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comments3.xml" ContentType="application/vnd.openxmlformats-officedocument.spreadsheetml.comment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worch\Downloads\"/>
    </mc:Choice>
  </mc:AlternateContent>
  <xr:revisionPtr revIDLastSave="0" documentId="8_{22031AF4-AF94-4EF4-B46C-2019640878BC}" xr6:coauthVersionLast="47" xr6:coauthVersionMax="47" xr10:uidLastSave="{00000000-0000-0000-0000-000000000000}"/>
  <bookViews>
    <workbookView xWindow="20" yWindow="760" windowWidth="25580" windowHeight="14900" xr2:uid="{00000000-000D-0000-FFFF-FFFF00000000}"/>
  </bookViews>
  <sheets>
    <sheet name="Executive Summary" sheetId="13" r:id="rId1"/>
    <sheet name="Assumptions" sheetId="2" r:id="rId2"/>
    <sheet name="Annual Proforma" sheetId="3" r:id="rId3"/>
    <sheet name="Preferred Return Waterfall" sheetId="30" r:id="rId4"/>
    <sheet name="IRR Waterfall" sheetId="27" r:id="rId5"/>
    <sheet name="Multi-Class Waterfall" sheetId="37" r:id="rId6"/>
    <sheet name="Multiple Class (A&amp;B) Waterfall" sheetId="32" state="hidden" r:id="rId7"/>
    <sheet name="Sensitivity Analysis" sheetId="31" r:id="rId8"/>
    <sheet name="Loan Schedules" sheetId="26" r:id="rId9"/>
    <sheet name="Dropdown Lists" sheetId="35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\" localSheetId="4" hidden="1">{#N/A,#N/A,FALSE,"A";#N/A,#N/A,FALSE,"C"}</definedName>
    <definedName name="\" localSheetId="5" hidden="1">{#N/A,#N/A,FALSE,"A";#N/A,#N/A,FALSE,"C"}</definedName>
    <definedName name="\" localSheetId="6" hidden="1">{#N/A,#N/A,FALSE,"A";#N/A,#N/A,FALSE,"C"}</definedName>
    <definedName name="\" localSheetId="3" hidden="1">{#N/A,#N/A,FALSE,"A";#N/A,#N/A,FALSE,"C"}</definedName>
    <definedName name="\" hidden="1">{#N/A,#N/A,FALSE,"A";#N/A,#N/A,FALSE,"C"}</definedName>
    <definedName name="____________________________________________________________mg3" localSheetId="4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____________________________________________________________mg3" localSheetId="5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____________________________________________________________mg3" localSheetId="6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____________________________________________________________mg3" localSheetId="3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____________________________________________________________mg3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________________TX3" localSheetId="4" hidden="1">{#N/A,#N/A,FALSE,"Aging Summary";#N/A,#N/A,FALSE,"Ratio Analysis";#N/A,#N/A,FALSE,"Test 120 Day Accts";#N/A,#N/A,FALSE,"Tickmarks"}</definedName>
    <definedName name="________________TX3" localSheetId="5" hidden="1">{#N/A,#N/A,FALSE,"Aging Summary";#N/A,#N/A,FALSE,"Ratio Analysis";#N/A,#N/A,FALSE,"Test 120 Day Accts";#N/A,#N/A,FALSE,"Tickmarks"}</definedName>
    <definedName name="________________TX3" localSheetId="6" hidden="1">{#N/A,#N/A,FALSE,"Aging Summary";#N/A,#N/A,FALSE,"Ratio Analysis";#N/A,#N/A,FALSE,"Test 120 Day Accts";#N/A,#N/A,FALSE,"Tickmarks"}</definedName>
    <definedName name="________________TX3" localSheetId="3" hidden="1">{#N/A,#N/A,FALSE,"Aging Summary";#N/A,#N/A,FALSE,"Ratio Analysis";#N/A,#N/A,FALSE,"Test 120 Day Accts";#N/A,#N/A,FALSE,"Tickmarks"}</definedName>
    <definedName name="________________TX3" hidden="1">{#N/A,#N/A,FALSE,"Aging Summary";#N/A,#N/A,FALSE,"Ratio Analysis";#N/A,#N/A,FALSE,"Test 120 Day Accts";#N/A,#N/A,FALSE,"Tickmarks"}</definedName>
    <definedName name="_______________TX2" localSheetId="4" hidden="1">{#N/A,#N/A,FALSE,"Aging Summary";#N/A,#N/A,FALSE,"Ratio Analysis";#N/A,#N/A,FALSE,"Test 120 Day Accts";#N/A,#N/A,FALSE,"Tickmarks"}</definedName>
    <definedName name="_______________TX2" localSheetId="5" hidden="1">{#N/A,#N/A,FALSE,"Aging Summary";#N/A,#N/A,FALSE,"Ratio Analysis";#N/A,#N/A,FALSE,"Test 120 Day Accts";#N/A,#N/A,FALSE,"Tickmarks"}</definedName>
    <definedName name="_______________TX2" localSheetId="6" hidden="1">{#N/A,#N/A,FALSE,"Aging Summary";#N/A,#N/A,FALSE,"Ratio Analysis";#N/A,#N/A,FALSE,"Test 120 Day Accts";#N/A,#N/A,FALSE,"Tickmarks"}</definedName>
    <definedName name="_______________TX2" localSheetId="3" hidden="1">{#N/A,#N/A,FALSE,"Aging Summary";#N/A,#N/A,FALSE,"Ratio Analysis";#N/A,#N/A,FALSE,"Test 120 Day Accts";#N/A,#N/A,FALSE,"Tickmarks"}</definedName>
    <definedName name="_______________TX2" hidden="1">{#N/A,#N/A,FALSE,"Aging Summary";#N/A,#N/A,FALSE,"Ratio Analysis";#N/A,#N/A,FALSE,"Test 120 Day Accts";#N/A,#N/A,FALSE,"Tickmarks"}</definedName>
    <definedName name="____________OK2" localSheetId="4" hidden="1">{#N/A,#N/A,FALSE,"Cover";#N/A,#N/A,FALSE,"LUMI";#N/A,#N/A,FALSE,"COMD";#N/A,#N/A,FALSE,"Valuation";#N/A,#N/A,FALSE,"Assumptions";#N/A,#N/A,FALSE,"Pooling";#N/A,#N/A,FALSE,"BalanceSheet"}</definedName>
    <definedName name="____________OK2" localSheetId="5" hidden="1">{#N/A,#N/A,FALSE,"Cover";#N/A,#N/A,FALSE,"LUMI";#N/A,#N/A,FALSE,"COMD";#N/A,#N/A,FALSE,"Valuation";#N/A,#N/A,FALSE,"Assumptions";#N/A,#N/A,FALSE,"Pooling";#N/A,#N/A,FALSE,"BalanceSheet"}</definedName>
    <definedName name="____________OK2" localSheetId="6" hidden="1">{#N/A,#N/A,FALSE,"Cover";#N/A,#N/A,FALSE,"LUMI";#N/A,#N/A,FALSE,"COMD";#N/A,#N/A,FALSE,"Valuation";#N/A,#N/A,FALSE,"Assumptions";#N/A,#N/A,FALSE,"Pooling";#N/A,#N/A,FALSE,"BalanceSheet"}</definedName>
    <definedName name="____________OK2" localSheetId="3" hidden="1">{#N/A,#N/A,FALSE,"Cover";#N/A,#N/A,FALSE,"LUMI";#N/A,#N/A,FALSE,"COMD";#N/A,#N/A,FALSE,"Valuation";#N/A,#N/A,FALSE,"Assumptions";#N/A,#N/A,FALSE,"Pooling";#N/A,#N/A,FALSE,"BalanceSheet"}</definedName>
    <definedName name="____________OK2" hidden="1">{#N/A,#N/A,FALSE,"Cover";#N/A,#N/A,FALSE,"LUMI";#N/A,#N/A,FALSE,"COMD";#N/A,#N/A,FALSE,"Valuation";#N/A,#N/A,FALSE,"Assumptions";#N/A,#N/A,FALSE,"Pooling";#N/A,#N/A,FALSE,"BalanceSheet"}</definedName>
    <definedName name="___________k" localSheetId="4" hidden="1">{#N/A,#N/A,TRUE,"A-site";#N/A,#N/A,TRUE,"B-Buildings";#N/A,#N/A,TRUE,"c-out-of-fence";#N/A,#N/A,TRUE,"d-proj.infr.";#N/A,#N/A,TRUE,"e- land"}</definedName>
    <definedName name="___________k" localSheetId="5" hidden="1">{#N/A,#N/A,TRUE,"A-site";#N/A,#N/A,TRUE,"B-Buildings";#N/A,#N/A,TRUE,"c-out-of-fence";#N/A,#N/A,TRUE,"d-proj.infr.";#N/A,#N/A,TRUE,"e- land"}</definedName>
    <definedName name="___________k" localSheetId="6" hidden="1">{#N/A,#N/A,TRUE,"A-site";#N/A,#N/A,TRUE,"B-Buildings";#N/A,#N/A,TRUE,"c-out-of-fence";#N/A,#N/A,TRUE,"d-proj.infr.";#N/A,#N/A,TRUE,"e- land"}</definedName>
    <definedName name="___________k" localSheetId="3" hidden="1">{#N/A,#N/A,TRUE,"A-site";#N/A,#N/A,TRUE,"B-Buildings";#N/A,#N/A,TRUE,"c-out-of-fence";#N/A,#N/A,TRUE,"d-proj.infr.";#N/A,#N/A,TRUE,"e- land"}</definedName>
    <definedName name="___________k" hidden="1">{#N/A,#N/A,TRUE,"A-site";#N/A,#N/A,TRUE,"B-Buildings";#N/A,#N/A,TRUE,"c-out-of-fence";#N/A,#N/A,TRUE,"d-proj.infr.";#N/A,#N/A,TRUE,"e- land"}</definedName>
    <definedName name="___________OK2" localSheetId="4" hidden="1">{#N/A,#N/A,FALSE,"Cover";#N/A,#N/A,FALSE,"LUMI";#N/A,#N/A,FALSE,"COMD";#N/A,#N/A,FALSE,"Valuation";#N/A,#N/A,FALSE,"Assumptions";#N/A,#N/A,FALSE,"Pooling";#N/A,#N/A,FALSE,"BalanceSheet"}</definedName>
    <definedName name="___________OK2" localSheetId="5" hidden="1">{#N/A,#N/A,FALSE,"Cover";#N/A,#N/A,FALSE,"LUMI";#N/A,#N/A,FALSE,"COMD";#N/A,#N/A,FALSE,"Valuation";#N/A,#N/A,FALSE,"Assumptions";#N/A,#N/A,FALSE,"Pooling";#N/A,#N/A,FALSE,"BalanceSheet"}</definedName>
    <definedName name="___________OK2" localSheetId="6" hidden="1">{#N/A,#N/A,FALSE,"Cover";#N/A,#N/A,FALSE,"LUMI";#N/A,#N/A,FALSE,"COMD";#N/A,#N/A,FALSE,"Valuation";#N/A,#N/A,FALSE,"Assumptions";#N/A,#N/A,FALSE,"Pooling";#N/A,#N/A,FALSE,"BalanceSheet"}</definedName>
    <definedName name="___________OK2" localSheetId="3" hidden="1">{#N/A,#N/A,FALSE,"Cover";#N/A,#N/A,FALSE,"LUMI";#N/A,#N/A,FALSE,"COMD";#N/A,#N/A,FALSE,"Valuation";#N/A,#N/A,FALSE,"Assumptions";#N/A,#N/A,FALSE,"Pooling";#N/A,#N/A,FALSE,"BalanceSheet"}</definedName>
    <definedName name="___________OK2" hidden="1">{#N/A,#N/A,FALSE,"Cover";#N/A,#N/A,FALSE,"LUMI";#N/A,#N/A,FALSE,"COMD";#N/A,#N/A,FALSE,"Valuation";#N/A,#N/A,FALSE,"Assumptions";#N/A,#N/A,FALSE,"Pooling";#N/A,#N/A,FALSE,"BalanceSheet"}</definedName>
    <definedName name="___________w" localSheetId="4" hidden="1">{#N/A,#N/A,TRUE,"A-site";#N/A,#N/A,TRUE,"B-Buildings";#N/A,#N/A,TRUE,"c-out-of-fence";#N/A,#N/A,TRUE,"d-proj.infr.";#N/A,#N/A,TRUE,"e- land"}</definedName>
    <definedName name="___________w" localSheetId="5" hidden="1">{#N/A,#N/A,TRUE,"A-site";#N/A,#N/A,TRUE,"B-Buildings";#N/A,#N/A,TRUE,"c-out-of-fence";#N/A,#N/A,TRUE,"d-proj.infr.";#N/A,#N/A,TRUE,"e- land"}</definedName>
    <definedName name="___________w" localSheetId="6" hidden="1">{#N/A,#N/A,TRUE,"A-site";#N/A,#N/A,TRUE,"B-Buildings";#N/A,#N/A,TRUE,"c-out-of-fence";#N/A,#N/A,TRUE,"d-proj.infr.";#N/A,#N/A,TRUE,"e- land"}</definedName>
    <definedName name="___________w" localSheetId="3" hidden="1">{#N/A,#N/A,TRUE,"A-site";#N/A,#N/A,TRUE,"B-Buildings";#N/A,#N/A,TRUE,"c-out-of-fence";#N/A,#N/A,TRUE,"d-proj.infr.";#N/A,#N/A,TRUE,"e- land"}</definedName>
    <definedName name="___________w" hidden="1">{#N/A,#N/A,TRUE,"A-site";#N/A,#N/A,TRUE,"B-Buildings";#N/A,#N/A,TRUE,"c-out-of-fence";#N/A,#N/A,TRUE,"d-proj.infr.";#N/A,#N/A,TRUE,"e- land"}</definedName>
    <definedName name="__________OK2" localSheetId="4" hidden="1">{#N/A,#N/A,FALSE,"Cover";#N/A,#N/A,FALSE,"LUMI";#N/A,#N/A,FALSE,"COMD";#N/A,#N/A,FALSE,"Valuation";#N/A,#N/A,FALSE,"Assumptions";#N/A,#N/A,FALSE,"Pooling";#N/A,#N/A,FALSE,"BalanceSheet"}</definedName>
    <definedName name="__________OK2" localSheetId="5" hidden="1">{#N/A,#N/A,FALSE,"Cover";#N/A,#N/A,FALSE,"LUMI";#N/A,#N/A,FALSE,"COMD";#N/A,#N/A,FALSE,"Valuation";#N/A,#N/A,FALSE,"Assumptions";#N/A,#N/A,FALSE,"Pooling";#N/A,#N/A,FALSE,"BalanceSheet"}</definedName>
    <definedName name="__________OK2" localSheetId="6" hidden="1">{#N/A,#N/A,FALSE,"Cover";#N/A,#N/A,FALSE,"LUMI";#N/A,#N/A,FALSE,"COMD";#N/A,#N/A,FALSE,"Valuation";#N/A,#N/A,FALSE,"Assumptions";#N/A,#N/A,FALSE,"Pooling";#N/A,#N/A,FALSE,"BalanceSheet"}</definedName>
    <definedName name="__________OK2" localSheetId="3" hidden="1">{#N/A,#N/A,FALSE,"Cover";#N/A,#N/A,FALSE,"LUMI";#N/A,#N/A,FALSE,"COMD";#N/A,#N/A,FALSE,"Valuation";#N/A,#N/A,FALSE,"Assumptions";#N/A,#N/A,FALSE,"Pooling";#N/A,#N/A,FALSE,"BalanceSheet"}</definedName>
    <definedName name="__________OK2" hidden="1">{#N/A,#N/A,FALSE,"Cover";#N/A,#N/A,FALSE,"LUMI";#N/A,#N/A,FALSE,"COMD";#N/A,#N/A,FALSE,"Valuation";#N/A,#N/A,FALSE,"Assumptions";#N/A,#N/A,FALSE,"Pooling";#N/A,#N/A,FALSE,"BalanceSheet"}</definedName>
    <definedName name="_________OK2" localSheetId="4" hidden="1">{#N/A,#N/A,FALSE,"Cover";#N/A,#N/A,FALSE,"LUMI";#N/A,#N/A,FALSE,"COMD";#N/A,#N/A,FALSE,"Valuation";#N/A,#N/A,FALSE,"Assumptions";#N/A,#N/A,FALSE,"Pooling";#N/A,#N/A,FALSE,"BalanceSheet"}</definedName>
    <definedName name="_________OK2" localSheetId="5" hidden="1">{#N/A,#N/A,FALSE,"Cover";#N/A,#N/A,FALSE,"LUMI";#N/A,#N/A,FALSE,"COMD";#N/A,#N/A,FALSE,"Valuation";#N/A,#N/A,FALSE,"Assumptions";#N/A,#N/A,FALSE,"Pooling";#N/A,#N/A,FALSE,"BalanceSheet"}</definedName>
    <definedName name="_________OK2" localSheetId="6" hidden="1">{#N/A,#N/A,FALSE,"Cover";#N/A,#N/A,FALSE,"LUMI";#N/A,#N/A,FALSE,"COMD";#N/A,#N/A,FALSE,"Valuation";#N/A,#N/A,FALSE,"Assumptions";#N/A,#N/A,FALSE,"Pooling";#N/A,#N/A,FALSE,"BalanceSheet"}</definedName>
    <definedName name="_________OK2" localSheetId="3" hidden="1">{#N/A,#N/A,FALSE,"Cover";#N/A,#N/A,FALSE,"LUMI";#N/A,#N/A,FALSE,"COMD";#N/A,#N/A,FALSE,"Valuation";#N/A,#N/A,FALSE,"Assumptions";#N/A,#N/A,FALSE,"Pooling";#N/A,#N/A,FALSE,"BalanceSheet"}</definedName>
    <definedName name="_________OK2" hidden="1">{#N/A,#N/A,FALSE,"Cover";#N/A,#N/A,FALSE,"LUMI";#N/A,#N/A,FALSE,"COMD";#N/A,#N/A,FALSE,"Valuation";#N/A,#N/A,FALSE,"Assumptions";#N/A,#N/A,FALSE,"Pooling";#N/A,#N/A,FALSE,"BalanceSheet"}</definedName>
    <definedName name="________OK2" localSheetId="4" hidden="1">{#N/A,#N/A,FALSE,"Cover";#N/A,#N/A,FALSE,"LUMI";#N/A,#N/A,FALSE,"COMD";#N/A,#N/A,FALSE,"Valuation";#N/A,#N/A,FALSE,"Assumptions";#N/A,#N/A,FALSE,"Pooling";#N/A,#N/A,FALSE,"BalanceSheet"}</definedName>
    <definedName name="________OK2" localSheetId="5" hidden="1">{#N/A,#N/A,FALSE,"Cover";#N/A,#N/A,FALSE,"LUMI";#N/A,#N/A,FALSE,"COMD";#N/A,#N/A,FALSE,"Valuation";#N/A,#N/A,FALSE,"Assumptions";#N/A,#N/A,FALSE,"Pooling";#N/A,#N/A,FALSE,"BalanceSheet"}</definedName>
    <definedName name="________OK2" localSheetId="6" hidden="1">{#N/A,#N/A,FALSE,"Cover";#N/A,#N/A,FALSE,"LUMI";#N/A,#N/A,FALSE,"COMD";#N/A,#N/A,FALSE,"Valuation";#N/A,#N/A,FALSE,"Assumptions";#N/A,#N/A,FALSE,"Pooling";#N/A,#N/A,FALSE,"BalanceSheet"}</definedName>
    <definedName name="________OK2" localSheetId="3" hidden="1">{#N/A,#N/A,FALSE,"Cover";#N/A,#N/A,FALSE,"LUMI";#N/A,#N/A,FALSE,"COMD";#N/A,#N/A,FALSE,"Valuation";#N/A,#N/A,FALSE,"Assumptions";#N/A,#N/A,FALSE,"Pooling";#N/A,#N/A,FALSE,"BalanceSheet"}</definedName>
    <definedName name="________OK2" hidden="1">{#N/A,#N/A,FALSE,"Cover";#N/A,#N/A,FALSE,"LUMI";#N/A,#N/A,FALSE,"COMD";#N/A,#N/A,FALSE,"Valuation";#N/A,#N/A,FALSE,"Assumptions";#N/A,#N/A,FALSE,"Pooling";#N/A,#N/A,FALSE,"BalanceSheet"}</definedName>
    <definedName name="_______a1" localSheetId="4" hidden="1">{"Assump",#N/A,TRUE,"Proforma";"first",#N/A,TRUE,"Proforma";"second",#N/A,TRUE,"Proforma";"lease1",#N/A,TRUE,"Proforma";"lease2",#N/A,TRUE,"Proforma"}</definedName>
    <definedName name="_______a1" localSheetId="5" hidden="1">{"Assump",#N/A,TRUE,"Proforma";"first",#N/A,TRUE,"Proforma";"second",#N/A,TRUE,"Proforma";"lease1",#N/A,TRUE,"Proforma";"lease2",#N/A,TRUE,"Proforma"}</definedName>
    <definedName name="_______a1" localSheetId="6" hidden="1">{"Assump",#N/A,TRUE,"Proforma";"first",#N/A,TRUE,"Proforma";"second",#N/A,TRUE,"Proforma";"lease1",#N/A,TRUE,"Proforma";"lease2",#N/A,TRUE,"Proforma"}</definedName>
    <definedName name="_______a1" localSheetId="3" hidden="1">{"Assump",#N/A,TRUE,"Proforma";"first",#N/A,TRUE,"Proforma";"second",#N/A,TRUE,"Proforma";"lease1",#N/A,TRUE,"Proforma";"lease2",#N/A,TRUE,"Proforma"}</definedName>
    <definedName name="_______a1" hidden="1">{"Assump",#N/A,TRUE,"Proforma";"first",#N/A,TRUE,"Proforma";"second",#N/A,TRUE,"Proforma";"lease1",#N/A,TRUE,"Proforma";"lease2",#N/A,TRUE,"Proforma"}</definedName>
    <definedName name="_______OK2" localSheetId="4" hidden="1">{#N/A,#N/A,FALSE,"Cover";#N/A,#N/A,FALSE,"LUMI";#N/A,#N/A,FALSE,"COMD";#N/A,#N/A,FALSE,"Valuation";#N/A,#N/A,FALSE,"Assumptions";#N/A,#N/A,FALSE,"Pooling";#N/A,#N/A,FALSE,"BalanceSheet"}</definedName>
    <definedName name="_______OK2" localSheetId="5" hidden="1">{#N/A,#N/A,FALSE,"Cover";#N/A,#N/A,FALSE,"LUMI";#N/A,#N/A,FALSE,"COMD";#N/A,#N/A,FALSE,"Valuation";#N/A,#N/A,FALSE,"Assumptions";#N/A,#N/A,FALSE,"Pooling";#N/A,#N/A,FALSE,"BalanceSheet"}</definedName>
    <definedName name="_______OK2" localSheetId="6" hidden="1">{#N/A,#N/A,FALSE,"Cover";#N/A,#N/A,FALSE,"LUMI";#N/A,#N/A,FALSE,"COMD";#N/A,#N/A,FALSE,"Valuation";#N/A,#N/A,FALSE,"Assumptions";#N/A,#N/A,FALSE,"Pooling";#N/A,#N/A,FALSE,"BalanceSheet"}</definedName>
    <definedName name="_______OK2" localSheetId="3" hidden="1">{#N/A,#N/A,FALSE,"Cover";#N/A,#N/A,FALSE,"LUMI";#N/A,#N/A,FALSE,"COMD";#N/A,#N/A,FALSE,"Valuation";#N/A,#N/A,FALSE,"Assumptions";#N/A,#N/A,FALSE,"Pooling";#N/A,#N/A,FALSE,"BalanceSheet"}</definedName>
    <definedName name="_______OK2" hidden="1">{#N/A,#N/A,FALSE,"Cover";#N/A,#N/A,FALSE,"LUMI";#N/A,#N/A,FALSE,"COMD";#N/A,#N/A,FALSE,"Valuation";#N/A,#N/A,FALSE,"Assumptions";#N/A,#N/A,FALSE,"Pooling";#N/A,#N/A,FALSE,"BalanceSheet"}</definedName>
    <definedName name="______a1" localSheetId="4" hidden="1">{"Assump",#N/A,TRUE,"Proforma";"first",#N/A,TRUE,"Proforma";"second",#N/A,TRUE,"Proforma";"lease1",#N/A,TRUE,"Proforma";"lease2",#N/A,TRUE,"Proforma"}</definedName>
    <definedName name="______a1" localSheetId="5" hidden="1">{"Assump",#N/A,TRUE,"Proforma";"first",#N/A,TRUE,"Proforma";"second",#N/A,TRUE,"Proforma";"lease1",#N/A,TRUE,"Proforma";"lease2",#N/A,TRUE,"Proforma"}</definedName>
    <definedName name="______a1" localSheetId="6" hidden="1">{"Assump",#N/A,TRUE,"Proforma";"first",#N/A,TRUE,"Proforma";"second",#N/A,TRUE,"Proforma";"lease1",#N/A,TRUE,"Proforma";"lease2",#N/A,TRUE,"Proforma"}</definedName>
    <definedName name="______a1" localSheetId="3" hidden="1">{"Assump",#N/A,TRUE,"Proforma";"first",#N/A,TRUE,"Proforma";"second",#N/A,TRUE,"Proforma";"lease1",#N/A,TRUE,"Proforma";"lease2",#N/A,TRUE,"Proforma"}</definedName>
    <definedName name="______a1" hidden="1">{"Assump",#N/A,TRUE,"Proforma";"first",#N/A,TRUE,"Proforma";"second",#N/A,TRUE,"Proforma";"lease1",#N/A,TRUE,"Proforma";"lease2",#N/A,TRUE,"Proforma"}</definedName>
    <definedName name="______OK2" localSheetId="4" hidden="1">{#N/A,#N/A,FALSE,"Cover";#N/A,#N/A,FALSE,"LUMI";#N/A,#N/A,FALSE,"COMD";#N/A,#N/A,FALSE,"Valuation";#N/A,#N/A,FALSE,"Assumptions";#N/A,#N/A,FALSE,"Pooling";#N/A,#N/A,FALSE,"BalanceSheet"}</definedName>
    <definedName name="______OK2" localSheetId="5" hidden="1">{#N/A,#N/A,FALSE,"Cover";#N/A,#N/A,FALSE,"LUMI";#N/A,#N/A,FALSE,"COMD";#N/A,#N/A,FALSE,"Valuation";#N/A,#N/A,FALSE,"Assumptions";#N/A,#N/A,FALSE,"Pooling";#N/A,#N/A,FALSE,"BalanceSheet"}</definedName>
    <definedName name="______OK2" localSheetId="6" hidden="1">{#N/A,#N/A,FALSE,"Cover";#N/A,#N/A,FALSE,"LUMI";#N/A,#N/A,FALSE,"COMD";#N/A,#N/A,FALSE,"Valuation";#N/A,#N/A,FALSE,"Assumptions";#N/A,#N/A,FALSE,"Pooling";#N/A,#N/A,FALSE,"BalanceSheet"}</definedName>
    <definedName name="______OK2" localSheetId="3" hidden="1">{#N/A,#N/A,FALSE,"Cover";#N/A,#N/A,FALSE,"LUMI";#N/A,#N/A,FALSE,"COMD";#N/A,#N/A,FALSE,"Valuation";#N/A,#N/A,FALSE,"Assumptions";#N/A,#N/A,FALSE,"Pooling";#N/A,#N/A,FALSE,"BalanceSheet"}</definedName>
    <definedName name="______OK2" hidden="1">{#N/A,#N/A,FALSE,"Cover";#N/A,#N/A,FALSE,"LUMI";#N/A,#N/A,FALSE,"COMD";#N/A,#N/A,FALSE,"Valuation";#N/A,#N/A,FALSE,"Assumptions";#N/A,#N/A,FALSE,"Pooling";#N/A,#N/A,FALSE,"BalanceSheet"}</definedName>
    <definedName name="______wrn1" localSheetId="4" hidden="1">{"schedule1",#N/A,FALSE,"Sheet1";"schedule2",#N/A,FALSE,"Sheet1";"schedule3",#N/A,FALSE,"Sheet1";"schedule4",#N/A,FALSE,"Sheet1";"schedule5",#N/A,FALSE,"Sheet1";"schedule6",#N/A,FALSE,"Sheet1"}</definedName>
    <definedName name="______wrn1" localSheetId="5" hidden="1">{"schedule1",#N/A,FALSE,"Sheet1";"schedule2",#N/A,FALSE,"Sheet1";"schedule3",#N/A,FALSE,"Sheet1";"schedule4",#N/A,FALSE,"Sheet1";"schedule5",#N/A,FALSE,"Sheet1";"schedule6",#N/A,FALSE,"Sheet1"}</definedName>
    <definedName name="______wrn1" localSheetId="6" hidden="1">{"schedule1",#N/A,FALSE,"Sheet1";"schedule2",#N/A,FALSE,"Sheet1";"schedule3",#N/A,FALSE,"Sheet1";"schedule4",#N/A,FALSE,"Sheet1";"schedule5",#N/A,FALSE,"Sheet1";"schedule6",#N/A,FALSE,"Sheet1"}</definedName>
    <definedName name="______wrn1" localSheetId="3" hidden="1">{"schedule1",#N/A,FALSE,"Sheet1";"schedule2",#N/A,FALSE,"Sheet1";"schedule3",#N/A,FALSE,"Sheet1";"schedule4",#N/A,FALSE,"Sheet1";"schedule5",#N/A,FALSE,"Sheet1";"schedule6",#N/A,FALSE,"Sheet1"}</definedName>
    <definedName name="______wrn1" hidden="1">{"schedule1",#N/A,FALSE,"Sheet1";"schedule2",#N/A,FALSE,"Sheet1";"schedule3",#N/A,FALSE,"Sheet1";"schedule4",#N/A,FALSE,"Sheet1";"schedule5",#N/A,FALSE,"Sheet1";"schedule6",#N/A,FALSE,"Sheet1"}</definedName>
    <definedName name="_____a1" localSheetId="4" hidden="1">{"Assump",#N/A,TRUE,"Proforma";"first",#N/A,TRUE,"Proforma";"second",#N/A,TRUE,"Proforma";"lease1",#N/A,TRUE,"Proforma";"lease2",#N/A,TRUE,"Proforma"}</definedName>
    <definedName name="_____a1" localSheetId="5" hidden="1">{"Assump",#N/A,TRUE,"Proforma";"first",#N/A,TRUE,"Proforma";"second",#N/A,TRUE,"Proforma";"lease1",#N/A,TRUE,"Proforma";"lease2",#N/A,TRUE,"Proforma"}</definedName>
    <definedName name="_____a1" localSheetId="6" hidden="1">{"Assump",#N/A,TRUE,"Proforma";"first",#N/A,TRUE,"Proforma";"second",#N/A,TRUE,"Proforma";"lease1",#N/A,TRUE,"Proforma";"lease2",#N/A,TRUE,"Proforma"}</definedName>
    <definedName name="_____a1" localSheetId="3" hidden="1">{"Assump",#N/A,TRUE,"Proforma";"first",#N/A,TRUE,"Proforma";"second",#N/A,TRUE,"Proforma";"lease1",#N/A,TRUE,"Proforma";"lease2",#N/A,TRUE,"Proforma"}</definedName>
    <definedName name="_____a1" hidden="1">{"Assump",#N/A,TRUE,"Proforma";"first",#N/A,TRUE,"Proforma";"second",#N/A,TRUE,"Proforma";"lease1",#N/A,TRUE,"Proforma";"lease2",#N/A,TRUE,"Proforma"}</definedName>
    <definedName name="_____al1" localSheetId="4" hidden="1">{"sheet a",#N/A,FALSE,"A";"sheet b 1",#N/A,FALSE,"B";"sheet b 2",#N/A,FALSE,"B"}</definedName>
    <definedName name="_____al1" localSheetId="5" hidden="1">{"sheet a",#N/A,FALSE,"A";"sheet b 1",#N/A,FALSE,"B";"sheet b 2",#N/A,FALSE,"B"}</definedName>
    <definedName name="_____al1" localSheetId="6" hidden="1">{"sheet a",#N/A,FALSE,"A";"sheet b 1",#N/A,FALSE,"B";"sheet b 2",#N/A,FALSE,"B"}</definedName>
    <definedName name="_____al1" localSheetId="3" hidden="1">{"sheet a",#N/A,FALSE,"A";"sheet b 1",#N/A,FALSE,"B";"sheet b 2",#N/A,FALSE,"B"}</definedName>
    <definedName name="_____al1" hidden="1">{"sheet a",#N/A,FALSE,"A";"sheet b 1",#N/A,FALSE,"B";"sheet b 2",#N/A,FALSE,"B"}</definedName>
    <definedName name="_____OK2" localSheetId="4" hidden="1">{#N/A,#N/A,FALSE,"Cover";#N/A,#N/A,FALSE,"LUMI";#N/A,#N/A,FALSE,"COMD";#N/A,#N/A,FALSE,"Valuation";#N/A,#N/A,FALSE,"Assumptions";#N/A,#N/A,FALSE,"Pooling";#N/A,#N/A,FALSE,"BalanceSheet"}</definedName>
    <definedName name="_____OK2" localSheetId="5" hidden="1">{#N/A,#N/A,FALSE,"Cover";#N/A,#N/A,FALSE,"LUMI";#N/A,#N/A,FALSE,"COMD";#N/A,#N/A,FALSE,"Valuation";#N/A,#N/A,FALSE,"Assumptions";#N/A,#N/A,FALSE,"Pooling";#N/A,#N/A,FALSE,"BalanceSheet"}</definedName>
    <definedName name="_____OK2" localSheetId="6" hidden="1">{#N/A,#N/A,FALSE,"Cover";#N/A,#N/A,FALSE,"LUMI";#N/A,#N/A,FALSE,"COMD";#N/A,#N/A,FALSE,"Valuation";#N/A,#N/A,FALSE,"Assumptions";#N/A,#N/A,FALSE,"Pooling";#N/A,#N/A,FALSE,"BalanceSheet"}</definedName>
    <definedName name="_____OK2" localSheetId="3" hidden="1">{#N/A,#N/A,FALSE,"Cover";#N/A,#N/A,FALSE,"LUMI";#N/A,#N/A,FALSE,"COMD";#N/A,#N/A,FALSE,"Valuation";#N/A,#N/A,FALSE,"Assumptions";#N/A,#N/A,FALSE,"Pooling";#N/A,#N/A,FALSE,"BalanceSheet"}</definedName>
    <definedName name="_____OK2" hidden="1">{#N/A,#N/A,FALSE,"Cover";#N/A,#N/A,FALSE,"LUMI";#N/A,#N/A,FALSE,"COMD";#N/A,#N/A,FALSE,"Valuation";#N/A,#N/A,FALSE,"Assumptions";#N/A,#N/A,FALSE,"Pooling";#N/A,#N/A,FALSE,"BalanceSheet"}</definedName>
    <definedName name="_____wrn1" localSheetId="4" hidden="1">{"schedule1",#N/A,FALSE,"Sheet1";"schedule2",#N/A,FALSE,"Sheet1";"schedule3",#N/A,FALSE,"Sheet1";"schedule4",#N/A,FALSE,"Sheet1";"schedule5",#N/A,FALSE,"Sheet1";"schedule6",#N/A,FALSE,"Sheet1"}</definedName>
    <definedName name="_____wrn1" localSheetId="5" hidden="1">{"schedule1",#N/A,FALSE,"Sheet1";"schedule2",#N/A,FALSE,"Sheet1";"schedule3",#N/A,FALSE,"Sheet1";"schedule4",#N/A,FALSE,"Sheet1";"schedule5",#N/A,FALSE,"Sheet1";"schedule6",#N/A,FALSE,"Sheet1"}</definedName>
    <definedName name="_____wrn1" localSheetId="6" hidden="1">{"schedule1",#N/A,FALSE,"Sheet1";"schedule2",#N/A,FALSE,"Sheet1";"schedule3",#N/A,FALSE,"Sheet1";"schedule4",#N/A,FALSE,"Sheet1";"schedule5",#N/A,FALSE,"Sheet1";"schedule6",#N/A,FALSE,"Sheet1"}</definedName>
    <definedName name="_____wrn1" localSheetId="3" hidden="1">{"schedule1",#N/A,FALSE,"Sheet1";"schedule2",#N/A,FALSE,"Sheet1";"schedule3",#N/A,FALSE,"Sheet1";"schedule4",#N/A,FALSE,"Sheet1";"schedule5",#N/A,FALSE,"Sheet1";"schedule6",#N/A,FALSE,"Sheet1"}</definedName>
    <definedName name="_____wrn1" hidden="1">{"schedule1",#N/A,FALSE,"Sheet1";"schedule2",#N/A,FALSE,"Sheet1";"schedule3",#N/A,FALSE,"Sheet1";"schedule4",#N/A,FALSE,"Sheet1";"schedule5",#N/A,FALSE,"Sheet1";"schedule6",#N/A,FALSE,"Sheet1"}</definedName>
    <definedName name="____a1" localSheetId="4" hidden="1">{"Assump",#N/A,TRUE,"Proforma";"first",#N/A,TRUE,"Proforma";"second",#N/A,TRUE,"Proforma";"lease1",#N/A,TRUE,"Proforma";"lease2",#N/A,TRUE,"Proforma"}</definedName>
    <definedName name="____a1" localSheetId="5" hidden="1">{"Assump",#N/A,TRUE,"Proforma";"first",#N/A,TRUE,"Proforma";"second",#N/A,TRUE,"Proforma";"lease1",#N/A,TRUE,"Proforma";"lease2",#N/A,TRUE,"Proforma"}</definedName>
    <definedName name="____a1" localSheetId="6" hidden="1">{"Assump",#N/A,TRUE,"Proforma";"first",#N/A,TRUE,"Proforma";"second",#N/A,TRUE,"Proforma";"lease1",#N/A,TRUE,"Proforma";"lease2",#N/A,TRUE,"Proforma"}</definedName>
    <definedName name="____a1" localSheetId="3" hidden="1">{"Assump",#N/A,TRUE,"Proforma";"first",#N/A,TRUE,"Proforma";"second",#N/A,TRUE,"Proforma";"lease1",#N/A,TRUE,"Proforma";"lease2",#N/A,TRUE,"Proforma"}</definedName>
    <definedName name="____a1" hidden="1">{"Assump",#N/A,TRUE,"Proforma";"first",#N/A,TRUE,"Proforma";"second",#N/A,TRUE,"Proforma";"lease1",#N/A,TRUE,"Proforma";"lease2",#N/A,TRUE,"Proforma"}</definedName>
    <definedName name="____al1" localSheetId="4" hidden="1">{"sheet a",#N/A,FALSE,"A";"sheet b 1",#N/A,FALSE,"B";"sheet b 2",#N/A,FALSE,"B"}</definedName>
    <definedName name="____al1" localSheetId="5" hidden="1">{"sheet a",#N/A,FALSE,"A";"sheet b 1",#N/A,FALSE,"B";"sheet b 2",#N/A,FALSE,"B"}</definedName>
    <definedName name="____al1" localSheetId="6" hidden="1">{"sheet a",#N/A,FALSE,"A";"sheet b 1",#N/A,FALSE,"B";"sheet b 2",#N/A,FALSE,"B"}</definedName>
    <definedName name="____al1" localSheetId="3" hidden="1">{"sheet a",#N/A,FALSE,"A";"sheet b 1",#N/A,FALSE,"B";"sheet b 2",#N/A,FALSE,"B"}</definedName>
    <definedName name="____al1" hidden="1">{"sheet a",#N/A,FALSE,"A";"sheet b 1",#N/A,FALSE,"B";"sheet b 2",#N/A,FALSE,"B"}</definedName>
    <definedName name="____key1" localSheetId="4" hidden="1">[1]accrexp!#REF!</definedName>
    <definedName name="____key1" localSheetId="5" hidden="1">[2]accrexp!#REF!</definedName>
    <definedName name="____key1" localSheetId="6" hidden="1">[1]accrexp!#REF!</definedName>
    <definedName name="____key1" localSheetId="3" hidden="1">[1]accrexp!#REF!</definedName>
    <definedName name="____key1" hidden="1">[1]accrexp!#REF!</definedName>
    <definedName name="____OK2" localSheetId="4" hidden="1">{#N/A,#N/A,FALSE,"Cover";#N/A,#N/A,FALSE,"LUMI";#N/A,#N/A,FALSE,"COMD";#N/A,#N/A,FALSE,"Valuation";#N/A,#N/A,FALSE,"Assumptions";#N/A,#N/A,FALSE,"Pooling";#N/A,#N/A,FALSE,"BalanceSheet"}</definedName>
    <definedName name="____OK2" localSheetId="5" hidden="1">{#N/A,#N/A,FALSE,"Cover";#N/A,#N/A,FALSE,"LUMI";#N/A,#N/A,FALSE,"COMD";#N/A,#N/A,FALSE,"Valuation";#N/A,#N/A,FALSE,"Assumptions";#N/A,#N/A,FALSE,"Pooling";#N/A,#N/A,FALSE,"BalanceSheet"}</definedName>
    <definedName name="____OK2" localSheetId="6" hidden="1">{#N/A,#N/A,FALSE,"Cover";#N/A,#N/A,FALSE,"LUMI";#N/A,#N/A,FALSE,"COMD";#N/A,#N/A,FALSE,"Valuation";#N/A,#N/A,FALSE,"Assumptions";#N/A,#N/A,FALSE,"Pooling";#N/A,#N/A,FALSE,"BalanceSheet"}</definedName>
    <definedName name="____OK2" localSheetId="3" hidden="1">{#N/A,#N/A,FALSE,"Cover";#N/A,#N/A,FALSE,"LUMI";#N/A,#N/A,FALSE,"COMD";#N/A,#N/A,FALSE,"Valuation";#N/A,#N/A,FALSE,"Assumptions";#N/A,#N/A,FALSE,"Pooling";#N/A,#N/A,FALSE,"BalanceSheet"}</definedName>
    <definedName name="____OK2" hidden="1">{#N/A,#N/A,FALSE,"Cover";#N/A,#N/A,FALSE,"LUMI";#N/A,#N/A,FALSE,"COMD";#N/A,#N/A,FALSE,"Valuation";#N/A,#N/A,FALSE,"Assumptions";#N/A,#N/A,FALSE,"Pooling";#N/A,#N/A,FALSE,"BalanceSheet"}</definedName>
    <definedName name="____wrn1" localSheetId="4" hidden="1">{"schedule1",#N/A,FALSE,"Sheet1";"schedule2",#N/A,FALSE,"Sheet1";"schedule3",#N/A,FALSE,"Sheet1";"schedule4",#N/A,FALSE,"Sheet1";"schedule5",#N/A,FALSE,"Sheet1";"schedule6",#N/A,FALSE,"Sheet1"}</definedName>
    <definedName name="____wrn1" localSheetId="5" hidden="1">{"schedule1",#N/A,FALSE,"Sheet1";"schedule2",#N/A,FALSE,"Sheet1";"schedule3",#N/A,FALSE,"Sheet1";"schedule4",#N/A,FALSE,"Sheet1";"schedule5",#N/A,FALSE,"Sheet1";"schedule6",#N/A,FALSE,"Sheet1"}</definedName>
    <definedName name="____wrn1" localSheetId="6" hidden="1">{"schedule1",#N/A,FALSE,"Sheet1";"schedule2",#N/A,FALSE,"Sheet1";"schedule3",#N/A,FALSE,"Sheet1";"schedule4",#N/A,FALSE,"Sheet1";"schedule5",#N/A,FALSE,"Sheet1";"schedule6",#N/A,FALSE,"Sheet1"}</definedName>
    <definedName name="____wrn1" localSheetId="3" hidden="1">{"schedule1",#N/A,FALSE,"Sheet1";"schedule2",#N/A,FALSE,"Sheet1";"schedule3",#N/A,FALSE,"Sheet1";"schedule4",#N/A,FALSE,"Sheet1";"schedule5",#N/A,FALSE,"Sheet1";"schedule6",#N/A,FALSE,"Sheet1"}</definedName>
    <definedName name="____wrn1" hidden="1">{"schedule1",#N/A,FALSE,"Sheet1";"schedule2",#N/A,FALSE,"Sheet1";"schedule3",#N/A,FALSE,"Sheet1";"schedule4",#N/A,FALSE,"Sheet1";"schedule5",#N/A,FALSE,"Sheet1";"schedule6",#N/A,FALSE,"Sheet1"}</definedName>
    <definedName name="___a1" localSheetId="4" hidden="1">{"Assump",#N/A,TRUE,"Proforma";"first",#N/A,TRUE,"Proforma";"second",#N/A,TRUE,"Proforma";"lease1",#N/A,TRUE,"Proforma";"lease2",#N/A,TRUE,"Proforma"}</definedName>
    <definedName name="___a1" localSheetId="5" hidden="1">{"Assump",#N/A,TRUE,"Proforma";"first",#N/A,TRUE,"Proforma";"second",#N/A,TRUE,"Proforma";"lease1",#N/A,TRUE,"Proforma";"lease2",#N/A,TRUE,"Proforma"}</definedName>
    <definedName name="___a1" localSheetId="6" hidden="1">{"Assump",#N/A,TRUE,"Proforma";"first",#N/A,TRUE,"Proforma";"second",#N/A,TRUE,"Proforma";"lease1",#N/A,TRUE,"Proforma";"lease2",#N/A,TRUE,"Proforma"}</definedName>
    <definedName name="___a1" localSheetId="3" hidden="1">{"Assump",#N/A,TRUE,"Proforma";"first",#N/A,TRUE,"Proforma";"second",#N/A,TRUE,"Proforma";"lease1",#N/A,TRUE,"Proforma";"lease2",#N/A,TRUE,"Proforma"}</definedName>
    <definedName name="___a1" hidden="1">{"Assump",#N/A,TRUE,"Proforma";"first",#N/A,TRUE,"Proforma";"second",#N/A,TRUE,"Proforma";"lease1",#N/A,TRUE,"Proforma";"lease2",#N/A,TRUE,"Proforma"}</definedName>
    <definedName name="___al1" localSheetId="4" hidden="1">{"sheet a",#N/A,FALSE,"A";"sheet b 1",#N/A,FALSE,"B";"sheet b 2",#N/A,FALSE,"B"}</definedName>
    <definedName name="___al1" localSheetId="5" hidden="1">{"sheet a",#N/A,FALSE,"A";"sheet b 1",#N/A,FALSE,"B";"sheet b 2",#N/A,FALSE,"B"}</definedName>
    <definedName name="___al1" localSheetId="6" hidden="1">{"sheet a",#N/A,FALSE,"A";"sheet b 1",#N/A,FALSE,"B";"sheet b 2",#N/A,FALSE,"B"}</definedName>
    <definedName name="___al1" localSheetId="3" hidden="1">{"sheet a",#N/A,FALSE,"A";"sheet b 1",#N/A,FALSE,"B";"sheet b 2",#N/A,FALSE,"B"}</definedName>
    <definedName name="___al1" hidden="1">{"sheet a",#N/A,FALSE,"A";"sheet b 1",#N/A,FALSE,"B";"sheet b 2",#N/A,FALSE,"B"}</definedName>
    <definedName name="___key1" localSheetId="4" hidden="1">[1]accrexp!#REF!</definedName>
    <definedName name="___key1" localSheetId="5" hidden="1">[2]accrexp!#REF!</definedName>
    <definedName name="___key1" localSheetId="6" hidden="1">[1]accrexp!#REF!</definedName>
    <definedName name="___key1" localSheetId="3" hidden="1">[1]accrexp!#REF!</definedName>
    <definedName name="___key1" hidden="1">[1]accrexp!#REF!</definedName>
    <definedName name="___OK2" localSheetId="4" hidden="1">{#N/A,#N/A,FALSE,"Cover";#N/A,#N/A,FALSE,"LUMI";#N/A,#N/A,FALSE,"COMD";#N/A,#N/A,FALSE,"Valuation";#N/A,#N/A,FALSE,"Assumptions";#N/A,#N/A,FALSE,"Pooling";#N/A,#N/A,FALSE,"BalanceSheet"}</definedName>
    <definedName name="___OK2" localSheetId="5" hidden="1">{#N/A,#N/A,FALSE,"Cover";#N/A,#N/A,FALSE,"LUMI";#N/A,#N/A,FALSE,"COMD";#N/A,#N/A,FALSE,"Valuation";#N/A,#N/A,FALSE,"Assumptions";#N/A,#N/A,FALSE,"Pooling";#N/A,#N/A,FALSE,"BalanceSheet"}</definedName>
    <definedName name="___OK2" localSheetId="6" hidden="1">{#N/A,#N/A,FALSE,"Cover";#N/A,#N/A,FALSE,"LUMI";#N/A,#N/A,FALSE,"COMD";#N/A,#N/A,FALSE,"Valuation";#N/A,#N/A,FALSE,"Assumptions";#N/A,#N/A,FALSE,"Pooling";#N/A,#N/A,FALSE,"BalanceSheet"}</definedName>
    <definedName name="___OK2" localSheetId="3" hidden="1">{#N/A,#N/A,FALSE,"Cover";#N/A,#N/A,FALSE,"LUMI";#N/A,#N/A,FALSE,"COMD";#N/A,#N/A,FALSE,"Valuation";#N/A,#N/A,FALSE,"Assumptions";#N/A,#N/A,FALSE,"Pooling";#N/A,#N/A,FALSE,"BalanceSheet"}</definedName>
    <definedName name="___OK2" hidden="1">{#N/A,#N/A,FALSE,"Cover";#N/A,#N/A,FALSE,"LUMI";#N/A,#N/A,FALSE,"COMD";#N/A,#N/A,FALSE,"Valuation";#N/A,#N/A,FALSE,"Assumptions";#N/A,#N/A,FALSE,"Pooling";#N/A,#N/A,FALSE,"BalanceSheet"}</definedName>
    <definedName name="___wrn1" localSheetId="4" hidden="1">{"schedule1",#N/A,FALSE,"Sheet1";"schedule2",#N/A,FALSE,"Sheet1";"schedule3",#N/A,FALSE,"Sheet1";"schedule4",#N/A,FALSE,"Sheet1";"schedule5",#N/A,FALSE,"Sheet1";"schedule6",#N/A,FALSE,"Sheet1"}</definedName>
    <definedName name="___wrn1" localSheetId="5" hidden="1">{"schedule1",#N/A,FALSE,"Sheet1";"schedule2",#N/A,FALSE,"Sheet1";"schedule3",#N/A,FALSE,"Sheet1";"schedule4",#N/A,FALSE,"Sheet1";"schedule5",#N/A,FALSE,"Sheet1";"schedule6",#N/A,FALSE,"Sheet1"}</definedName>
    <definedName name="___wrn1" localSheetId="6" hidden="1">{"schedule1",#N/A,FALSE,"Sheet1";"schedule2",#N/A,FALSE,"Sheet1";"schedule3",#N/A,FALSE,"Sheet1";"schedule4",#N/A,FALSE,"Sheet1";"schedule5",#N/A,FALSE,"Sheet1";"schedule6",#N/A,FALSE,"Sheet1"}</definedName>
    <definedName name="___wrn1" localSheetId="3" hidden="1">{"schedule1",#N/A,FALSE,"Sheet1";"schedule2",#N/A,FALSE,"Sheet1";"schedule3",#N/A,FALSE,"Sheet1";"schedule4",#N/A,FALSE,"Sheet1";"schedule5",#N/A,FALSE,"Sheet1";"schedule6",#N/A,FALSE,"Sheet1"}</definedName>
    <definedName name="___wrn1" hidden="1">{"schedule1",#N/A,FALSE,"Sheet1";"schedule2",#N/A,FALSE,"Sheet1";"schedule3",#N/A,FALSE,"Sheet1";"schedule4",#N/A,FALSE,"Sheet1";"schedule5",#N/A,FALSE,"Sheet1";"schedule6",#N/A,FALSE,"Sheet1"}</definedName>
    <definedName name="___wrn4" localSheetId="4" hidden="1">{"data",#N/A,FALSE,"INPUT"}</definedName>
    <definedName name="___wrn4" localSheetId="5" hidden="1">{"data",#N/A,FALSE,"INPUT"}</definedName>
    <definedName name="___wrn4" localSheetId="6" hidden="1">{"data",#N/A,FALSE,"INPUT"}</definedName>
    <definedName name="___wrn4" localSheetId="3" hidden="1">{"data",#N/A,FALSE,"INPUT"}</definedName>
    <definedName name="___wrn4" hidden="1">{"data",#N/A,FALSE,"INPUT"}</definedName>
    <definedName name="__10__123Graph_FCHART_1" localSheetId="4" hidden="1">#REF!</definedName>
    <definedName name="__10__123Graph_FCHART_1" localSheetId="5" hidden="1">#REF!</definedName>
    <definedName name="__10__123Graph_FCHART_1" localSheetId="6" hidden="1">#REF!</definedName>
    <definedName name="__10__123Graph_FCHART_1" localSheetId="3" hidden="1">#REF!</definedName>
    <definedName name="__10__123Graph_FCHART_1" hidden="1">#REF!</definedName>
    <definedName name="__11__123Graph_XCHART_2" localSheetId="4" hidden="1">#REF!</definedName>
    <definedName name="__11__123Graph_XCHART_2" localSheetId="5" hidden="1">#REF!</definedName>
    <definedName name="__11__123Graph_XCHART_2" localSheetId="6" hidden="1">#REF!</definedName>
    <definedName name="__11__123Graph_XCHART_2" localSheetId="3" hidden="1">#REF!</definedName>
    <definedName name="__11__123Graph_XCHART_2" hidden="1">#REF!</definedName>
    <definedName name="__123Graph_B" localSheetId="4" hidden="1">#REF!</definedName>
    <definedName name="__123Graph_B" localSheetId="5" hidden="1">#REF!</definedName>
    <definedName name="__123Graph_B" localSheetId="6" hidden="1">#REF!</definedName>
    <definedName name="__123Graph_B" localSheetId="3" hidden="1">#REF!</definedName>
    <definedName name="__123Graph_B" hidden="1">#REF!</definedName>
    <definedName name="__123Graph_D" localSheetId="4" hidden="1">#REF!</definedName>
    <definedName name="__123Graph_D" localSheetId="5" hidden="1">#REF!</definedName>
    <definedName name="__123Graph_D" localSheetId="6" hidden="1">#REF!</definedName>
    <definedName name="__123Graph_D" localSheetId="3" hidden="1">#REF!</definedName>
    <definedName name="__123Graph_D" hidden="1">#REF!</definedName>
    <definedName name="__123Graph_X" localSheetId="4" hidden="1">#REF!</definedName>
    <definedName name="__123Graph_X" localSheetId="5" hidden="1">#REF!</definedName>
    <definedName name="__123Graph_X" localSheetId="6" hidden="1">#REF!</definedName>
    <definedName name="__123Graph_X" localSheetId="3" hidden="1">#REF!</definedName>
    <definedName name="__123Graph_X" hidden="1">#REF!</definedName>
    <definedName name="__5__123Graph_CCHART_1" localSheetId="4" hidden="1">#REF!</definedName>
    <definedName name="__5__123Graph_CCHART_1" localSheetId="5" hidden="1">#REF!</definedName>
    <definedName name="__5__123Graph_CCHART_1" localSheetId="6" hidden="1">#REF!</definedName>
    <definedName name="__5__123Graph_CCHART_1" localSheetId="3" hidden="1">#REF!</definedName>
    <definedName name="__5__123Graph_CCHART_1" hidden="1">#REF!</definedName>
    <definedName name="__6__123Graph_CCHART_2" localSheetId="4" hidden="1">#REF!</definedName>
    <definedName name="__6__123Graph_CCHART_2" localSheetId="5" hidden="1">#REF!</definedName>
    <definedName name="__6__123Graph_CCHART_2" localSheetId="6" hidden="1">#REF!</definedName>
    <definedName name="__6__123Graph_CCHART_2" localSheetId="3" hidden="1">#REF!</definedName>
    <definedName name="__6__123Graph_CCHART_2" hidden="1">#REF!</definedName>
    <definedName name="__7__123Graph_DCHART_1" localSheetId="4" hidden="1">#REF!</definedName>
    <definedName name="__7__123Graph_DCHART_1" localSheetId="5" hidden="1">#REF!</definedName>
    <definedName name="__7__123Graph_DCHART_1" localSheetId="6" hidden="1">#REF!</definedName>
    <definedName name="__7__123Graph_DCHART_1" localSheetId="3" hidden="1">#REF!</definedName>
    <definedName name="__7__123Graph_DCHART_1" hidden="1">#REF!</definedName>
    <definedName name="__8__123Graph_DCHART_2" localSheetId="4" hidden="1">#REF!</definedName>
    <definedName name="__8__123Graph_DCHART_2" localSheetId="5" hidden="1">#REF!</definedName>
    <definedName name="__8__123Graph_DCHART_2" localSheetId="6" hidden="1">#REF!</definedName>
    <definedName name="__8__123Graph_DCHART_2" localSheetId="3" hidden="1">#REF!</definedName>
    <definedName name="__8__123Graph_DCHART_2" hidden="1">#REF!</definedName>
    <definedName name="__9__123Graph_ECHART_1" localSheetId="4" hidden="1">#REF!</definedName>
    <definedName name="__9__123Graph_ECHART_1" localSheetId="5" hidden="1">#REF!</definedName>
    <definedName name="__9__123Graph_ECHART_1" localSheetId="6" hidden="1">#REF!</definedName>
    <definedName name="__9__123Graph_ECHART_1" localSheetId="3" hidden="1">#REF!</definedName>
    <definedName name="__9__123Graph_ECHART_1" hidden="1">#REF!</definedName>
    <definedName name="__a1" localSheetId="4" hidden="1">{"Assump",#N/A,TRUE,"Proforma";"first",#N/A,TRUE,"Proforma";"second",#N/A,TRUE,"Proforma";"lease1",#N/A,TRUE,"Proforma";"lease2",#N/A,TRUE,"Proforma"}</definedName>
    <definedName name="__a1" localSheetId="5" hidden="1">{"Assump",#N/A,TRUE,"Proforma";"first",#N/A,TRUE,"Proforma";"second",#N/A,TRUE,"Proforma";"lease1",#N/A,TRUE,"Proforma";"lease2",#N/A,TRUE,"Proforma"}</definedName>
    <definedName name="__a1" localSheetId="6" hidden="1">{"Assump",#N/A,TRUE,"Proforma";"first",#N/A,TRUE,"Proforma";"second",#N/A,TRUE,"Proforma";"lease1",#N/A,TRUE,"Proforma";"lease2",#N/A,TRUE,"Proforma"}</definedName>
    <definedName name="__a1" localSheetId="3" hidden="1">{"Assump",#N/A,TRUE,"Proforma";"first",#N/A,TRUE,"Proforma";"second",#N/A,TRUE,"Proforma";"lease1",#N/A,TRUE,"Proforma";"lease2",#N/A,TRUE,"Proforma"}</definedName>
    <definedName name="__a1" hidden="1">{"Assump",#N/A,TRUE,"Proforma";"first",#N/A,TRUE,"Proforma";"second",#N/A,TRUE,"Proforma";"lease1",#N/A,TRUE,"Proforma";"lease2",#N/A,TRUE,"Proforma"}</definedName>
    <definedName name="__al1" localSheetId="4" hidden="1">{"sheet a",#N/A,FALSE,"A";"sheet b 1",#N/A,FALSE,"B";"sheet b 2",#N/A,FALSE,"B"}</definedName>
    <definedName name="__al1" localSheetId="5" hidden="1">{"sheet a",#N/A,FALSE,"A";"sheet b 1",#N/A,FALSE,"B";"sheet b 2",#N/A,FALSE,"B"}</definedName>
    <definedName name="__al1" localSheetId="6" hidden="1">{"sheet a",#N/A,FALSE,"A";"sheet b 1",#N/A,FALSE,"B";"sheet b 2",#N/A,FALSE,"B"}</definedName>
    <definedName name="__al1" localSheetId="3" hidden="1">{"sheet a",#N/A,FALSE,"A";"sheet b 1",#N/A,FALSE,"B";"sheet b 2",#N/A,FALSE,"B"}</definedName>
    <definedName name="__al1" hidden="1">{"sheet a",#N/A,FALSE,"A";"sheet b 1",#N/A,FALSE,"B";"sheet b 2",#N/A,FALSE,"B"}</definedName>
    <definedName name="__FDS_HYPERLINK_TOGGLE_STATE__" hidden="1">"ON"</definedName>
    <definedName name="__FDS_UNIQUE_RANGE_ID_GENERATOR_COUNTER" hidden="1">1</definedName>
    <definedName name="__FDS_USED_FOR_REUSING_RANGE_IDS_RECYCLE" localSheetId="4" hidden="1">{33,33,33,33,33}</definedName>
    <definedName name="__FDS_USED_FOR_REUSING_RANGE_IDS_RECYCLE" localSheetId="5" hidden="1">{33,33,33,33,33}</definedName>
    <definedName name="__FDS_USED_FOR_REUSING_RANGE_IDS_RECYCLE" localSheetId="6" hidden="1">{33,33,33,33,33}</definedName>
    <definedName name="__FDS_USED_FOR_REUSING_RANGE_IDS_RECYCLE" localSheetId="3" hidden="1">{33,33,33,33,33}</definedName>
    <definedName name="__FDS_USED_FOR_REUSING_RANGE_IDS_RECYCLE" hidden="1">{33,33,33,33,33}</definedName>
    <definedName name="__IntlFixup" hidden="1">TRUE</definedName>
    <definedName name="__k" localSheetId="4" hidden="1">{#N/A,#N/A,TRUE,"A-site";#N/A,#N/A,TRUE,"B-Buildings";#N/A,#N/A,TRUE,"c-out-of-fence";#N/A,#N/A,TRUE,"d-proj.infr.";#N/A,#N/A,TRUE,"e- land"}</definedName>
    <definedName name="__k" localSheetId="5" hidden="1">{#N/A,#N/A,TRUE,"A-site";#N/A,#N/A,TRUE,"B-Buildings";#N/A,#N/A,TRUE,"c-out-of-fence";#N/A,#N/A,TRUE,"d-proj.infr.";#N/A,#N/A,TRUE,"e- land"}</definedName>
    <definedName name="__k" localSheetId="6" hidden="1">{#N/A,#N/A,TRUE,"A-site";#N/A,#N/A,TRUE,"B-Buildings";#N/A,#N/A,TRUE,"c-out-of-fence";#N/A,#N/A,TRUE,"d-proj.infr.";#N/A,#N/A,TRUE,"e- land"}</definedName>
    <definedName name="__k" localSheetId="3" hidden="1">{#N/A,#N/A,TRUE,"A-site";#N/A,#N/A,TRUE,"B-Buildings";#N/A,#N/A,TRUE,"c-out-of-fence";#N/A,#N/A,TRUE,"d-proj.infr.";#N/A,#N/A,TRUE,"e- land"}</definedName>
    <definedName name="__k" hidden="1">{#N/A,#N/A,TRUE,"A-site";#N/A,#N/A,TRUE,"B-Buildings";#N/A,#N/A,TRUE,"c-out-of-fence";#N/A,#N/A,TRUE,"d-proj.infr.";#N/A,#N/A,TRUE,"e- land"}</definedName>
    <definedName name="__key1" localSheetId="4" hidden="1">[1]accrexp!#REF!</definedName>
    <definedName name="__key1" localSheetId="5" hidden="1">[2]accrexp!#REF!</definedName>
    <definedName name="__key1" localSheetId="6" hidden="1">[1]accrexp!#REF!</definedName>
    <definedName name="__key1" localSheetId="3" hidden="1">[1]accrexp!#REF!</definedName>
    <definedName name="__key1" hidden="1">[1]accrexp!#REF!</definedName>
    <definedName name="__OK2" localSheetId="4" hidden="1">{#N/A,#N/A,FALSE,"Cover";#N/A,#N/A,FALSE,"LUMI";#N/A,#N/A,FALSE,"COMD";#N/A,#N/A,FALSE,"Valuation";#N/A,#N/A,FALSE,"Assumptions";#N/A,#N/A,FALSE,"Pooling";#N/A,#N/A,FALSE,"BalanceSheet"}</definedName>
    <definedName name="__OK2" localSheetId="5" hidden="1">{#N/A,#N/A,FALSE,"Cover";#N/A,#N/A,FALSE,"LUMI";#N/A,#N/A,FALSE,"COMD";#N/A,#N/A,FALSE,"Valuation";#N/A,#N/A,FALSE,"Assumptions";#N/A,#N/A,FALSE,"Pooling";#N/A,#N/A,FALSE,"BalanceSheet"}</definedName>
    <definedName name="__OK2" localSheetId="6" hidden="1">{#N/A,#N/A,FALSE,"Cover";#N/A,#N/A,FALSE,"LUMI";#N/A,#N/A,FALSE,"COMD";#N/A,#N/A,FALSE,"Valuation";#N/A,#N/A,FALSE,"Assumptions";#N/A,#N/A,FALSE,"Pooling";#N/A,#N/A,FALSE,"BalanceSheet"}</definedName>
    <definedName name="__OK2" localSheetId="3" hidden="1">{#N/A,#N/A,FALSE,"Cover";#N/A,#N/A,FALSE,"LUMI";#N/A,#N/A,FALSE,"COMD";#N/A,#N/A,FALSE,"Valuation";#N/A,#N/A,FALSE,"Assumptions";#N/A,#N/A,FALSE,"Pooling";#N/A,#N/A,FALSE,"BalanceSheet"}</definedName>
    <definedName name="__OK2" hidden="1">{#N/A,#N/A,FALSE,"Cover";#N/A,#N/A,FALSE,"LUMI";#N/A,#N/A,FALSE,"COMD";#N/A,#N/A,FALSE,"Valuation";#N/A,#N/A,FALSE,"Assumptions";#N/A,#N/A,FALSE,"Pooling";#N/A,#N/A,FALSE,"BalanceSheet"}</definedName>
    <definedName name="__w" localSheetId="4" hidden="1">{#N/A,#N/A,TRUE,"A-site";#N/A,#N/A,TRUE,"B-Buildings";#N/A,#N/A,TRUE,"c-out-of-fence";#N/A,#N/A,TRUE,"d-proj.infr.";#N/A,#N/A,TRUE,"e- land"}</definedName>
    <definedName name="__w" localSheetId="5" hidden="1">{#N/A,#N/A,TRUE,"A-site";#N/A,#N/A,TRUE,"B-Buildings";#N/A,#N/A,TRUE,"c-out-of-fence";#N/A,#N/A,TRUE,"d-proj.infr.";#N/A,#N/A,TRUE,"e- land"}</definedName>
    <definedName name="__w" localSheetId="6" hidden="1">{#N/A,#N/A,TRUE,"A-site";#N/A,#N/A,TRUE,"B-Buildings";#N/A,#N/A,TRUE,"c-out-of-fence";#N/A,#N/A,TRUE,"d-proj.infr.";#N/A,#N/A,TRUE,"e- land"}</definedName>
    <definedName name="__w" localSheetId="3" hidden="1">{#N/A,#N/A,TRUE,"A-site";#N/A,#N/A,TRUE,"B-Buildings";#N/A,#N/A,TRUE,"c-out-of-fence";#N/A,#N/A,TRUE,"d-proj.infr.";#N/A,#N/A,TRUE,"e- land"}</definedName>
    <definedName name="__w" hidden="1">{#N/A,#N/A,TRUE,"A-site";#N/A,#N/A,TRUE,"B-Buildings";#N/A,#N/A,TRUE,"c-out-of-fence";#N/A,#N/A,TRUE,"d-proj.infr.";#N/A,#N/A,TRUE,"e- land"}</definedName>
    <definedName name="__wrn1" localSheetId="4" hidden="1">{"schedule1",#N/A,FALSE,"Sheet1";"schedule2",#N/A,FALSE,"Sheet1";"schedule3",#N/A,FALSE,"Sheet1";"schedule4",#N/A,FALSE,"Sheet1";"schedule5",#N/A,FALSE,"Sheet1";"schedule6",#N/A,FALSE,"Sheet1"}</definedName>
    <definedName name="__wrn1" localSheetId="5" hidden="1">{"schedule1",#N/A,FALSE,"Sheet1";"schedule2",#N/A,FALSE,"Sheet1";"schedule3",#N/A,FALSE,"Sheet1";"schedule4",#N/A,FALSE,"Sheet1";"schedule5",#N/A,FALSE,"Sheet1";"schedule6",#N/A,FALSE,"Sheet1"}</definedName>
    <definedName name="__wrn1" localSheetId="6" hidden="1">{"schedule1",#N/A,FALSE,"Sheet1";"schedule2",#N/A,FALSE,"Sheet1";"schedule3",#N/A,FALSE,"Sheet1";"schedule4",#N/A,FALSE,"Sheet1";"schedule5",#N/A,FALSE,"Sheet1";"schedule6",#N/A,FALSE,"Sheet1"}</definedName>
    <definedName name="__wrn1" localSheetId="3" hidden="1">{"schedule1",#N/A,FALSE,"Sheet1";"schedule2",#N/A,FALSE,"Sheet1";"schedule3",#N/A,FALSE,"Sheet1";"schedule4",#N/A,FALSE,"Sheet1";"schedule5",#N/A,FALSE,"Sheet1";"schedule6",#N/A,FALSE,"Sheet1"}</definedName>
    <definedName name="__wrn1" hidden="1">{"schedule1",#N/A,FALSE,"Sheet1";"schedule2",#N/A,FALSE,"Sheet1";"schedule3",#N/A,FALSE,"Sheet1";"schedule4",#N/A,FALSE,"Sheet1";"schedule5",#N/A,FALSE,"Sheet1";"schedule6",#N/A,FALSE,"Sheet1"}</definedName>
    <definedName name="__wrn4" localSheetId="4" hidden="1">{"data",#N/A,FALSE,"INPUT"}</definedName>
    <definedName name="__wrn4" localSheetId="5" hidden="1">{"data",#N/A,FALSE,"INPUT"}</definedName>
    <definedName name="__wrn4" localSheetId="6" hidden="1">{"data",#N/A,FALSE,"INPUT"}</definedName>
    <definedName name="__wrn4" localSheetId="3" hidden="1">{"data",#N/A,FALSE,"INPUT"}</definedName>
    <definedName name="__wrn4" hidden="1">{"data",#N/A,FALSE,"INPUT"}</definedName>
    <definedName name="_1__123Graph_ACHART_2" hidden="1">#N/A</definedName>
    <definedName name="_1__123Graph_ACHART_4A" localSheetId="4" hidden="1">#REF!</definedName>
    <definedName name="_1__123Graph_ACHART_4A" localSheetId="5" hidden="1">#REF!</definedName>
    <definedName name="_1__123Graph_ACHART_4A" localSheetId="6" hidden="1">#REF!</definedName>
    <definedName name="_1__123Graph_ACHART_4A" localSheetId="3" hidden="1">#REF!</definedName>
    <definedName name="_1__123Graph_ACHART_4A" hidden="1">#REF!</definedName>
    <definedName name="_1__FDSAUDITLINK__" localSheetId="4" hidden="1">{"fdsup://directions/FAT Viewer?action=UPDATE&amp;creator=factset&amp;DYN_ARGS=TRUE&amp;DOC_NAME=FAT:FQL_AUDITING_CLIENT_TEMPLATE.FAT&amp;display_string=Audit&amp;VAR:KEY=JIVIHKDEZQ&amp;VAR:QUERY=UkdGX0VOVFJQUl9WQUwoQU5OLDQxMDQ0LCwsLFVTRCwsTk9BVURJVCk=&amp;WINDOW=FIRST_POPUP&amp;HEIGHT=45","0&amp;WIDTH=450&amp;START_MAXIMIZED=FALSE&amp;VAR:CALENDAR=US&amp;VAR:SYMBOL=707624&amp;VAR:INDEX=0"}</definedName>
    <definedName name="_1__FDSAUDITLINK__" localSheetId="5" hidden="1">{"fdsup://directions/FAT Viewer?action=UPDATE&amp;creator=factset&amp;DYN_ARGS=TRUE&amp;DOC_NAME=FAT:FQL_AUDITING_CLIENT_TEMPLATE.FAT&amp;display_string=Audit&amp;VAR:KEY=JIVIHKDEZQ&amp;VAR:QUERY=UkdGX0VOVFJQUl9WQUwoQU5OLDQxMDQ0LCwsLFVTRCwsTk9BVURJVCk=&amp;WINDOW=FIRST_POPUP&amp;HEIGHT=45","0&amp;WIDTH=450&amp;START_MAXIMIZED=FALSE&amp;VAR:CALENDAR=US&amp;VAR:SYMBOL=707624&amp;VAR:INDEX=0"}</definedName>
    <definedName name="_1__FDSAUDITLINK__" localSheetId="6" hidden="1">{"fdsup://directions/FAT Viewer?action=UPDATE&amp;creator=factset&amp;DYN_ARGS=TRUE&amp;DOC_NAME=FAT:FQL_AUDITING_CLIENT_TEMPLATE.FAT&amp;display_string=Audit&amp;VAR:KEY=JIVIHKDEZQ&amp;VAR:QUERY=UkdGX0VOVFJQUl9WQUwoQU5OLDQxMDQ0LCwsLFVTRCwsTk9BVURJVCk=&amp;WINDOW=FIRST_POPUP&amp;HEIGHT=45","0&amp;WIDTH=450&amp;START_MAXIMIZED=FALSE&amp;VAR:CALENDAR=US&amp;VAR:SYMBOL=707624&amp;VAR:INDEX=0"}</definedName>
    <definedName name="_1__FDSAUDITLINK__" localSheetId="3" hidden="1">{"fdsup://directions/FAT Viewer?action=UPDATE&amp;creator=factset&amp;DYN_ARGS=TRUE&amp;DOC_NAME=FAT:FQL_AUDITING_CLIENT_TEMPLATE.FAT&amp;display_string=Audit&amp;VAR:KEY=JIVIHKDEZQ&amp;VAR:QUERY=UkdGX0VOVFJQUl9WQUwoQU5OLDQxMDQ0LCwsLFVTRCwsTk9BVURJVCk=&amp;WINDOW=FIRST_POPUP&amp;HEIGHT=45","0&amp;WIDTH=450&amp;START_MAXIMIZED=FALSE&amp;VAR:CALENDAR=US&amp;VAR:SYMBOL=707624&amp;VAR:INDEX=0"}</definedName>
    <definedName name="_1__FDSAUDITLINK__" hidden="1">{"fdsup://directions/FAT Viewer?action=UPDATE&amp;creator=factset&amp;DYN_ARGS=TRUE&amp;DOC_NAME=FAT:FQL_AUDITING_CLIENT_TEMPLATE.FAT&amp;display_string=Audit&amp;VAR:KEY=JIVIHKDEZQ&amp;VAR:QUERY=UkdGX0VOVFJQUl9WQUwoQU5OLDQxMDQ0LCwsLFVTRCwsTk9BVURJVCk=&amp;WINDOW=FIRST_POPUP&amp;HEIGHT=45","0&amp;WIDTH=450&amp;START_MAXIMIZED=FALSE&amp;VAR:CALENDAR=US&amp;VAR:SYMBOL=707624&amp;VAR:INDEX=0"}</definedName>
    <definedName name="_10__123Graph_FCHART_1" localSheetId="4" hidden="1">#REF!</definedName>
    <definedName name="_10__123Graph_FCHART_1" localSheetId="5" hidden="1">#REF!</definedName>
    <definedName name="_10__123Graph_FCHART_1" localSheetId="6" hidden="1">#REF!</definedName>
    <definedName name="_10__123Graph_FCHART_1" localSheetId="3" hidden="1">#REF!</definedName>
    <definedName name="_10__123Graph_FCHART_1" hidden="1">#REF!</definedName>
    <definedName name="_10__123Graph_XCHART_1" localSheetId="4" hidden="1">#REF!</definedName>
    <definedName name="_10__123Graph_XCHART_1" localSheetId="5" hidden="1">#REF!</definedName>
    <definedName name="_10__123Graph_XCHART_1" localSheetId="6" hidden="1">#REF!</definedName>
    <definedName name="_10__123Graph_XCHART_1" localSheetId="3" hidden="1">#REF!</definedName>
    <definedName name="_10__123Graph_XCHART_1" hidden="1">#REF!</definedName>
    <definedName name="_10__FDSAUDITLINK__" localSheetId="4" hidden="1">{"fdsup://directions/FAT Viewer?action=UPDATE&amp;creator=factset&amp;DYN_ARGS=TRUE&amp;DOC_NAME=FAT:FQL_AUDITING_CLIENT_TEMPLATE.FAT&amp;display_string=Audit&amp;VAR:KEY=QVOTMVOFAN&amp;VAR:QUERY=RkZfRU5UUlBSX1ZBTF9EQUlMWSg0MDI0MiwsLCwnVVNEJywnRElMJyk=&amp;WINDOW=FIRST_POPUP&amp;HEIGHT=45","0&amp;WIDTH=450&amp;START_MAXIMIZED=FALSE&amp;VAR:CALENDAR=US&amp;VAR:SYMBOL=B1H508&amp;VAR:INDEX=0"}</definedName>
    <definedName name="_10__FDSAUDITLINK__" localSheetId="5" hidden="1">{"fdsup://directions/FAT Viewer?action=UPDATE&amp;creator=factset&amp;DYN_ARGS=TRUE&amp;DOC_NAME=FAT:FQL_AUDITING_CLIENT_TEMPLATE.FAT&amp;display_string=Audit&amp;VAR:KEY=QVOTMVOFAN&amp;VAR:QUERY=RkZfRU5UUlBSX1ZBTF9EQUlMWSg0MDI0MiwsLCwnVVNEJywnRElMJyk=&amp;WINDOW=FIRST_POPUP&amp;HEIGHT=45","0&amp;WIDTH=450&amp;START_MAXIMIZED=FALSE&amp;VAR:CALENDAR=US&amp;VAR:SYMBOL=B1H508&amp;VAR:INDEX=0"}</definedName>
    <definedName name="_10__FDSAUDITLINK__" localSheetId="6" hidden="1">{"fdsup://directions/FAT Viewer?action=UPDATE&amp;creator=factset&amp;DYN_ARGS=TRUE&amp;DOC_NAME=FAT:FQL_AUDITING_CLIENT_TEMPLATE.FAT&amp;display_string=Audit&amp;VAR:KEY=QVOTMVOFAN&amp;VAR:QUERY=RkZfRU5UUlBSX1ZBTF9EQUlMWSg0MDI0MiwsLCwnVVNEJywnRElMJyk=&amp;WINDOW=FIRST_POPUP&amp;HEIGHT=45","0&amp;WIDTH=450&amp;START_MAXIMIZED=FALSE&amp;VAR:CALENDAR=US&amp;VAR:SYMBOL=B1H508&amp;VAR:INDEX=0"}</definedName>
    <definedName name="_10__FDSAUDITLINK__" localSheetId="3" hidden="1">{"fdsup://directions/FAT Viewer?action=UPDATE&amp;creator=factset&amp;DYN_ARGS=TRUE&amp;DOC_NAME=FAT:FQL_AUDITING_CLIENT_TEMPLATE.FAT&amp;display_string=Audit&amp;VAR:KEY=QVOTMVOFAN&amp;VAR:QUERY=RkZfRU5UUlBSX1ZBTF9EQUlMWSg0MDI0MiwsLCwnVVNEJywnRElMJyk=&amp;WINDOW=FIRST_POPUP&amp;HEIGHT=45","0&amp;WIDTH=450&amp;START_MAXIMIZED=FALSE&amp;VAR:CALENDAR=US&amp;VAR:SYMBOL=B1H508&amp;VAR:INDEX=0"}</definedName>
    <definedName name="_10__FDSAUDITLINK__" hidden="1">{"fdsup://directions/FAT Viewer?action=UPDATE&amp;creator=factset&amp;DYN_ARGS=TRUE&amp;DOC_NAME=FAT:FQL_AUDITING_CLIENT_TEMPLATE.FAT&amp;display_string=Audit&amp;VAR:KEY=QVOTMVOFAN&amp;VAR:QUERY=RkZfRU5UUlBSX1ZBTF9EQUlMWSg0MDI0MiwsLCwnVVNEJywnRElMJyk=&amp;WINDOW=FIRST_POPUP&amp;HEIGHT=45","0&amp;WIDTH=450&amp;START_MAXIMIZED=FALSE&amp;VAR:CALENDAR=US&amp;VAR:SYMBOL=B1H508&amp;VAR:INDEX=0"}</definedName>
    <definedName name="_100__FDSAUDITLINK__" localSheetId="4" hidden="1">{"fdsup://directions/FAT Viewer?action=UPDATE&amp;creator=factset&amp;DYN_ARGS=TRUE&amp;DOC_NAME=FAT:FQL_AUDITING_CLIENT_TEMPLATE.FAT&amp;display_string=Audit&amp;VAR:KEY=MFMZMXUPCP&amp;VAR:QUERY=RkZfRUJJVERBX0lCKCdDQUwnLDIwMDksLCwsJ1VTRCcp&amp;WINDOW=FIRST_POPUP&amp;HEIGHT=450&amp;WIDTH=450&amp;","START_MAXIMIZED=FALSE&amp;VAR:CALENDAR=US&amp;VAR:SYMBOL=332770&amp;VAR:INDEX=0"}</definedName>
    <definedName name="_100__FDSAUDITLINK__" localSheetId="5" hidden="1">{"fdsup://directions/FAT Viewer?action=UPDATE&amp;creator=factset&amp;DYN_ARGS=TRUE&amp;DOC_NAME=FAT:FQL_AUDITING_CLIENT_TEMPLATE.FAT&amp;display_string=Audit&amp;VAR:KEY=MFMZMXUPCP&amp;VAR:QUERY=RkZfRUJJVERBX0lCKCdDQUwnLDIwMDksLCwsJ1VTRCcp&amp;WINDOW=FIRST_POPUP&amp;HEIGHT=450&amp;WIDTH=450&amp;","START_MAXIMIZED=FALSE&amp;VAR:CALENDAR=US&amp;VAR:SYMBOL=332770&amp;VAR:INDEX=0"}</definedName>
    <definedName name="_100__FDSAUDITLINK__" localSheetId="6" hidden="1">{"fdsup://directions/FAT Viewer?action=UPDATE&amp;creator=factset&amp;DYN_ARGS=TRUE&amp;DOC_NAME=FAT:FQL_AUDITING_CLIENT_TEMPLATE.FAT&amp;display_string=Audit&amp;VAR:KEY=MFMZMXUPCP&amp;VAR:QUERY=RkZfRUJJVERBX0lCKCdDQUwnLDIwMDksLCwsJ1VTRCcp&amp;WINDOW=FIRST_POPUP&amp;HEIGHT=450&amp;WIDTH=450&amp;","START_MAXIMIZED=FALSE&amp;VAR:CALENDAR=US&amp;VAR:SYMBOL=332770&amp;VAR:INDEX=0"}</definedName>
    <definedName name="_100__FDSAUDITLINK__" localSheetId="3" hidden="1">{"fdsup://directions/FAT Viewer?action=UPDATE&amp;creator=factset&amp;DYN_ARGS=TRUE&amp;DOC_NAME=FAT:FQL_AUDITING_CLIENT_TEMPLATE.FAT&amp;display_string=Audit&amp;VAR:KEY=MFMZMXUPCP&amp;VAR:QUERY=RkZfRUJJVERBX0lCKCdDQUwnLDIwMDksLCwsJ1VTRCcp&amp;WINDOW=FIRST_POPUP&amp;HEIGHT=450&amp;WIDTH=450&amp;","START_MAXIMIZED=FALSE&amp;VAR:CALENDAR=US&amp;VAR:SYMBOL=332770&amp;VAR:INDEX=0"}</definedName>
    <definedName name="_100__FDSAUDITLINK__" hidden="1">{"fdsup://directions/FAT Viewer?action=UPDATE&amp;creator=factset&amp;DYN_ARGS=TRUE&amp;DOC_NAME=FAT:FQL_AUDITING_CLIENT_TEMPLATE.FAT&amp;display_string=Audit&amp;VAR:KEY=MFMZMXUPCP&amp;VAR:QUERY=RkZfRUJJVERBX0lCKCdDQUwnLDIwMDksLCwsJ1VTRCcp&amp;WINDOW=FIRST_POPUP&amp;HEIGHT=450&amp;WIDTH=450&amp;","START_MAXIMIZED=FALSE&amp;VAR:CALENDAR=US&amp;VAR:SYMBOL=332770&amp;VAR:INDEX=0"}</definedName>
    <definedName name="_101__FDSAUDITLINK__" localSheetId="4" hidden="1">{"fdsup://directions/FAT Viewer?action=UPDATE&amp;creator=factset&amp;DYN_ARGS=TRUE&amp;DOC_NAME=FAT:FQL_AUDITING_CLIENT_TEMPLATE.FAT&amp;display_string=Audit&amp;VAR:KEY=CXEHCRWFAB&amp;VAR:QUERY=RkZfRU5UUlBSX1ZBTF9EQUlMWSg0MDI0MiwsLCwnVVNEJywnRElMJyk=&amp;WINDOW=FIRST_POPUP&amp;HEIGHT=45","0&amp;WIDTH=450&amp;START_MAXIMIZED=FALSE&amp;VAR:CALENDAR=US&amp;VAR:SYMBOL=332770&amp;VAR:INDEX=0"}</definedName>
    <definedName name="_101__FDSAUDITLINK__" localSheetId="5" hidden="1">{"fdsup://directions/FAT Viewer?action=UPDATE&amp;creator=factset&amp;DYN_ARGS=TRUE&amp;DOC_NAME=FAT:FQL_AUDITING_CLIENT_TEMPLATE.FAT&amp;display_string=Audit&amp;VAR:KEY=CXEHCRWFAB&amp;VAR:QUERY=RkZfRU5UUlBSX1ZBTF9EQUlMWSg0MDI0MiwsLCwnVVNEJywnRElMJyk=&amp;WINDOW=FIRST_POPUP&amp;HEIGHT=45","0&amp;WIDTH=450&amp;START_MAXIMIZED=FALSE&amp;VAR:CALENDAR=US&amp;VAR:SYMBOL=332770&amp;VAR:INDEX=0"}</definedName>
    <definedName name="_101__FDSAUDITLINK__" localSheetId="6" hidden="1">{"fdsup://directions/FAT Viewer?action=UPDATE&amp;creator=factset&amp;DYN_ARGS=TRUE&amp;DOC_NAME=FAT:FQL_AUDITING_CLIENT_TEMPLATE.FAT&amp;display_string=Audit&amp;VAR:KEY=CXEHCRWFAB&amp;VAR:QUERY=RkZfRU5UUlBSX1ZBTF9EQUlMWSg0MDI0MiwsLCwnVVNEJywnRElMJyk=&amp;WINDOW=FIRST_POPUP&amp;HEIGHT=45","0&amp;WIDTH=450&amp;START_MAXIMIZED=FALSE&amp;VAR:CALENDAR=US&amp;VAR:SYMBOL=332770&amp;VAR:INDEX=0"}</definedName>
    <definedName name="_101__FDSAUDITLINK__" localSheetId="3" hidden="1">{"fdsup://directions/FAT Viewer?action=UPDATE&amp;creator=factset&amp;DYN_ARGS=TRUE&amp;DOC_NAME=FAT:FQL_AUDITING_CLIENT_TEMPLATE.FAT&amp;display_string=Audit&amp;VAR:KEY=CXEHCRWFAB&amp;VAR:QUERY=RkZfRU5UUlBSX1ZBTF9EQUlMWSg0MDI0MiwsLCwnVVNEJywnRElMJyk=&amp;WINDOW=FIRST_POPUP&amp;HEIGHT=45","0&amp;WIDTH=450&amp;START_MAXIMIZED=FALSE&amp;VAR:CALENDAR=US&amp;VAR:SYMBOL=332770&amp;VAR:INDEX=0"}</definedName>
    <definedName name="_101__FDSAUDITLINK__" hidden="1">{"fdsup://directions/FAT Viewer?action=UPDATE&amp;creator=factset&amp;DYN_ARGS=TRUE&amp;DOC_NAME=FAT:FQL_AUDITING_CLIENT_TEMPLATE.FAT&amp;display_string=Audit&amp;VAR:KEY=CXEHCRWFAB&amp;VAR:QUERY=RkZfRU5UUlBSX1ZBTF9EQUlMWSg0MDI0MiwsLCwnVVNEJywnRElMJyk=&amp;WINDOW=FIRST_POPUP&amp;HEIGHT=45","0&amp;WIDTH=450&amp;START_MAXIMIZED=FALSE&amp;VAR:CALENDAR=US&amp;VAR:SYMBOL=332770&amp;VAR:INDEX=0"}</definedName>
    <definedName name="_102__FDSAUDITLINK__" localSheetId="4" hidden="1">{"fdsup://directions/FAT Viewer?action=UPDATE&amp;creator=factset&amp;DYN_ARGS=TRUE&amp;DOC_NAME=FAT:FQL_AUDITING_CLIENT_TEMPLATE.FAT&amp;display_string=Audit&amp;VAR:KEY=SVGBOBYLCP&amp;VAR:QUERY=RkZfRUJJVERBX0lCKCdDQUwnLDIwMDksLCwsJ1VTRCcp&amp;WINDOW=FIRST_POPUP&amp;HEIGHT=450&amp;WIDTH=450&amp;","START_MAXIMIZED=FALSE&amp;VAR:CALENDAR=US&amp;VAR:SYMBOL=70454910&amp;VAR:INDEX=0"}</definedName>
    <definedName name="_102__FDSAUDITLINK__" localSheetId="5" hidden="1">{"fdsup://directions/FAT Viewer?action=UPDATE&amp;creator=factset&amp;DYN_ARGS=TRUE&amp;DOC_NAME=FAT:FQL_AUDITING_CLIENT_TEMPLATE.FAT&amp;display_string=Audit&amp;VAR:KEY=SVGBOBYLCP&amp;VAR:QUERY=RkZfRUJJVERBX0lCKCdDQUwnLDIwMDksLCwsJ1VTRCcp&amp;WINDOW=FIRST_POPUP&amp;HEIGHT=450&amp;WIDTH=450&amp;","START_MAXIMIZED=FALSE&amp;VAR:CALENDAR=US&amp;VAR:SYMBOL=70454910&amp;VAR:INDEX=0"}</definedName>
    <definedName name="_102__FDSAUDITLINK__" localSheetId="6" hidden="1">{"fdsup://directions/FAT Viewer?action=UPDATE&amp;creator=factset&amp;DYN_ARGS=TRUE&amp;DOC_NAME=FAT:FQL_AUDITING_CLIENT_TEMPLATE.FAT&amp;display_string=Audit&amp;VAR:KEY=SVGBOBYLCP&amp;VAR:QUERY=RkZfRUJJVERBX0lCKCdDQUwnLDIwMDksLCwsJ1VTRCcp&amp;WINDOW=FIRST_POPUP&amp;HEIGHT=450&amp;WIDTH=450&amp;","START_MAXIMIZED=FALSE&amp;VAR:CALENDAR=US&amp;VAR:SYMBOL=70454910&amp;VAR:INDEX=0"}</definedName>
    <definedName name="_102__FDSAUDITLINK__" localSheetId="3" hidden="1">{"fdsup://directions/FAT Viewer?action=UPDATE&amp;creator=factset&amp;DYN_ARGS=TRUE&amp;DOC_NAME=FAT:FQL_AUDITING_CLIENT_TEMPLATE.FAT&amp;display_string=Audit&amp;VAR:KEY=SVGBOBYLCP&amp;VAR:QUERY=RkZfRUJJVERBX0lCKCdDQUwnLDIwMDksLCwsJ1VTRCcp&amp;WINDOW=FIRST_POPUP&amp;HEIGHT=450&amp;WIDTH=450&amp;","START_MAXIMIZED=FALSE&amp;VAR:CALENDAR=US&amp;VAR:SYMBOL=70454910&amp;VAR:INDEX=0"}</definedName>
    <definedName name="_102__FDSAUDITLINK__" hidden="1">{"fdsup://directions/FAT Viewer?action=UPDATE&amp;creator=factset&amp;DYN_ARGS=TRUE&amp;DOC_NAME=FAT:FQL_AUDITING_CLIENT_TEMPLATE.FAT&amp;display_string=Audit&amp;VAR:KEY=SVGBOBYLCP&amp;VAR:QUERY=RkZfRUJJVERBX0lCKCdDQUwnLDIwMDksLCwsJ1VTRCcp&amp;WINDOW=FIRST_POPUP&amp;HEIGHT=450&amp;WIDTH=450&amp;","START_MAXIMIZED=FALSE&amp;VAR:CALENDAR=US&amp;VAR:SYMBOL=70454910&amp;VAR:INDEX=0"}</definedName>
    <definedName name="_102_0_Table2_" localSheetId="4" hidden="1">[3]Sheet1!#REF!</definedName>
    <definedName name="_102_0_Table2_" localSheetId="5" hidden="1">[3]Sheet1!#REF!</definedName>
    <definedName name="_102_0_Table2_" localSheetId="6" hidden="1">[3]Sheet1!#REF!</definedName>
    <definedName name="_102_0_Table2_" localSheetId="3" hidden="1">[3]Sheet1!#REF!</definedName>
    <definedName name="_102_0_Table2_" hidden="1">[3]Sheet1!#REF!</definedName>
    <definedName name="_107__123Graph_LBL_ACHART_3" localSheetId="4" hidden="1">#REF!</definedName>
    <definedName name="_107__123Graph_LBL_ACHART_3" localSheetId="5" hidden="1">#REF!</definedName>
    <definedName name="_107__123Graph_LBL_ACHART_3" localSheetId="6" hidden="1">#REF!</definedName>
    <definedName name="_107__123Graph_LBL_ACHART_3" localSheetId="3" hidden="1">#REF!</definedName>
    <definedName name="_107__123Graph_LBL_ACHART_3" hidden="1">#REF!</definedName>
    <definedName name="_108__123Graph_BCHART_22" localSheetId="4" hidden="1">#REF!</definedName>
    <definedName name="_108__123Graph_BCHART_22" localSheetId="5" hidden="1">#REF!</definedName>
    <definedName name="_108__123Graph_BCHART_22" localSheetId="6" hidden="1">#REF!</definedName>
    <definedName name="_108__123Graph_BCHART_22" localSheetId="3" hidden="1">#REF!</definedName>
    <definedName name="_108__123Graph_BCHART_22" hidden="1">#REF!</definedName>
    <definedName name="_11__123Graph_XCHART_2" localSheetId="4" hidden="1">#REF!</definedName>
    <definedName name="_11__123Graph_XCHART_2" localSheetId="5" hidden="1">#REF!</definedName>
    <definedName name="_11__123Graph_XCHART_2" localSheetId="6" hidden="1">#REF!</definedName>
    <definedName name="_11__123Graph_XCHART_2" localSheetId="3" hidden="1">#REF!</definedName>
    <definedName name="_11__123Graph_XCHART_2" hidden="1">#REF!</definedName>
    <definedName name="_11__123Graph_XGROWTH_9" localSheetId="4" hidden="1">[4]ICI!#REF!</definedName>
    <definedName name="_11__123Graph_XGROWTH_9" localSheetId="5" hidden="1">[4]ICI!#REF!</definedName>
    <definedName name="_11__123Graph_XGROWTH_9" localSheetId="6" hidden="1">[4]ICI!#REF!</definedName>
    <definedName name="_11__123Graph_XGROWTH_9" localSheetId="3" hidden="1">[4]ICI!#REF!</definedName>
    <definedName name="_11__123Graph_XGROWTH_9" hidden="1">[4]ICI!#REF!</definedName>
    <definedName name="_11__FDSAUDITLINK__" localSheetId="4" hidden="1">{"fdsup://directions/FAT Viewer?action=UPDATE&amp;creator=factset&amp;DYN_ARGS=TRUE&amp;DOC_NAME=FAT:FQL_AUDITING_CLIENT_TEMPLATE.FAT&amp;display_string=Audit&amp;VAR:KEY=OXKBUPEVWZ&amp;VAR:QUERY=RkZfRUJJVERBX0lCKCdDQUwnLDIwMDksLCwsJ1VTRCcp&amp;WINDOW=FIRST_POPUP&amp;HEIGHT=450&amp;WIDTH=450&amp;","START_MAXIMIZED=FALSE&amp;VAR:CALENDAR=US&amp;VAR:SYMBOL=B0ZSH5&amp;VAR:INDEX=0"}</definedName>
    <definedName name="_11__FDSAUDITLINK__" localSheetId="5" hidden="1">{"fdsup://directions/FAT Viewer?action=UPDATE&amp;creator=factset&amp;DYN_ARGS=TRUE&amp;DOC_NAME=FAT:FQL_AUDITING_CLIENT_TEMPLATE.FAT&amp;display_string=Audit&amp;VAR:KEY=OXKBUPEVWZ&amp;VAR:QUERY=RkZfRUJJVERBX0lCKCdDQUwnLDIwMDksLCwsJ1VTRCcp&amp;WINDOW=FIRST_POPUP&amp;HEIGHT=450&amp;WIDTH=450&amp;","START_MAXIMIZED=FALSE&amp;VAR:CALENDAR=US&amp;VAR:SYMBOL=B0ZSH5&amp;VAR:INDEX=0"}</definedName>
    <definedName name="_11__FDSAUDITLINK__" localSheetId="6" hidden="1">{"fdsup://directions/FAT Viewer?action=UPDATE&amp;creator=factset&amp;DYN_ARGS=TRUE&amp;DOC_NAME=FAT:FQL_AUDITING_CLIENT_TEMPLATE.FAT&amp;display_string=Audit&amp;VAR:KEY=OXKBUPEVWZ&amp;VAR:QUERY=RkZfRUJJVERBX0lCKCdDQUwnLDIwMDksLCwsJ1VTRCcp&amp;WINDOW=FIRST_POPUP&amp;HEIGHT=450&amp;WIDTH=450&amp;","START_MAXIMIZED=FALSE&amp;VAR:CALENDAR=US&amp;VAR:SYMBOL=B0ZSH5&amp;VAR:INDEX=0"}</definedName>
    <definedName name="_11__FDSAUDITLINK__" localSheetId="3" hidden="1">{"fdsup://directions/FAT Viewer?action=UPDATE&amp;creator=factset&amp;DYN_ARGS=TRUE&amp;DOC_NAME=FAT:FQL_AUDITING_CLIENT_TEMPLATE.FAT&amp;display_string=Audit&amp;VAR:KEY=OXKBUPEVWZ&amp;VAR:QUERY=RkZfRUJJVERBX0lCKCdDQUwnLDIwMDksLCwsJ1VTRCcp&amp;WINDOW=FIRST_POPUP&amp;HEIGHT=450&amp;WIDTH=450&amp;","START_MAXIMIZED=FALSE&amp;VAR:CALENDAR=US&amp;VAR:SYMBOL=B0ZSH5&amp;VAR:INDEX=0"}</definedName>
    <definedName name="_11__FDSAUDITLINK__" hidden="1">{"fdsup://directions/FAT Viewer?action=UPDATE&amp;creator=factset&amp;DYN_ARGS=TRUE&amp;DOC_NAME=FAT:FQL_AUDITING_CLIENT_TEMPLATE.FAT&amp;display_string=Audit&amp;VAR:KEY=OXKBUPEVWZ&amp;VAR:QUERY=RkZfRUJJVERBX0lCKCdDQUwnLDIwMDksLCwsJ1VTRCcp&amp;WINDOW=FIRST_POPUP&amp;HEIGHT=450&amp;WIDTH=450&amp;","START_MAXIMIZED=FALSE&amp;VAR:CALENDAR=US&amp;VAR:SYMBOL=B0ZSH5&amp;VAR:INDEX=0"}</definedName>
    <definedName name="_115__123Graph_LBL_ACHART_4" localSheetId="4" hidden="1">#REF!</definedName>
    <definedName name="_115__123Graph_LBL_ACHART_4" localSheetId="5" hidden="1">#REF!</definedName>
    <definedName name="_115__123Graph_LBL_ACHART_4" localSheetId="6" hidden="1">#REF!</definedName>
    <definedName name="_115__123Graph_LBL_ACHART_4" localSheetId="3" hidden="1">#REF!</definedName>
    <definedName name="_115__123Graph_LBL_ACHART_4" hidden="1">#REF!</definedName>
    <definedName name="_117__123Graph_CCHART_15" localSheetId="4" hidden="1">#REF!</definedName>
    <definedName name="_117__123Graph_CCHART_15" localSheetId="5" hidden="1">#REF!</definedName>
    <definedName name="_117__123Graph_CCHART_15" localSheetId="6" hidden="1">#REF!</definedName>
    <definedName name="_117__123Graph_CCHART_15" localSheetId="3" hidden="1">#REF!</definedName>
    <definedName name="_117__123Graph_CCHART_15" hidden="1">#REF!</definedName>
    <definedName name="_12__FDSAUDITLINK__" localSheetId="4" hidden="1">{"fdsup://directions/FAT Viewer?action=UPDATE&amp;creator=factset&amp;DYN_ARGS=TRUE&amp;DOC_NAME=FAT:FQL_AUDITING_CLIENT_TEMPLATE.FAT&amp;display_string=Audit&amp;VAR:KEY=EHMBMXQHMZ&amp;VAR:QUERY=RkZfRUJJVERBX0lCKCdDQUwnLDIwMDksLCwsJ1VTRCcp&amp;WINDOW=FIRST_POPUP&amp;HEIGHT=450&amp;WIDTH=450&amp;","START_MAXIMIZED=FALSE&amp;VAR:CALENDAR=US&amp;VAR:SYMBOL=B1H508&amp;VAR:INDEX=0"}</definedName>
    <definedName name="_12__FDSAUDITLINK__" localSheetId="5" hidden="1">{"fdsup://directions/FAT Viewer?action=UPDATE&amp;creator=factset&amp;DYN_ARGS=TRUE&amp;DOC_NAME=FAT:FQL_AUDITING_CLIENT_TEMPLATE.FAT&amp;display_string=Audit&amp;VAR:KEY=EHMBMXQHMZ&amp;VAR:QUERY=RkZfRUJJVERBX0lCKCdDQUwnLDIwMDksLCwsJ1VTRCcp&amp;WINDOW=FIRST_POPUP&amp;HEIGHT=450&amp;WIDTH=450&amp;","START_MAXIMIZED=FALSE&amp;VAR:CALENDAR=US&amp;VAR:SYMBOL=B1H508&amp;VAR:INDEX=0"}</definedName>
    <definedName name="_12__FDSAUDITLINK__" localSheetId="6" hidden="1">{"fdsup://directions/FAT Viewer?action=UPDATE&amp;creator=factset&amp;DYN_ARGS=TRUE&amp;DOC_NAME=FAT:FQL_AUDITING_CLIENT_TEMPLATE.FAT&amp;display_string=Audit&amp;VAR:KEY=EHMBMXQHMZ&amp;VAR:QUERY=RkZfRUJJVERBX0lCKCdDQUwnLDIwMDksLCwsJ1VTRCcp&amp;WINDOW=FIRST_POPUP&amp;HEIGHT=450&amp;WIDTH=450&amp;","START_MAXIMIZED=FALSE&amp;VAR:CALENDAR=US&amp;VAR:SYMBOL=B1H508&amp;VAR:INDEX=0"}</definedName>
    <definedName name="_12__FDSAUDITLINK__" localSheetId="3" hidden="1">{"fdsup://directions/FAT Viewer?action=UPDATE&amp;creator=factset&amp;DYN_ARGS=TRUE&amp;DOC_NAME=FAT:FQL_AUDITING_CLIENT_TEMPLATE.FAT&amp;display_string=Audit&amp;VAR:KEY=EHMBMXQHMZ&amp;VAR:QUERY=RkZfRUJJVERBX0lCKCdDQUwnLDIwMDksLCwsJ1VTRCcp&amp;WINDOW=FIRST_POPUP&amp;HEIGHT=450&amp;WIDTH=450&amp;","START_MAXIMIZED=FALSE&amp;VAR:CALENDAR=US&amp;VAR:SYMBOL=B1H508&amp;VAR:INDEX=0"}</definedName>
    <definedName name="_12__FDSAUDITLINK__" hidden="1">{"fdsup://directions/FAT Viewer?action=UPDATE&amp;creator=factset&amp;DYN_ARGS=TRUE&amp;DOC_NAME=FAT:FQL_AUDITING_CLIENT_TEMPLATE.FAT&amp;display_string=Audit&amp;VAR:KEY=EHMBMXQHMZ&amp;VAR:QUERY=RkZfRUJJVERBX0lCKCdDQUwnLDIwMDksLCwsJ1VTRCcp&amp;WINDOW=FIRST_POPUP&amp;HEIGHT=450&amp;WIDTH=450&amp;","START_MAXIMIZED=FALSE&amp;VAR:CALENDAR=US&amp;VAR:SYMBOL=B1H508&amp;VAR:INDEX=0"}</definedName>
    <definedName name="_123__123Graph_LBL_BCHART_1" localSheetId="4" hidden="1">#REF!</definedName>
    <definedName name="_123__123Graph_LBL_BCHART_1" localSheetId="5" hidden="1">#REF!</definedName>
    <definedName name="_123__123Graph_LBL_BCHART_1" localSheetId="6" hidden="1">#REF!</definedName>
    <definedName name="_123__123Graph_LBL_BCHART_1" localSheetId="3" hidden="1">#REF!</definedName>
    <definedName name="_123__123Graph_LBL_BCHART_1" hidden="1">#REF!</definedName>
    <definedName name="_123Graph_A2" hidden="1">#N/A</definedName>
    <definedName name="_126__123Graph_CCHART_16" localSheetId="4" hidden="1">#REF!</definedName>
    <definedName name="_126__123Graph_CCHART_16" localSheetId="5" hidden="1">#REF!</definedName>
    <definedName name="_126__123Graph_CCHART_16" localSheetId="6" hidden="1">#REF!</definedName>
    <definedName name="_126__123Graph_CCHART_16" localSheetId="3" hidden="1">#REF!</definedName>
    <definedName name="_126__123Graph_CCHART_16" hidden="1">#REF!</definedName>
    <definedName name="_13__FDSAUDITLINK__" localSheetId="4" hidden="1">{"fdsup://directions/FAT Viewer?action=UPDATE&amp;creator=factset&amp;DYN_ARGS=TRUE&amp;DOC_NAME=FAT:FQL_AUDITING_CLIENT_TEMPLATE.FAT&amp;display_string=Audit&amp;VAR:KEY=ONSFQDEZIB&amp;VAR:QUERY=RkZfRUJJVERBX0lCKCdDQUwnLDIwMDksLCwsJ1VTRCcp&amp;WINDOW=FIRST_POPUP&amp;HEIGHT=450&amp;WIDTH=450&amp;","START_MAXIMIZED=FALSE&amp;VAR:CALENDAR=US&amp;VAR:SYMBOL=B1VRCG&amp;VAR:INDEX=0"}</definedName>
    <definedName name="_13__FDSAUDITLINK__" localSheetId="5" hidden="1">{"fdsup://directions/FAT Viewer?action=UPDATE&amp;creator=factset&amp;DYN_ARGS=TRUE&amp;DOC_NAME=FAT:FQL_AUDITING_CLIENT_TEMPLATE.FAT&amp;display_string=Audit&amp;VAR:KEY=ONSFQDEZIB&amp;VAR:QUERY=RkZfRUJJVERBX0lCKCdDQUwnLDIwMDksLCwsJ1VTRCcp&amp;WINDOW=FIRST_POPUP&amp;HEIGHT=450&amp;WIDTH=450&amp;","START_MAXIMIZED=FALSE&amp;VAR:CALENDAR=US&amp;VAR:SYMBOL=B1VRCG&amp;VAR:INDEX=0"}</definedName>
    <definedName name="_13__FDSAUDITLINK__" localSheetId="6" hidden="1">{"fdsup://directions/FAT Viewer?action=UPDATE&amp;creator=factset&amp;DYN_ARGS=TRUE&amp;DOC_NAME=FAT:FQL_AUDITING_CLIENT_TEMPLATE.FAT&amp;display_string=Audit&amp;VAR:KEY=ONSFQDEZIB&amp;VAR:QUERY=RkZfRUJJVERBX0lCKCdDQUwnLDIwMDksLCwsJ1VTRCcp&amp;WINDOW=FIRST_POPUP&amp;HEIGHT=450&amp;WIDTH=450&amp;","START_MAXIMIZED=FALSE&amp;VAR:CALENDAR=US&amp;VAR:SYMBOL=B1VRCG&amp;VAR:INDEX=0"}</definedName>
    <definedName name="_13__FDSAUDITLINK__" localSheetId="3" hidden="1">{"fdsup://directions/FAT Viewer?action=UPDATE&amp;creator=factset&amp;DYN_ARGS=TRUE&amp;DOC_NAME=FAT:FQL_AUDITING_CLIENT_TEMPLATE.FAT&amp;display_string=Audit&amp;VAR:KEY=ONSFQDEZIB&amp;VAR:QUERY=RkZfRUJJVERBX0lCKCdDQUwnLDIwMDksLCwsJ1VTRCcp&amp;WINDOW=FIRST_POPUP&amp;HEIGHT=450&amp;WIDTH=450&amp;","START_MAXIMIZED=FALSE&amp;VAR:CALENDAR=US&amp;VAR:SYMBOL=B1VRCG&amp;VAR:INDEX=0"}</definedName>
    <definedName name="_13__FDSAUDITLINK__" hidden="1">{"fdsup://directions/FAT Viewer?action=UPDATE&amp;creator=factset&amp;DYN_ARGS=TRUE&amp;DOC_NAME=FAT:FQL_AUDITING_CLIENT_TEMPLATE.FAT&amp;display_string=Audit&amp;VAR:KEY=ONSFQDEZIB&amp;VAR:QUERY=RkZfRUJJVERBX0lCKCdDQUwnLDIwMDksLCwsJ1VTRCcp&amp;WINDOW=FIRST_POPUP&amp;HEIGHT=450&amp;WIDTH=450&amp;","START_MAXIMIZED=FALSE&amp;VAR:CALENDAR=US&amp;VAR:SYMBOL=B1VRCG&amp;VAR:INDEX=0"}</definedName>
    <definedName name="_131__123Graph_LBL_BCHART_2" localSheetId="4" hidden="1">#REF!</definedName>
    <definedName name="_131__123Graph_LBL_BCHART_2" localSheetId="5" hidden="1">#REF!</definedName>
    <definedName name="_131__123Graph_LBL_BCHART_2" localSheetId="6" hidden="1">#REF!</definedName>
    <definedName name="_131__123Graph_LBL_BCHART_2" localSheetId="3" hidden="1">#REF!</definedName>
    <definedName name="_131__123Graph_LBL_BCHART_2" hidden="1">#REF!</definedName>
    <definedName name="_135__123Graph_CCHART_17" localSheetId="4" hidden="1">#REF!</definedName>
    <definedName name="_135__123Graph_CCHART_17" localSheetId="5" hidden="1">#REF!</definedName>
    <definedName name="_135__123Graph_CCHART_17" localSheetId="6" hidden="1">#REF!</definedName>
    <definedName name="_135__123Graph_CCHART_17" localSheetId="3" hidden="1">#REF!</definedName>
    <definedName name="_135__123Graph_CCHART_17" hidden="1">#REF!</definedName>
    <definedName name="_139__123Graph_LBL_BCHART_3" localSheetId="4" hidden="1">#REF!</definedName>
    <definedName name="_139__123Graph_LBL_BCHART_3" localSheetId="5" hidden="1">#REF!</definedName>
    <definedName name="_139__123Graph_LBL_BCHART_3" localSheetId="6" hidden="1">#REF!</definedName>
    <definedName name="_139__123Graph_LBL_BCHART_3" localSheetId="3" hidden="1">#REF!</definedName>
    <definedName name="_139__123Graph_LBL_BCHART_3" hidden="1">#REF!</definedName>
    <definedName name="_14__FDSAUDITLINK__" localSheetId="4" hidden="1">{"fdsup://directions/FAT Viewer?action=UPDATE&amp;creator=factset&amp;DYN_ARGS=TRUE&amp;DOC_NAME=FAT:FQL_AUDITING_CLIENT_TEMPLATE.FAT&amp;display_string=Audit&amp;VAR:KEY=KVODGPMXKV&amp;VAR:QUERY=RkZfRU5UUlBSX1ZBTF9EQUlMWSg0MDI0MiwsLCwnVVNEJywnRElMJyk=&amp;WINDOW=FIRST_POPUP&amp;HEIGHT=45","0&amp;WIDTH=450&amp;START_MAXIMIZED=FALSE&amp;VAR:CALENDAR=US&amp;VAR:SYMBOL=B1VRCG&amp;VAR:INDEX=0"}</definedName>
    <definedName name="_14__FDSAUDITLINK__" localSheetId="5" hidden="1">{"fdsup://directions/FAT Viewer?action=UPDATE&amp;creator=factset&amp;DYN_ARGS=TRUE&amp;DOC_NAME=FAT:FQL_AUDITING_CLIENT_TEMPLATE.FAT&amp;display_string=Audit&amp;VAR:KEY=KVODGPMXKV&amp;VAR:QUERY=RkZfRU5UUlBSX1ZBTF9EQUlMWSg0MDI0MiwsLCwnVVNEJywnRElMJyk=&amp;WINDOW=FIRST_POPUP&amp;HEIGHT=45","0&amp;WIDTH=450&amp;START_MAXIMIZED=FALSE&amp;VAR:CALENDAR=US&amp;VAR:SYMBOL=B1VRCG&amp;VAR:INDEX=0"}</definedName>
    <definedName name="_14__FDSAUDITLINK__" localSheetId="6" hidden="1">{"fdsup://directions/FAT Viewer?action=UPDATE&amp;creator=factset&amp;DYN_ARGS=TRUE&amp;DOC_NAME=FAT:FQL_AUDITING_CLIENT_TEMPLATE.FAT&amp;display_string=Audit&amp;VAR:KEY=KVODGPMXKV&amp;VAR:QUERY=RkZfRU5UUlBSX1ZBTF9EQUlMWSg0MDI0MiwsLCwnVVNEJywnRElMJyk=&amp;WINDOW=FIRST_POPUP&amp;HEIGHT=45","0&amp;WIDTH=450&amp;START_MAXIMIZED=FALSE&amp;VAR:CALENDAR=US&amp;VAR:SYMBOL=B1VRCG&amp;VAR:INDEX=0"}</definedName>
    <definedName name="_14__FDSAUDITLINK__" localSheetId="3" hidden="1">{"fdsup://directions/FAT Viewer?action=UPDATE&amp;creator=factset&amp;DYN_ARGS=TRUE&amp;DOC_NAME=FAT:FQL_AUDITING_CLIENT_TEMPLATE.FAT&amp;display_string=Audit&amp;VAR:KEY=KVODGPMXKV&amp;VAR:QUERY=RkZfRU5UUlBSX1ZBTF9EQUlMWSg0MDI0MiwsLCwnVVNEJywnRElMJyk=&amp;WINDOW=FIRST_POPUP&amp;HEIGHT=45","0&amp;WIDTH=450&amp;START_MAXIMIZED=FALSE&amp;VAR:CALENDAR=US&amp;VAR:SYMBOL=B1VRCG&amp;VAR:INDEX=0"}</definedName>
    <definedName name="_14__FDSAUDITLINK__" hidden="1">{"fdsup://directions/FAT Viewer?action=UPDATE&amp;creator=factset&amp;DYN_ARGS=TRUE&amp;DOC_NAME=FAT:FQL_AUDITING_CLIENT_TEMPLATE.FAT&amp;display_string=Audit&amp;VAR:KEY=KVODGPMXKV&amp;VAR:QUERY=RkZfRU5UUlBSX1ZBTF9EQUlMWSg0MDI0MiwsLCwnVVNEJywnRElMJyk=&amp;WINDOW=FIRST_POPUP&amp;HEIGHT=45","0&amp;WIDTH=450&amp;START_MAXIMIZED=FALSE&amp;VAR:CALENDAR=US&amp;VAR:SYMBOL=B1VRCG&amp;VAR:INDEX=0"}</definedName>
    <definedName name="_144__123Graph_CCHART_22" localSheetId="4" hidden="1">#REF!</definedName>
    <definedName name="_144__123Graph_CCHART_22" localSheetId="5" hidden="1">#REF!</definedName>
    <definedName name="_144__123Graph_CCHART_22" localSheetId="6" hidden="1">#REF!</definedName>
    <definedName name="_144__123Graph_CCHART_22" localSheetId="3" hidden="1">#REF!</definedName>
    <definedName name="_144__123Graph_CCHART_22" hidden="1">#REF!</definedName>
    <definedName name="_147__123Graph_XCHART_1" localSheetId="4" hidden="1">#REF!</definedName>
    <definedName name="_147__123Graph_XCHART_1" localSheetId="5" hidden="1">#REF!</definedName>
    <definedName name="_147__123Graph_XCHART_1" localSheetId="6" hidden="1">#REF!</definedName>
    <definedName name="_147__123Graph_XCHART_1" localSheetId="3" hidden="1">#REF!</definedName>
    <definedName name="_147__123Graph_XCHART_1" hidden="1">#REF!</definedName>
    <definedName name="_15__FDSAUDITLINK__" localSheetId="4" hidden="1">{"fdsup://directions/FAT Viewer?action=UPDATE&amp;creator=factset&amp;DYN_ARGS=TRUE&amp;DOC_NAME=FAT:FQL_AUDITING_CLIENT_TEMPLATE.FAT&amp;display_string=Audit&amp;VAR:KEY=QJARQRUDEH&amp;VAR:QUERY=RkZfRUJJVERBX0lCKCdDQUwnLDIwMDksLCwsJ1VTRCcp&amp;WINDOW=FIRST_POPUP&amp;HEIGHT=450&amp;WIDTH=450&amp;","START_MAXIMIZED=FALSE&amp;VAR:CALENDAR=US&amp;VAR:SYMBOL=600030&amp;VAR:INDEX=0"}</definedName>
    <definedName name="_15__FDSAUDITLINK__" localSheetId="5" hidden="1">{"fdsup://directions/FAT Viewer?action=UPDATE&amp;creator=factset&amp;DYN_ARGS=TRUE&amp;DOC_NAME=FAT:FQL_AUDITING_CLIENT_TEMPLATE.FAT&amp;display_string=Audit&amp;VAR:KEY=QJARQRUDEH&amp;VAR:QUERY=RkZfRUJJVERBX0lCKCdDQUwnLDIwMDksLCwsJ1VTRCcp&amp;WINDOW=FIRST_POPUP&amp;HEIGHT=450&amp;WIDTH=450&amp;","START_MAXIMIZED=FALSE&amp;VAR:CALENDAR=US&amp;VAR:SYMBOL=600030&amp;VAR:INDEX=0"}</definedName>
    <definedName name="_15__FDSAUDITLINK__" localSheetId="6" hidden="1">{"fdsup://directions/FAT Viewer?action=UPDATE&amp;creator=factset&amp;DYN_ARGS=TRUE&amp;DOC_NAME=FAT:FQL_AUDITING_CLIENT_TEMPLATE.FAT&amp;display_string=Audit&amp;VAR:KEY=QJARQRUDEH&amp;VAR:QUERY=RkZfRUJJVERBX0lCKCdDQUwnLDIwMDksLCwsJ1VTRCcp&amp;WINDOW=FIRST_POPUP&amp;HEIGHT=450&amp;WIDTH=450&amp;","START_MAXIMIZED=FALSE&amp;VAR:CALENDAR=US&amp;VAR:SYMBOL=600030&amp;VAR:INDEX=0"}</definedName>
    <definedName name="_15__FDSAUDITLINK__" localSheetId="3" hidden="1">{"fdsup://directions/FAT Viewer?action=UPDATE&amp;creator=factset&amp;DYN_ARGS=TRUE&amp;DOC_NAME=FAT:FQL_AUDITING_CLIENT_TEMPLATE.FAT&amp;display_string=Audit&amp;VAR:KEY=QJARQRUDEH&amp;VAR:QUERY=RkZfRUJJVERBX0lCKCdDQUwnLDIwMDksLCwsJ1VTRCcp&amp;WINDOW=FIRST_POPUP&amp;HEIGHT=450&amp;WIDTH=450&amp;","START_MAXIMIZED=FALSE&amp;VAR:CALENDAR=US&amp;VAR:SYMBOL=600030&amp;VAR:INDEX=0"}</definedName>
    <definedName name="_15__FDSAUDITLINK__" hidden="1">{"fdsup://directions/FAT Viewer?action=UPDATE&amp;creator=factset&amp;DYN_ARGS=TRUE&amp;DOC_NAME=FAT:FQL_AUDITING_CLIENT_TEMPLATE.FAT&amp;display_string=Audit&amp;VAR:KEY=QJARQRUDEH&amp;VAR:QUERY=RkZfRUJJVERBX0lCKCdDQUwnLDIwMDksLCwsJ1VTRCcp&amp;WINDOW=FIRST_POPUP&amp;HEIGHT=450&amp;WIDTH=450&amp;","START_MAXIMIZED=FALSE&amp;VAR:CALENDAR=US&amp;VAR:SYMBOL=600030&amp;VAR:INDEX=0"}</definedName>
    <definedName name="_153__123Graph_CSEG_PIE" localSheetId="4" hidden="1">#REF!</definedName>
    <definedName name="_153__123Graph_CSEG_PIE" localSheetId="5" hidden="1">#REF!</definedName>
    <definedName name="_153__123Graph_CSEG_PIE" localSheetId="6" hidden="1">#REF!</definedName>
    <definedName name="_153__123Graph_CSEG_PIE" localSheetId="3" hidden="1">#REF!</definedName>
    <definedName name="_153__123Graph_CSEG_PIE" hidden="1">#REF!</definedName>
    <definedName name="_155__123Graph_XCHART_2" localSheetId="4" hidden="1">#REF!</definedName>
    <definedName name="_155__123Graph_XCHART_2" localSheetId="5" hidden="1">#REF!</definedName>
    <definedName name="_155__123Graph_XCHART_2" localSheetId="6" hidden="1">#REF!</definedName>
    <definedName name="_155__123Graph_XCHART_2" localSheetId="3" hidden="1">#REF!</definedName>
    <definedName name="_155__123Graph_XCHART_2" hidden="1">#REF!</definedName>
    <definedName name="_159_0_Table1_" localSheetId="4" hidden="1">[3]Sheet1!#REF!</definedName>
    <definedName name="_159_0_Table1_" localSheetId="5" hidden="1">[3]Sheet1!#REF!</definedName>
    <definedName name="_159_0_Table1_" localSheetId="6" hidden="1">[3]Sheet1!#REF!</definedName>
    <definedName name="_159_0_Table1_" localSheetId="3" hidden="1">[3]Sheet1!#REF!</definedName>
    <definedName name="_159_0_Table1_" hidden="1">[3]Sheet1!#REF!</definedName>
    <definedName name="_16__FDSAUDITLINK__" localSheetId="4" hidden="1">{"fdsup://directions/FAT Viewer?action=UPDATE&amp;creator=factset&amp;DYN_ARGS=TRUE&amp;DOC_NAME=FAT:FQL_AUDITING_CLIENT_TEMPLATE.FAT&amp;display_string=Audit&amp;VAR:KEY=SHKZGPYRAD&amp;VAR:QUERY=RkZfRU5UUlBSX1ZBTF9EQUlMWSg0MDI0MiwsLCwnVVNEJywnRElMJyk=&amp;WINDOW=FIRST_POPUP&amp;HEIGHT=45","0&amp;WIDTH=450&amp;START_MAXIMIZED=FALSE&amp;VAR:CALENDAR=US&amp;VAR:SYMBOL=600030&amp;VAR:INDEX=0"}</definedName>
    <definedName name="_16__FDSAUDITLINK__" localSheetId="5" hidden="1">{"fdsup://directions/FAT Viewer?action=UPDATE&amp;creator=factset&amp;DYN_ARGS=TRUE&amp;DOC_NAME=FAT:FQL_AUDITING_CLIENT_TEMPLATE.FAT&amp;display_string=Audit&amp;VAR:KEY=SHKZGPYRAD&amp;VAR:QUERY=RkZfRU5UUlBSX1ZBTF9EQUlMWSg0MDI0MiwsLCwnVVNEJywnRElMJyk=&amp;WINDOW=FIRST_POPUP&amp;HEIGHT=45","0&amp;WIDTH=450&amp;START_MAXIMIZED=FALSE&amp;VAR:CALENDAR=US&amp;VAR:SYMBOL=600030&amp;VAR:INDEX=0"}</definedName>
    <definedName name="_16__FDSAUDITLINK__" localSheetId="6" hidden="1">{"fdsup://directions/FAT Viewer?action=UPDATE&amp;creator=factset&amp;DYN_ARGS=TRUE&amp;DOC_NAME=FAT:FQL_AUDITING_CLIENT_TEMPLATE.FAT&amp;display_string=Audit&amp;VAR:KEY=SHKZGPYRAD&amp;VAR:QUERY=RkZfRU5UUlBSX1ZBTF9EQUlMWSg0MDI0MiwsLCwnVVNEJywnRElMJyk=&amp;WINDOW=FIRST_POPUP&amp;HEIGHT=45","0&amp;WIDTH=450&amp;START_MAXIMIZED=FALSE&amp;VAR:CALENDAR=US&amp;VAR:SYMBOL=600030&amp;VAR:INDEX=0"}</definedName>
    <definedName name="_16__FDSAUDITLINK__" localSheetId="3" hidden="1">{"fdsup://directions/FAT Viewer?action=UPDATE&amp;creator=factset&amp;DYN_ARGS=TRUE&amp;DOC_NAME=FAT:FQL_AUDITING_CLIENT_TEMPLATE.FAT&amp;display_string=Audit&amp;VAR:KEY=SHKZGPYRAD&amp;VAR:QUERY=RkZfRU5UUlBSX1ZBTF9EQUlMWSg0MDI0MiwsLCwnVVNEJywnRElMJyk=&amp;WINDOW=FIRST_POPUP&amp;HEIGHT=45","0&amp;WIDTH=450&amp;START_MAXIMIZED=FALSE&amp;VAR:CALENDAR=US&amp;VAR:SYMBOL=600030&amp;VAR:INDEX=0"}</definedName>
    <definedName name="_16__FDSAUDITLINK__" hidden="1">{"fdsup://directions/FAT Viewer?action=UPDATE&amp;creator=factset&amp;DYN_ARGS=TRUE&amp;DOC_NAME=FAT:FQL_AUDITING_CLIENT_TEMPLATE.FAT&amp;display_string=Audit&amp;VAR:KEY=SHKZGPYRAD&amp;VAR:QUERY=RkZfRU5UUlBSX1ZBTF9EQUlMWSg0MDI0MiwsLCwnVVNEJywnRElMJyk=&amp;WINDOW=FIRST_POPUP&amp;HEIGHT=45","0&amp;WIDTH=450&amp;START_MAXIMIZED=FALSE&amp;VAR:CALENDAR=US&amp;VAR:SYMBOL=600030&amp;VAR:INDEX=0"}</definedName>
    <definedName name="_162__123Graph_DCHART_15" localSheetId="4" hidden="1">#REF!</definedName>
    <definedName name="_162__123Graph_DCHART_15" localSheetId="5" hidden="1">#REF!</definedName>
    <definedName name="_162__123Graph_DCHART_15" localSheetId="6" hidden="1">#REF!</definedName>
    <definedName name="_162__123Graph_DCHART_15" localSheetId="3" hidden="1">#REF!</definedName>
    <definedName name="_162__123Graph_DCHART_15" hidden="1">#REF!</definedName>
    <definedName name="_163__123Graph_XCHART_3" localSheetId="4" hidden="1">#REF!</definedName>
    <definedName name="_163__123Graph_XCHART_3" localSheetId="5" hidden="1">#REF!</definedName>
    <definedName name="_163__123Graph_XCHART_3" localSheetId="6" hidden="1">#REF!</definedName>
    <definedName name="_163__123Graph_XCHART_3" localSheetId="3" hidden="1">#REF!</definedName>
    <definedName name="_163__123Graph_XCHART_3" hidden="1">#REF!</definedName>
    <definedName name="_163_0_Table2_" localSheetId="4" hidden="1">[3]Sheet1!#REF!</definedName>
    <definedName name="_163_0_Table2_" localSheetId="5" hidden="1">[3]Sheet1!#REF!</definedName>
    <definedName name="_163_0_Table2_" localSheetId="6" hidden="1">[3]Sheet1!#REF!</definedName>
    <definedName name="_163_0_Table2_" localSheetId="3" hidden="1">[3]Sheet1!#REF!</definedName>
    <definedName name="_163_0_Table2_" hidden="1">[3]Sheet1!#REF!</definedName>
    <definedName name="_169_0_Table1_" localSheetId="4" hidden="1">[3]Sheet1!#REF!</definedName>
    <definedName name="_169_0_Table1_" localSheetId="5" hidden="1">[3]Sheet1!#REF!</definedName>
    <definedName name="_169_0_Table1_" localSheetId="6" hidden="1">[3]Sheet1!#REF!</definedName>
    <definedName name="_169_0_Table1_" localSheetId="3" hidden="1">[3]Sheet1!#REF!</definedName>
    <definedName name="_169_0_Table1_" hidden="1">[3]Sheet1!#REF!</definedName>
    <definedName name="_17__FDSAUDITLINK__" localSheetId="4" hidden="1">{"fdsup://directions/FAT Viewer?action=UPDATE&amp;creator=factset&amp;DYN_ARGS=TRUE&amp;DOC_NAME=FAT:FQL_AUDITING_CLIENT_TEMPLATE.FAT&amp;display_string=Audit&amp;VAR:KEY=WDEJKFYBMT&amp;VAR:QUERY=RkZfRUJJVERBX0lCKCdDQUwnLDIwMDksLCwsJ1VTRCcp&amp;WINDOW=FIRST_POPUP&amp;HEIGHT=450&amp;WIDTH=450&amp;","START_MAXIMIZED=FALSE&amp;VAR:CALENDAR=US&amp;VAR:SYMBOL=610989&amp;VAR:INDEX=0"}</definedName>
    <definedName name="_17__FDSAUDITLINK__" localSheetId="5" hidden="1">{"fdsup://directions/FAT Viewer?action=UPDATE&amp;creator=factset&amp;DYN_ARGS=TRUE&amp;DOC_NAME=FAT:FQL_AUDITING_CLIENT_TEMPLATE.FAT&amp;display_string=Audit&amp;VAR:KEY=WDEJKFYBMT&amp;VAR:QUERY=RkZfRUJJVERBX0lCKCdDQUwnLDIwMDksLCwsJ1VTRCcp&amp;WINDOW=FIRST_POPUP&amp;HEIGHT=450&amp;WIDTH=450&amp;","START_MAXIMIZED=FALSE&amp;VAR:CALENDAR=US&amp;VAR:SYMBOL=610989&amp;VAR:INDEX=0"}</definedName>
    <definedName name="_17__FDSAUDITLINK__" localSheetId="6" hidden="1">{"fdsup://directions/FAT Viewer?action=UPDATE&amp;creator=factset&amp;DYN_ARGS=TRUE&amp;DOC_NAME=FAT:FQL_AUDITING_CLIENT_TEMPLATE.FAT&amp;display_string=Audit&amp;VAR:KEY=WDEJKFYBMT&amp;VAR:QUERY=RkZfRUJJVERBX0lCKCdDQUwnLDIwMDksLCwsJ1VTRCcp&amp;WINDOW=FIRST_POPUP&amp;HEIGHT=450&amp;WIDTH=450&amp;","START_MAXIMIZED=FALSE&amp;VAR:CALENDAR=US&amp;VAR:SYMBOL=610989&amp;VAR:INDEX=0"}</definedName>
    <definedName name="_17__FDSAUDITLINK__" localSheetId="3" hidden="1">{"fdsup://directions/FAT Viewer?action=UPDATE&amp;creator=factset&amp;DYN_ARGS=TRUE&amp;DOC_NAME=FAT:FQL_AUDITING_CLIENT_TEMPLATE.FAT&amp;display_string=Audit&amp;VAR:KEY=WDEJKFYBMT&amp;VAR:QUERY=RkZfRUJJVERBX0lCKCdDQUwnLDIwMDksLCwsJ1VTRCcp&amp;WINDOW=FIRST_POPUP&amp;HEIGHT=450&amp;WIDTH=450&amp;","START_MAXIMIZED=FALSE&amp;VAR:CALENDAR=US&amp;VAR:SYMBOL=610989&amp;VAR:INDEX=0"}</definedName>
    <definedName name="_17__FDSAUDITLINK__" hidden="1">{"fdsup://directions/FAT Viewer?action=UPDATE&amp;creator=factset&amp;DYN_ARGS=TRUE&amp;DOC_NAME=FAT:FQL_AUDITING_CLIENT_TEMPLATE.FAT&amp;display_string=Audit&amp;VAR:KEY=WDEJKFYBMT&amp;VAR:QUERY=RkZfRUJJVERBX0lCKCdDQUwnLDIwMDksLCwsJ1VTRCcp&amp;WINDOW=FIRST_POPUP&amp;HEIGHT=450&amp;WIDTH=450&amp;","START_MAXIMIZED=FALSE&amp;VAR:CALENDAR=US&amp;VAR:SYMBOL=610989&amp;VAR:INDEX=0"}</definedName>
    <definedName name="_171__123Graph_DCHART_16" localSheetId="4" hidden="1">#REF!</definedName>
    <definedName name="_171__123Graph_DCHART_16" localSheetId="5" hidden="1">#REF!</definedName>
    <definedName name="_171__123Graph_DCHART_16" localSheetId="6" hidden="1">#REF!</definedName>
    <definedName name="_171__123Graph_DCHART_16" localSheetId="3" hidden="1">#REF!</definedName>
    <definedName name="_171__123Graph_DCHART_16" hidden="1">#REF!</definedName>
    <definedName name="_171__123Graph_XCHART_4" localSheetId="4" hidden="1">#REF!</definedName>
    <definedName name="_171__123Graph_XCHART_4" localSheetId="5" hidden="1">#REF!</definedName>
    <definedName name="_171__123Graph_XCHART_4" localSheetId="6" hidden="1">#REF!</definedName>
    <definedName name="_171__123Graph_XCHART_4" localSheetId="3" hidden="1">#REF!</definedName>
    <definedName name="_171__123Graph_XCHART_4" hidden="1">#REF!</definedName>
    <definedName name="_175_0_Table2_" localSheetId="4" hidden="1">[3]Sheet1!#REF!</definedName>
    <definedName name="_175_0_Table2_" localSheetId="5" hidden="1">[3]Sheet1!#REF!</definedName>
    <definedName name="_175_0_Table2_" localSheetId="6" hidden="1">[3]Sheet1!#REF!</definedName>
    <definedName name="_175_0_Table2_" localSheetId="3" hidden="1">[3]Sheet1!#REF!</definedName>
    <definedName name="_175_0_Table2_" hidden="1">[3]Sheet1!#REF!</definedName>
    <definedName name="_178_0_Table1_" localSheetId="4" hidden="1">[3]Sheet1!#REF!</definedName>
    <definedName name="_178_0_Table1_" localSheetId="5" hidden="1">[3]Sheet1!#REF!</definedName>
    <definedName name="_178_0_Table1_" localSheetId="6" hidden="1">[3]Sheet1!#REF!</definedName>
    <definedName name="_178_0_Table1_" localSheetId="3" hidden="1">[3]Sheet1!#REF!</definedName>
    <definedName name="_178_0_Table1_" hidden="1">[3]Sheet1!#REF!</definedName>
    <definedName name="_18__123Graph_ACHART_15" localSheetId="4" hidden="1">#REF!</definedName>
    <definedName name="_18__123Graph_ACHART_15" localSheetId="5" hidden="1">#REF!</definedName>
    <definedName name="_18__123Graph_ACHART_15" localSheetId="6" hidden="1">#REF!</definedName>
    <definedName name="_18__123Graph_ACHART_15" localSheetId="3" hidden="1">#REF!</definedName>
    <definedName name="_18__123Graph_ACHART_15" hidden="1">#REF!</definedName>
    <definedName name="_18__FDSAUDITLINK__" localSheetId="4" hidden="1">{"fdsup://directions/FAT Viewer?action=UPDATE&amp;creator=factset&amp;DYN_ARGS=TRUE&amp;DOC_NAME=FAT:FQL_AUDITING_CLIENT_TEMPLATE.FAT&amp;display_string=Audit&amp;VAR:KEY=SJEHMVUTUJ&amp;VAR:QUERY=RkZfRU5UUlBSX1ZBTF9EQUlMWSg0MDI0MiwsLCwnVVNEJywnRElMJyk=&amp;WINDOW=FIRST_POPUP&amp;HEIGHT=45","0&amp;WIDTH=450&amp;START_MAXIMIZED=FALSE&amp;VAR:CALENDAR=US&amp;VAR:SYMBOL=610989&amp;VAR:INDEX=0"}</definedName>
    <definedName name="_18__FDSAUDITLINK__" localSheetId="5" hidden="1">{"fdsup://directions/FAT Viewer?action=UPDATE&amp;creator=factset&amp;DYN_ARGS=TRUE&amp;DOC_NAME=FAT:FQL_AUDITING_CLIENT_TEMPLATE.FAT&amp;display_string=Audit&amp;VAR:KEY=SJEHMVUTUJ&amp;VAR:QUERY=RkZfRU5UUlBSX1ZBTF9EQUlMWSg0MDI0MiwsLCwnVVNEJywnRElMJyk=&amp;WINDOW=FIRST_POPUP&amp;HEIGHT=45","0&amp;WIDTH=450&amp;START_MAXIMIZED=FALSE&amp;VAR:CALENDAR=US&amp;VAR:SYMBOL=610989&amp;VAR:INDEX=0"}</definedName>
    <definedName name="_18__FDSAUDITLINK__" localSheetId="6" hidden="1">{"fdsup://directions/FAT Viewer?action=UPDATE&amp;creator=factset&amp;DYN_ARGS=TRUE&amp;DOC_NAME=FAT:FQL_AUDITING_CLIENT_TEMPLATE.FAT&amp;display_string=Audit&amp;VAR:KEY=SJEHMVUTUJ&amp;VAR:QUERY=RkZfRU5UUlBSX1ZBTF9EQUlMWSg0MDI0MiwsLCwnVVNEJywnRElMJyk=&amp;WINDOW=FIRST_POPUP&amp;HEIGHT=45","0&amp;WIDTH=450&amp;START_MAXIMIZED=FALSE&amp;VAR:CALENDAR=US&amp;VAR:SYMBOL=610989&amp;VAR:INDEX=0"}</definedName>
    <definedName name="_18__FDSAUDITLINK__" localSheetId="3" hidden="1">{"fdsup://directions/FAT Viewer?action=UPDATE&amp;creator=factset&amp;DYN_ARGS=TRUE&amp;DOC_NAME=FAT:FQL_AUDITING_CLIENT_TEMPLATE.FAT&amp;display_string=Audit&amp;VAR:KEY=SJEHMVUTUJ&amp;VAR:QUERY=RkZfRU5UUlBSX1ZBTF9EQUlMWSg0MDI0MiwsLCwnVVNEJywnRElMJyk=&amp;WINDOW=FIRST_POPUP&amp;HEIGHT=45","0&amp;WIDTH=450&amp;START_MAXIMIZED=FALSE&amp;VAR:CALENDAR=US&amp;VAR:SYMBOL=610989&amp;VAR:INDEX=0"}</definedName>
    <definedName name="_18__FDSAUDITLINK__" hidden="1">{"fdsup://directions/FAT Viewer?action=UPDATE&amp;creator=factset&amp;DYN_ARGS=TRUE&amp;DOC_NAME=FAT:FQL_AUDITING_CLIENT_TEMPLATE.FAT&amp;display_string=Audit&amp;VAR:KEY=SJEHMVUTUJ&amp;VAR:QUERY=RkZfRU5UUlBSX1ZBTF9EQUlMWSg0MDI0MiwsLCwnVVNEJywnRElMJyk=&amp;WINDOW=FIRST_POPUP&amp;HEIGHT=45","0&amp;WIDTH=450&amp;START_MAXIMIZED=FALSE&amp;VAR:CALENDAR=US&amp;VAR:SYMBOL=610989&amp;VAR:INDEX=0"}</definedName>
    <definedName name="_180__123Graph_DCHART_17" localSheetId="4" hidden="1">#REF!</definedName>
    <definedName name="_180__123Graph_DCHART_17" localSheetId="5" hidden="1">#REF!</definedName>
    <definedName name="_180__123Graph_DCHART_17" localSheetId="6" hidden="1">#REF!</definedName>
    <definedName name="_180__123Graph_DCHART_17" localSheetId="3" hidden="1">#REF!</definedName>
    <definedName name="_180__123Graph_DCHART_17" hidden="1">#REF!</definedName>
    <definedName name="_185_0_Table2_" localSheetId="4" hidden="1">[3]Sheet1!#REF!</definedName>
    <definedName name="_185_0_Table2_" localSheetId="5" hidden="1">[3]Sheet1!#REF!</definedName>
    <definedName name="_185_0_Table2_" localSheetId="6" hidden="1">[3]Sheet1!#REF!</definedName>
    <definedName name="_185_0_Table2_" localSheetId="3" hidden="1">[3]Sheet1!#REF!</definedName>
    <definedName name="_185_0_Table2_" hidden="1">[3]Sheet1!#REF!</definedName>
    <definedName name="_189__123Graph_DCHART_22" localSheetId="4" hidden="1">#REF!</definedName>
    <definedName name="_189__123Graph_DCHART_22" localSheetId="5" hidden="1">#REF!</definedName>
    <definedName name="_189__123Graph_DCHART_22" localSheetId="6" hidden="1">#REF!</definedName>
    <definedName name="_189__123Graph_DCHART_22" localSheetId="3" hidden="1">#REF!</definedName>
    <definedName name="_189__123Graph_DCHART_22" hidden="1">#REF!</definedName>
    <definedName name="_19__FDSAUDITLINK__" localSheetId="4" hidden="1">{"fdsup://directions/FAT Viewer?action=UPDATE&amp;creator=factset&amp;DYN_ARGS=TRUE&amp;DOC_NAME=FAT:FQL_AUDITING_CLIENT_TEMPLATE.FAT&amp;display_string=Audit&amp;VAR:KEY=UJSFKRAFAX&amp;VAR:QUERY=RkZfRUJJVERBX0lCKCdDQUwnLDIwMDksLCwsJ1VTRCcp&amp;WINDOW=FIRST_POPUP&amp;HEIGHT=450&amp;WIDTH=450&amp;","START_MAXIMIZED=FALSE&amp;VAR:CALENDAR=US&amp;VAR:SYMBOL=672529&amp;VAR:INDEX=0"}</definedName>
    <definedName name="_19__FDSAUDITLINK__" localSheetId="5" hidden="1">{"fdsup://directions/FAT Viewer?action=UPDATE&amp;creator=factset&amp;DYN_ARGS=TRUE&amp;DOC_NAME=FAT:FQL_AUDITING_CLIENT_TEMPLATE.FAT&amp;display_string=Audit&amp;VAR:KEY=UJSFKRAFAX&amp;VAR:QUERY=RkZfRUJJVERBX0lCKCdDQUwnLDIwMDksLCwsJ1VTRCcp&amp;WINDOW=FIRST_POPUP&amp;HEIGHT=450&amp;WIDTH=450&amp;","START_MAXIMIZED=FALSE&amp;VAR:CALENDAR=US&amp;VAR:SYMBOL=672529&amp;VAR:INDEX=0"}</definedName>
    <definedName name="_19__FDSAUDITLINK__" localSheetId="6" hidden="1">{"fdsup://directions/FAT Viewer?action=UPDATE&amp;creator=factset&amp;DYN_ARGS=TRUE&amp;DOC_NAME=FAT:FQL_AUDITING_CLIENT_TEMPLATE.FAT&amp;display_string=Audit&amp;VAR:KEY=UJSFKRAFAX&amp;VAR:QUERY=RkZfRUJJVERBX0lCKCdDQUwnLDIwMDksLCwsJ1VTRCcp&amp;WINDOW=FIRST_POPUP&amp;HEIGHT=450&amp;WIDTH=450&amp;","START_MAXIMIZED=FALSE&amp;VAR:CALENDAR=US&amp;VAR:SYMBOL=672529&amp;VAR:INDEX=0"}</definedName>
    <definedName name="_19__FDSAUDITLINK__" localSheetId="3" hidden="1">{"fdsup://directions/FAT Viewer?action=UPDATE&amp;creator=factset&amp;DYN_ARGS=TRUE&amp;DOC_NAME=FAT:FQL_AUDITING_CLIENT_TEMPLATE.FAT&amp;display_string=Audit&amp;VAR:KEY=UJSFKRAFAX&amp;VAR:QUERY=RkZfRUJJVERBX0lCKCdDQUwnLDIwMDksLCwsJ1VTRCcp&amp;WINDOW=FIRST_POPUP&amp;HEIGHT=450&amp;WIDTH=450&amp;","START_MAXIMIZED=FALSE&amp;VAR:CALENDAR=US&amp;VAR:SYMBOL=672529&amp;VAR:INDEX=0"}</definedName>
    <definedName name="_19__FDSAUDITLINK__" hidden="1">{"fdsup://directions/FAT Viewer?action=UPDATE&amp;creator=factset&amp;DYN_ARGS=TRUE&amp;DOC_NAME=FAT:FQL_AUDITING_CLIENT_TEMPLATE.FAT&amp;display_string=Audit&amp;VAR:KEY=UJSFKRAFAX&amp;VAR:QUERY=RkZfRUJJVERBX0lCKCdDQUwnLDIwMDksLCwsJ1VTRCcp&amp;WINDOW=FIRST_POPUP&amp;HEIGHT=450&amp;WIDTH=450&amp;","START_MAXIMIZED=FALSE&amp;VAR:CALENDAR=US&amp;VAR:SYMBOL=672529&amp;VAR:INDEX=0"}</definedName>
    <definedName name="_198__123Graph_ECHART_15" localSheetId="4" hidden="1">#REF!</definedName>
    <definedName name="_198__123Graph_ECHART_15" localSheetId="5" hidden="1">#REF!</definedName>
    <definedName name="_198__123Graph_ECHART_15" localSheetId="6" hidden="1">#REF!</definedName>
    <definedName name="_198__123Graph_ECHART_15" localSheetId="3" hidden="1">#REF!</definedName>
    <definedName name="_198__123Graph_ECHART_15" hidden="1">#REF!</definedName>
    <definedName name="_2__123Graph_ACHART_4A" localSheetId="4" hidden="1">#REF!</definedName>
    <definedName name="_2__123Graph_ACHART_4A" localSheetId="5" hidden="1">#REF!</definedName>
    <definedName name="_2__123Graph_ACHART_4A" localSheetId="6" hidden="1">#REF!</definedName>
    <definedName name="_2__123Graph_ACHART_4A" localSheetId="3" hidden="1">#REF!</definedName>
    <definedName name="_2__123Graph_ACHART_4A" hidden="1">#REF!</definedName>
    <definedName name="_2__123Graph_BCHART_1" localSheetId="4" hidden="1">#REF!</definedName>
    <definedName name="_2__123Graph_BCHART_1" localSheetId="5" hidden="1">#REF!</definedName>
    <definedName name="_2__123Graph_BCHART_1" localSheetId="6" hidden="1">#REF!</definedName>
    <definedName name="_2__123Graph_BCHART_1" localSheetId="3" hidden="1">#REF!</definedName>
    <definedName name="_2__123Graph_BCHART_1" hidden="1">#REF!</definedName>
    <definedName name="_2__123Graph_BCHART_2" hidden="1">#N/A</definedName>
    <definedName name="_2__123Graph_XCHART_4A" localSheetId="4" hidden="1">#REF!</definedName>
    <definedName name="_2__123Graph_XCHART_4A" localSheetId="5" hidden="1">#REF!</definedName>
    <definedName name="_2__123Graph_XCHART_4A" localSheetId="6" hidden="1">#REF!</definedName>
    <definedName name="_2__123Graph_XCHART_4A" localSheetId="3" hidden="1">#REF!</definedName>
    <definedName name="_2__123Graph_XCHART_4A" hidden="1">#REF!</definedName>
    <definedName name="_2__FDSAUDITLINK__" localSheetId="4" hidden="1">{"fdsup://directions/FAT Viewer?action=UPDATE&amp;creator=factset&amp;DYN_ARGS=TRUE&amp;DOC_NAME=FAT:FQL_AUDITING_CLIENT_TEMPLATE.FAT&amp;display_string=Audit&amp;VAR:KEY=SVWDARGLYV&amp;VAR:QUERY=UkdGX0VOVFJQUl9WQUwoQU5OLDQxMDQ0LCwsLCwsTk9BVURJVCk=&amp;WINDOW=FIRST_POPUP&amp;HEIGHT=450&amp;WI","DTH=450&amp;START_MAXIMIZED=FALSE&amp;VAR:CALENDAR=US&amp;VAR:SYMBOL=707624&amp;VAR:INDEX=0"}</definedName>
    <definedName name="_2__FDSAUDITLINK__" localSheetId="5" hidden="1">{"fdsup://directions/FAT Viewer?action=UPDATE&amp;creator=factset&amp;DYN_ARGS=TRUE&amp;DOC_NAME=FAT:FQL_AUDITING_CLIENT_TEMPLATE.FAT&amp;display_string=Audit&amp;VAR:KEY=SVWDARGLYV&amp;VAR:QUERY=UkdGX0VOVFJQUl9WQUwoQU5OLDQxMDQ0LCwsLCwsTk9BVURJVCk=&amp;WINDOW=FIRST_POPUP&amp;HEIGHT=450&amp;WI","DTH=450&amp;START_MAXIMIZED=FALSE&amp;VAR:CALENDAR=US&amp;VAR:SYMBOL=707624&amp;VAR:INDEX=0"}</definedName>
    <definedName name="_2__FDSAUDITLINK__" localSheetId="6" hidden="1">{"fdsup://directions/FAT Viewer?action=UPDATE&amp;creator=factset&amp;DYN_ARGS=TRUE&amp;DOC_NAME=FAT:FQL_AUDITING_CLIENT_TEMPLATE.FAT&amp;display_string=Audit&amp;VAR:KEY=SVWDARGLYV&amp;VAR:QUERY=UkdGX0VOVFJQUl9WQUwoQU5OLDQxMDQ0LCwsLCwsTk9BVURJVCk=&amp;WINDOW=FIRST_POPUP&amp;HEIGHT=450&amp;WI","DTH=450&amp;START_MAXIMIZED=FALSE&amp;VAR:CALENDAR=US&amp;VAR:SYMBOL=707624&amp;VAR:INDEX=0"}</definedName>
    <definedName name="_2__FDSAUDITLINK__" localSheetId="3" hidden="1">{"fdsup://directions/FAT Viewer?action=UPDATE&amp;creator=factset&amp;DYN_ARGS=TRUE&amp;DOC_NAME=FAT:FQL_AUDITING_CLIENT_TEMPLATE.FAT&amp;display_string=Audit&amp;VAR:KEY=SVWDARGLYV&amp;VAR:QUERY=UkdGX0VOVFJQUl9WQUwoQU5OLDQxMDQ0LCwsLCwsTk9BVURJVCk=&amp;WINDOW=FIRST_POPUP&amp;HEIGHT=450&amp;WI","DTH=450&amp;START_MAXIMIZED=FALSE&amp;VAR:CALENDAR=US&amp;VAR:SYMBOL=707624&amp;VAR:INDEX=0"}</definedName>
    <definedName name="_2__FDSAUDITLINK__" hidden="1">{"fdsup://directions/FAT Viewer?action=UPDATE&amp;creator=factset&amp;DYN_ARGS=TRUE&amp;DOC_NAME=FAT:FQL_AUDITING_CLIENT_TEMPLATE.FAT&amp;display_string=Audit&amp;VAR:KEY=SVWDARGLYV&amp;VAR:QUERY=UkdGX0VOVFJQUl9WQUwoQU5OLDQxMDQ0LCwsLCwsTk9BVURJVCk=&amp;WINDOW=FIRST_POPUP&amp;HEIGHT=450&amp;WI","DTH=450&amp;START_MAXIMIZED=FALSE&amp;VAR:CALENDAR=US&amp;VAR:SYMBOL=707624&amp;VAR:INDEX=0"}</definedName>
    <definedName name="_2_0__123Grap" localSheetId="4" hidden="1">#REF!</definedName>
    <definedName name="_2_0__123Grap" localSheetId="5" hidden="1">#REF!</definedName>
    <definedName name="_2_0__123Grap" localSheetId="6" hidden="1">#REF!</definedName>
    <definedName name="_2_0__123Grap" localSheetId="3" hidden="1">#REF!</definedName>
    <definedName name="_2_0__123Grap" hidden="1">#REF!</definedName>
    <definedName name="_20__FDSAUDITLINK__" localSheetId="4" hidden="1">{"fdsup://directions/FAT Viewer?action=UPDATE&amp;creator=factset&amp;DYN_ARGS=TRUE&amp;DOC_NAME=FAT:FQL_AUDITING_CLIENT_TEMPLATE.FAT&amp;display_string=Audit&amp;VAR:KEY=UZSZCXIVQZ&amp;VAR:QUERY=RkZfRU5UUlBSX1ZBTF9EQUlMWSg0MDI0MiwsLCwnVVNEJywnRElMJyk=&amp;WINDOW=FIRST_POPUP&amp;HEIGHT=45","0&amp;WIDTH=450&amp;START_MAXIMIZED=FALSE&amp;VAR:CALENDAR=US&amp;VAR:SYMBOL=672529&amp;VAR:INDEX=0"}</definedName>
    <definedName name="_20__FDSAUDITLINK__" localSheetId="5" hidden="1">{"fdsup://directions/FAT Viewer?action=UPDATE&amp;creator=factset&amp;DYN_ARGS=TRUE&amp;DOC_NAME=FAT:FQL_AUDITING_CLIENT_TEMPLATE.FAT&amp;display_string=Audit&amp;VAR:KEY=UZSZCXIVQZ&amp;VAR:QUERY=RkZfRU5UUlBSX1ZBTF9EQUlMWSg0MDI0MiwsLCwnVVNEJywnRElMJyk=&amp;WINDOW=FIRST_POPUP&amp;HEIGHT=45","0&amp;WIDTH=450&amp;START_MAXIMIZED=FALSE&amp;VAR:CALENDAR=US&amp;VAR:SYMBOL=672529&amp;VAR:INDEX=0"}</definedName>
    <definedName name="_20__FDSAUDITLINK__" localSheetId="6" hidden="1">{"fdsup://directions/FAT Viewer?action=UPDATE&amp;creator=factset&amp;DYN_ARGS=TRUE&amp;DOC_NAME=FAT:FQL_AUDITING_CLIENT_TEMPLATE.FAT&amp;display_string=Audit&amp;VAR:KEY=UZSZCXIVQZ&amp;VAR:QUERY=RkZfRU5UUlBSX1ZBTF9EQUlMWSg0MDI0MiwsLCwnVVNEJywnRElMJyk=&amp;WINDOW=FIRST_POPUP&amp;HEIGHT=45","0&amp;WIDTH=450&amp;START_MAXIMIZED=FALSE&amp;VAR:CALENDAR=US&amp;VAR:SYMBOL=672529&amp;VAR:INDEX=0"}</definedName>
    <definedName name="_20__FDSAUDITLINK__" localSheetId="3" hidden="1">{"fdsup://directions/FAT Viewer?action=UPDATE&amp;creator=factset&amp;DYN_ARGS=TRUE&amp;DOC_NAME=FAT:FQL_AUDITING_CLIENT_TEMPLATE.FAT&amp;display_string=Audit&amp;VAR:KEY=UZSZCXIVQZ&amp;VAR:QUERY=RkZfRU5UUlBSX1ZBTF9EQUlMWSg0MDI0MiwsLCwnVVNEJywnRElMJyk=&amp;WINDOW=FIRST_POPUP&amp;HEIGHT=45","0&amp;WIDTH=450&amp;START_MAXIMIZED=FALSE&amp;VAR:CALENDAR=US&amp;VAR:SYMBOL=672529&amp;VAR:INDEX=0"}</definedName>
    <definedName name="_20__FDSAUDITLINK__" hidden="1">{"fdsup://directions/FAT Viewer?action=UPDATE&amp;creator=factset&amp;DYN_ARGS=TRUE&amp;DOC_NAME=FAT:FQL_AUDITING_CLIENT_TEMPLATE.FAT&amp;display_string=Audit&amp;VAR:KEY=UZSZCXIVQZ&amp;VAR:QUERY=RkZfRU5UUlBSX1ZBTF9EQUlMWSg0MDI0MiwsLCwnVVNEJywnRElMJyk=&amp;WINDOW=FIRST_POPUP&amp;HEIGHT=45","0&amp;WIDTH=450&amp;START_MAXIMIZED=FALSE&amp;VAR:CALENDAR=US&amp;VAR:SYMBOL=672529&amp;VAR:INDEX=0"}</definedName>
    <definedName name="_207__123Graph_ECHART_16" localSheetId="4" hidden="1">#REF!</definedName>
    <definedName name="_207__123Graph_ECHART_16" localSheetId="5" hidden="1">#REF!</definedName>
    <definedName name="_207__123Graph_ECHART_16" localSheetId="6" hidden="1">#REF!</definedName>
    <definedName name="_207__123Graph_ECHART_16" localSheetId="3" hidden="1">#REF!</definedName>
    <definedName name="_207__123Graph_ECHART_16" hidden="1">#REF!</definedName>
    <definedName name="_20IQ_POLICĎĎ__ĘĘ__TS" hidden="1">"c1036"</definedName>
    <definedName name="_21__FDSAUDITLINK__" localSheetId="4" hidden="1">{"fdsup://directions/FAT Viewer?action=UPDATE&amp;creator=factset&amp;DYN_ARGS=TRUE&amp;DOC_NAME=FAT:FQL_AUDITING_CLIENT_TEMPLATE.FAT&amp;display_string=Audit&amp;VAR:KEY=MXYZWTSLEL&amp;VAR:QUERY=RkZfRUJJVERBX0lCKCdDQUwnLDIwMDksLCwsJ1VTRCcp&amp;WINDOW=FIRST_POPUP&amp;HEIGHT=450&amp;WIDTH=450&amp;","START_MAXIMIZED=FALSE&amp;VAR:CALENDAR=US&amp;VAR:SYMBOL=642539&amp;VAR:INDEX=0"}</definedName>
    <definedName name="_21__FDSAUDITLINK__" localSheetId="5" hidden="1">{"fdsup://directions/FAT Viewer?action=UPDATE&amp;creator=factset&amp;DYN_ARGS=TRUE&amp;DOC_NAME=FAT:FQL_AUDITING_CLIENT_TEMPLATE.FAT&amp;display_string=Audit&amp;VAR:KEY=MXYZWTSLEL&amp;VAR:QUERY=RkZfRUJJVERBX0lCKCdDQUwnLDIwMDksLCwsJ1VTRCcp&amp;WINDOW=FIRST_POPUP&amp;HEIGHT=450&amp;WIDTH=450&amp;","START_MAXIMIZED=FALSE&amp;VAR:CALENDAR=US&amp;VAR:SYMBOL=642539&amp;VAR:INDEX=0"}</definedName>
    <definedName name="_21__FDSAUDITLINK__" localSheetId="6" hidden="1">{"fdsup://directions/FAT Viewer?action=UPDATE&amp;creator=factset&amp;DYN_ARGS=TRUE&amp;DOC_NAME=FAT:FQL_AUDITING_CLIENT_TEMPLATE.FAT&amp;display_string=Audit&amp;VAR:KEY=MXYZWTSLEL&amp;VAR:QUERY=RkZfRUJJVERBX0lCKCdDQUwnLDIwMDksLCwsJ1VTRCcp&amp;WINDOW=FIRST_POPUP&amp;HEIGHT=450&amp;WIDTH=450&amp;","START_MAXIMIZED=FALSE&amp;VAR:CALENDAR=US&amp;VAR:SYMBOL=642539&amp;VAR:INDEX=0"}</definedName>
    <definedName name="_21__FDSAUDITLINK__" localSheetId="3" hidden="1">{"fdsup://directions/FAT Viewer?action=UPDATE&amp;creator=factset&amp;DYN_ARGS=TRUE&amp;DOC_NAME=FAT:FQL_AUDITING_CLIENT_TEMPLATE.FAT&amp;display_string=Audit&amp;VAR:KEY=MXYZWTSLEL&amp;VAR:QUERY=RkZfRUJJVERBX0lCKCdDQUwnLDIwMDksLCwsJ1VTRCcp&amp;WINDOW=FIRST_POPUP&amp;HEIGHT=450&amp;WIDTH=450&amp;","START_MAXIMIZED=FALSE&amp;VAR:CALENDAR=US&amp;VAR:SYMBOL=642539&amp;VAR:INDEX=0"}</definedName>
    <definedName name="_21__FDSAUDITLINK__" hidden="1">{"fdsup://directions/FAT Viewer?action=UPDATE&amp;creator=factset&amp;DYN_ARGS=TRUE&amp;DOC_NAME=FAT:FQL_AUDITING_CLIENT_TEMPLATE.FAT&amp;display_string=Audit&amp;VAR:KEY=MXYZWTSLEL&amp;VAR:QUERY=RkZfRUJJVERBX0lCKCdDQUwnLDIwMDksLCwsJ1VTRCcp&amp;WINDOW=FIRST_POPUP&amp;HEIGHT=450&amp;WIDTH=450&amp;","START_MAXIMIZED=FALSE&amp;VAR:CALENDAR=US&amp;VAR:SYMBOL=642539&amp;VAR:INDEX=0"}</definedName>
    <definedName name="_216__123Graph_ECHART_17" localSheetId="4" hidden="1">#REF!</definedName>
    <definedName name="_216__123Graph_ECHART_17" localSheetId="5" hidden="1">#REF!</definedName>
    <definedName name="_216__123Graph_ECHART_17" localSheetId="6" hidden="1">#REF!</definedName>
    <definedName name="_216__123Graph_ECHART_17" localSheetId="3" hidden="1">#REF!</definedName>
    <definedName name="_216__123Graph_ECHART_17" hidden="1">#REF!</definedName>
    <definedName name="_22__FDSAUDITLINK__" localSheetId="4" hidden="1">{"fdsup://directions/FAT Viewer?action=UPDATE&amp;creator=factset&amp;DYN_ARGS=TRUE&amp;DOC_NAME=FAT:FQL_AUDITING_CLIENT_TEMPLATE.FAT&amp;display_string=Audit&amp;VAR:KEY=MXSHIJCBUD&amp;VAR:QUERY=RkZfRU5UUlBSX1ZBTF9EQUlMWSg0MDI0MiwsLCwnVVNEJywnRElMJyk=&amp;WINDOW=FIRST_POPUP&amp;HEIGHT=45","0&amp;WIDTH=450&amp;START_MAXIMIZED=FALSE&amp;VAR:CALENDAR=US&amp;VAR:SYMBOL=642539&amp;VAR:INDEX=0"}</definedName>
    <definedName name="_22__FDSAUDITLINK__" localSheetId="5" hidden="1">{"fdsup://directions/FAT Viewer?action=UPDATE&amp;creator=factset&amp;DYN_ARGS=TRUE&amp;DOC_NAME=FAT:FQL_AUDITING_CLIENT_TEMPLATE.FAT&amp;display_string=Audit&amp;VAR:KEY=MXSHIJCBUD&amp;VAR:QUERY=RkZfRU5UUlBSX1ZBTF9EQUlMWSg0MDI0MiwsLCwnVVNEJywnRElMJyk=&amp;WINDOW=FIRST_POPUP&amp;HEIGHT=45","0&amp;WIDTH=450&amp;START_MAXIMIZED=FALSE&amp;VAR:CALENDAR=US&amp;VAR:SYMBOL=642539&amp;VAR:INDEX=0"}</definedName>
    <definedName name="_22__FDSAUDITLINK__" localSheetId="6" hidden="1">{"fdsup://directions/FAT Viewer?action=UPDATE&amp;creator=factset&amp;DYN_ARGS=TRUE&amp;DOC_NAME=FAT:FQL_AUDITING_CLIENT_TEMPLATE.FAT&amp;display_string=Audit&amp;VAR:KEY=MXSHIJCBUD&amp;VAR:QUERY=RkZfRU5UUlBSX1ZBTF9EQUlMWSg0MDI0MiwsLCwnVVNEJywnRElMJyk=&amp;WINDOW=FIRST_POPUP&amp;HEIGHT=45","0&amp;WIDTH=450&amp;START_MAXIMIZED=FALSE&amp;VAR:CALENDAR=US&amp;VAR:SYMBOL=642539&amp;VAR:INDEX=0"}</definedName>
    <definedName name="_22__FDSAUDITLINK__" localSheetId="3" hidden="1">{"fdsup://directions/FAT Viewer?action=UPDATE&amp;creator=factset&amp;DYN_ARGS=TRUE&amp;DOC_NAME=FAT:FQL_AUDITING_CLIENT_TEMPLATE.FAT&amp;display_string=Audit&amp;VAR:KEY=MXSHIJCBUD&amp;VAR:QUERY=RkZfRU5UUlBSX1ZBTF9EQUlMWSg0MDI0MiwsLCwnVVNEJywnRElMJyk=&amp;WINDOW=FIRST_POPUP&amp;HEIGHT=45","0&amp;WIDTH=450&amp;START_MAXIMIZED=FALSE&amp;VAR:CALENDAR=US&amp;VAR:SYMBOL=642539&amp;VAR:INDEX=0"}</definedName>
    <definedName name="_22__FDSAUDITLINK__" hidden="1">{"fdsup://directions/FAT Viewer?action=UPDATE&amp;creator=factset&amp;DYN_ARGS=TRUE&amp;DOC_NAME=FAT:FQL_AUDITING_CLIENT_TEMPLATE.FAT&amp;display_string=Audit&amp;VAR:KEY=MXSHIJCBUD&amp;VAR:QUERY=RkZfRU5UUlBSX1ZBTF9EQUlMWSg0MDI0MiwsLCwnVVNEJywnRElMJyk=&amp;WINDOW=FIRST_POPUP&amp;HEIGHT=45","0&amp;WIDTH=450&amp;START_MAXIMIZED=FALSE&amp;VAR:CALENDAR=US&amp;VAR:SYMBOL=642539&amp;VAR:INDEX=0"}</definedName>
    <definedName name="_225__123Graph_ECHART_22" localSheetId="4" hidden="1">#REF!</definedName>
    <definedName name="_225__123Graph_ECHART_22" localSheetId="5" hidden="1">#REF!</definedName>
    <definedName name="_225__123Graph_ECHART_22" localSheetId="6" hidden="1">#REF!</definedName>
    <definedName name="_225__123Graph_ECHART_22" localSheetId="3" hidden="1">#REF!</definedName>
    <definedName name="_225__123Graph_ECHART_22" hidden="1">#REF!</definedName>
    <definedName name="_23__FDSAUDITLINK__" localSheetId="4" hidden="1">{"fdsup://directions/FAT Viewer?action=UPDATE&amp;creator=factset&amp;DYN_ARGS=TRUE&amp;DOC_NAME=FAT:FQL_AUDITING_CLIENT_TEMPLATE.FAT&amp;display_string=Audit&amp;VAR:KEY=CXYHEJMREF&amp;VAR:QUERY=RkZfRUJJVERBX0lCKCdDQUwnLDIwMDksLCwsJ1VTRCcp&amp;WINDOW=FIRST_POPUP&amp;HEIGHT=450&amp;WIDTH=450&amp;","START_MAXIMIZED=FALSE&amp;VAR:CALENDAR=US&amp;VAR:SYMBOL=B1JNK8&amp;VAR:INDEX=0"}</definedName>
    <definedName name="_23__FDSAUDITLINK__" localSheetId="5" hidden="1">{"fdsup://directions/FAT Viewer?action=UPDATE&amp;creator=factset&amp;DYN_ARGS=TRUE&amp;DOC_NAME=FAT:FQL_AUDITING_CLIENT_TEMPLATE.FAT&amp;display_string=Audit&amp;VAR:KEY=CXYHEJMREF&amp;VAR:QUERY=RkZfRUJJVERBX0lCKCdDQUwnLDIwMDksLCwsJ1VTRCcp&amp;WINDOW=FIRST_POPUP&amp;HEIGHT=450&amp;WIDTH=450&amp;","START_MAXIMIZED=FALSE&amp;VAR:CALENDAR=US&amp;VAR:SYMBOL=B1JNK8&amp;VAR:INDEX=0"}</definedName>
    <definedName name="_23__FDSAUDITLINK__" localSheetId="6" hidden="1">{"fdsup://directions/FAT Viewer?action=UPDATE&amp;creator=factset&amp;DYN_ARGS=TRUE&amp;DOC_NAME=FAT:FQL_AUDITING_CLIENT_TEMPLATE.FAT&amp;display_string=Audit&amp;VAR:KEY=CXYHEJMREF&amp;VAR:QUERY=RkZfRUJJVERBX0lCKCdDQUwnLDIwMDksLCwsJ1VTRCcp&amp;WINDOW=FIRST_POPUP&amp;HEIGHT=450&amp;WIDTH=450&amp;","START_MAXIMIZED=FALSE&amp;VAR:CALENDAR=US&amp;VAR:SYMBOL=B1JNK8&amp;VAR:INDEX=0"}</definedName>
    <definedName name="_23__FDSAUDITLINK__" localSheetId="3" hidden="1">{"fdsup://directions/FAT Viewer?action=UPDATE&amp;creator=factset&amp;DYN_ARGS=TRUE&amp;DOC_NAME=FAT:FQL_AUDITING_CLIENT_TEMPLATE.FAT&amp;display_string=Audit&amp;VAR:KEY=CXYHEJMREF&amp;VAR:QUERY=RkZfRUJJVERBX0lCKCdDQUwnLDIwMDksLCwsJ1VTRCcp&amp;WINDOW=FIRST_POPUP&amp;HEIGHT=450&amp;WIDTH=450&amp;","START_MAXIMIZED=FALSE&amp;VAR:CALENDAR=US&amp;VAR:SYMBOL=B1JNK8&amp;VAR:INDEX=0"}</definedName>
    <definedName name="_23__FDSAUDITLINK__" hidden="1">{"fdsup://directions/FAT Viewer?action=UPDATE&amp;creator=factset&amp;DYN_ARGS=TRUE&amp;DOC_NAME=FAT:FQL_AUDITING_CLIENT_TEMPLATE.FAT&amp;display_string=Audit&amp;VAR:KEY=CXYHEJMREF&amp;VAR:QUERY=RkZfRUJJVERBX0lCKCdDQUwnLDIwMDksLCwsJ1VTRCcp&amp;WINDOW=FIRST_POPUP&amp;HEIGHT=450&amp;WIDTH=450&amp;","START_MAXIMIZED=FALSE&amp;VAR:CALENDAR=US&amp;VAR:SYMBOL=B1JNK8&amp;VAR:INDEX=0"}</definedName>
    <definedName name="_234__123Graph_FCHART_15" localSheetId="4" hidden="1">#REF!</definedName>
    <definedName name="_234__123Graph_FCHART_15" localSheetId="5" hidden="1">#REF!</definedName>
    <definedName name="_234__123Graph_FCHART_15" localSheetId="6" hidden="1">#REF!</definedName>
    <definedName name="_234__123Graph_FCHART_15" localSheetId="3" hidden="1">#REF!</definedName>
    <definedName name="_234__123Graph_FCHART_15" hidden="1">#REF!</definedName>
    <definedName name="_24__FDSAUDITLINK__" localSheetId="4" hidden="1">{"fdsup://directions/FAT Viewer?action=UPDATE&amp;creator=factset&amp;DYN_ARGS=TRUE&amp;DOC_NAME=FAT:FQL_AUDITING_CLIENT_TEMPLATE.FAT&amp;display_string=Audit&amp;VAR:KEY=EHIVMZAFGB&amp;VAR:QUERY=RkZfRU5UUlBSX1ZBTF9EQUlMWSg0MDI0MiwsLCwnVVNEJywnRElMJyk=&amp;WINDOW=FIRST_POPUP&amp;HEIGHT=45","0&amp;WIDTH=450&amp;START_MAXIMIZED=FALSE&amp;VAR:CALENDAR=US&amp;VAR:SYMBOL=B1JNK8&amp;VAR:INDEX=0"}</definedName>
    <definedName name="_24__FDSAUDITLINK__" localSheetId="5" hidden="1">{"fdsup://directions/FAT Viewer?action=UPDATE&amp;creator=factset&amp;DYN_ARGS=TRUE&amp;DOC_NAME=FAT:FQL_AUDITING_CLIENT_TEMPLATE.FAT&amp;display_string=Audit&amp;VAR:KEY=EHIVMZAFGB&amp;VAR:QUERY=RkZfRU5UUlBSX1ZBTF9EQUlMWSg0MDI0MiwsLCwnVVNEJywnRElMJyk=&amp;WINDOW=FIRST_POPUP&amp;HEIGHT=45","0&amp;WIDTH=450&amp;START_MAXIMIZED=FALSE&amp;VAR:CALENDAR=US&amp;VAR:SYMBOL=B1JNK8&amp;VAR:INDEX=0"}</definedName>
    <definedName name="_24__FDSAUDITLINK__" localSheetId="6" hidden="1">{"fdsup://directions/FAT Viewer?action=UPDATE&amp;creator=factset&amp;DYN_ARGS=TRUE&amp;DOC_NAME=FAT:FQL_AUDITING_CLIENT_TEMPLATE.FAT&amp;display_string=Audit&amp;VAR:KEY=EHIVMZAFGB&amp;VAR:QUERY=RkZfRU5UUlBSX1ZBTF9EQUlMWSg0MDI0MiwsLCwnVVNEJywnRElMJyk=&amp;WINDOW=FIRST_POPUP&amp;HEIGHT=45","0&amp;WIDTH=450&amp;START_MAXIMIZED=FALSE&amp;VAR:CALENDAR=US&amp;VAR:SYMBOL=B1JNK8&amp;VAR:INDEX=0"}</definedName>
    <definedName name="_24__FDSAUDITLINK__" localSheetId="3" hidden="1">{"fdsup://directions/FAT Viewer?action=UPDATE&amp;creator=factset&amp;DYN_ARGS=TRUE&amp;DOC_NAME=FAT:FQL_AUDITING_CLIENT_TEMPLATE.FAT&amp;display_string=Audit&amp;VAR:KEY=EHIVMZAFGB&amp;VAR:QUERY=RkZfRU5UUlBSX1ZBTF9EQUlMWSg0MDI0MiwsLCwnVVNEJywnRElMJyk=&amp;WINDOW=FIRST_POPUP&amp;HEIGHT=45","0&amp;WIDTH=450&amp;START_MAXIMIZED=FALSE&amp;VAR:CALENDAR=US&amp;VAR:SYMBOL=B1JNK8&amp;VAR:INDEX=0"}</definedName>
    <definedName name="_24__FDSAUDITLINK__" hidden="1">{"fdsup://directions/FAT Viewer?action=UPDATE&amp;creator=factset&amp;DYN_ARGS=TRUE&amp;DOC_NAME=FAT:FQL_AUDITING_CLIENT_TEMPLATE.FAT&amp;display_string=Audit&amp;VAR:KEY=EHIVMZAFGB&amp;VAR:QUERY=RkZfRU5UUlBSX1ZBTF9EQUlMWSg0MDI0MiwsLCwnVVNEJywnRElMJyk=&amp;WINDOW=FIRST_POPUP&amp;HEIGHT=45","0&amp;WIDTH=450&amp;START_MAXIMIZED=FALSE&amp;VAR:CALENDAR=US&amp;VAR:SYMBOL=B1JNK8&amp;VAR:INDEX=0"}</definedName>
    <definedName name="_24_0_Table1_" localSheetId="4" hidden="1">[3]Sheet1!#REF!</definedName>
    <definedName name="_24_0_Table1_" localSheetId="5" hidden="1">[3]Sheet1!#REF!</definedName>
    <definedName name="_24_0_Table1_" localSheetId="6" hidden="1">[3]Sheet1!#REF!</definedName>
    <definedName name="_24_0_Table1_" localSheetId="3" hidden="1">[3]Sheet1!#REF!</definedName>
    <definedName name="_24_0_Table1_" hidden="1">[3]Sheet1!#REF!</definedName>
    <definedName name="_243__123Graph_FCHART_16" localSheetId="4" hidden="1">#REF!</definedName>
    <definedName name="_243__123Graph_FCHART_16" localSheetId="5" hidden="1">#REF!</definedName>
    <definedName name="_243__123Graph_FCHART_16" localSheetId="6" hidden="1">#REF!</definedName>
    <definedName name="_243__123Graph_FCHART_16" localSheetId="3" hidden="1">#REF!</definedName>
    <definedName name="_243__123Graph_FCHART_16" hidden="1">#REF!</definedName>
    <definedName name="_25__FDSAUDITLINK__" localSheetId="4" hidden="1">{"fdsup://directions/FAT Viewer?action=UPDATE&amp;creator=factset&amp;DYN_ARGS=TRUE&amp;DOC_NAME=FAT:FQL_AUDITING_CLIENT_TEMPLATE.FAT&amp;display_string=Audit&amp;VAR:KEY=OVIVMZOVCP&amp;VAR:QUERY=RkZfRUJJVERBX0lCKCdDQUwnLDIwMDksLCwsJ1VTRCcp&amp;WINDOW=FIRST_POPUP&amp;HEIGHT=450&amp;WIDTH=450&amp;","START_MAXIMIZED=FALSE&amp;VAR:CALENDAR=US&amp;VAR:SYMBOL=B09N7M&amp;VAR:INDEX=0"}</definedName>
    <definedName name="_25__FDSAUDITLINK__" localSheetId="5" hidden="1">{"fdsup://directions/FAT Viewer?action=UPDATE&amp;creator=factset&amp;DYN_ARGS=TRUE&amp;DOC_NAME=FAT:FQL_AUDITING_CLIENT_TEMPLATE.FAT&amp;display_string=Audit&amp;VAR:KEY=OVIVMZOVCP&amp;VAR:QUERY=RkZfRUJJVERBX0lCKCdDQUwnLDIwMDksLCwsJ1VTRCcp&amp;WINDOW=FIRST_POPUP&amp;HEIGHT=450&amp;WIDTH=450&amp;","START_MAXIMIZED=FALSE&amp;VAR:CALENDAR=US&amp;VAR:SYMBOL=B09N7M&amp;VAR:INDEX=0"}</definedName>
    <definedName name="_25__FDSAUDITLINK__" localSheetId="6" hidden="1">{"fdsup://directions/FAT Viewer?action=UPDATE&amp;creator=factset&amp;DYN_ARGS=TRUE&amp;DOC_NAME=FAT:FQL_AUDITING_CLIENT_TEMPLATE.FAT&amp;display_string=Audit&amp;VAR:KEY=OVIVMZOVCP&amp;VAR:QUERY=RkZfRUJJVERBX0lCKCdDQUwnLDIwMDksLCwsJ1VTRCcp&amp;WINDOW=FIRST_POPUP&amp;HEIGHT=450&amp;WIDTH=450&amp;","START_MAXIMIZED=FALSE&amp;VAR:CALENDAR=US&amp;VAR:SYMBOL=B09N7M&amp;VAR:INDEX=0"}</definedName>
    <definedName name="_25__FDSAUDITLINK__" localSheetId="3" hidden="1">{"fdsup://directions/FAT Viewer?action=UPDATE&amp;creator=factset&amp;DYN_ARGS=TRUE&amp;DOC_NAME=FAT:FQL_AUDITING_CLIENT_TEMPLATE.FAT&amp;display_string=Audit&amp;VAR:KEY=OVIVMZOVCP&amp;VAR:QUERY=RkZfRUJJVERBX0lCKCdDQUwnLDIwMDksLCwsJ1VTRCcp&amp;WINDOW=FIRST_POPUP&amp;HEIGHT=450&amp;WIDTH=450&amp;","START_MAXIMIZED=FALSE&amp;VAR:CALENDAR=US&amp;VAR:SYMBOL=B09N7M&amp;VAR:INDEX=0"}</definedName>
    <definedName name="_25__FDSAUDITLINK__" hidden="1">{"fdsup://directions/FAT Viewer?action=UPDATE&amp;creator=factset&amp;DYN_ARGS=TRUE&amp;DOC_NAME=FAT:FQL_AUDITING_CLIENT_TEMPLATE.FAT&amp;display_string=Audit&amp;VAR:KEY=OVIVMZOVCP&amp;VAR:QUERY=RkZfRUJJVERBX0lCKCdDQUwnLDIwMDksLCwsJ1VTRCcp&amp;WINDOW=FIRST_POPUP&amp;HEIGHT=450&amp;WIDTH=450&amp;","START_MAXIMIZED=FALSE&amp;VAR:CALENDAR=US&amp;VAR:SYMBOL=B09N7M&amp;VAR:INDEX=0"}</definedName>
    <definedName name="_25_0_Table2_" localSheetId="4" hidden="1">[3]Sheet1!#REF!</definedName>
    <definedName name="_25_0_Table2_" localSheetId="5" hidden="1">[3]Sheet1!#REF!</definedName>
    <definedName name="_25_0_Table2_" localSheetId="6" hidden="1">[3]Sheet1!#REF!</definedName>
    <definedName name="_25_0_Table2_" localSheetId="3" hidden="1">[3]Sheet1!#REF!</definedName>
    <definedName name="_25_0_Table2_" hidden="1">[3]Sheet1!#REF!</definedName>
    <definedName name="_252__123Graph_FCHART_17" localSheetId="4" hidden="1">#REF!</definedName>
    <definedName name="_252__123Graph_FCHART_17" localSheetId="5" hidden="1">#REF!</definedName>
    <definedName name="_252__123Graph_FCHART_17" localSheetId="6" hidden="1">#REF!</definedName>
    <definedName name="_252__123Graph_FCHART_17" localSheetId="3" hidden="1">#REF!</definedName>
    <definedName name="_252__123Graph_FCHART_17" hidden="1">#REF!</definedName>
    <definedName name="_26__FDSAUDITLINK__" localSheetId="4" hidden="1">{"fdsup://directions/FAT Viewer?action=UPDATE&amp;creator=factset&amp;DYN_ARGS=TRUE&amp;DOC_NAME=FAT:FQL_AUDITING_CLIENT_TEMPLATE.FAT&amp;display_string=Audit&amp;VAR:KEY=MLSVYZWRCH&amp;VAR:QUERY=RkZfRU5UUlBSX1ZBTF9EQUlMWSg0MDI0MiwsLCwnVVNEJywnRElMJyk=&amp;WINDOW=FIRST_POPUP&amp;HEIGHT=45","0&amp;WIDTH=450&amp;START_MAXIMIZED=FALSE&amp;VAR:CALENDAR=US&amp;VAR:SYMBOL=B09N7M&amp;VAR:INDEX=0"}</definedName>
    <definedName name="_26__FDSAUDITLINK__" localSheetId="5" hidden="1">{"fdsup://directions/FAT Viewer?action=UPDATE&amp;creator=factset&amp;DYN_ARGS=TRUE&amp;DOC_NAME=FAT:FQL_AUDITING_CLIENT_TEMPLATE.FAT&amp;display_string=Audit&amp;VAR:KEY=MLSVYZWRCH&amp;VAR:QUERY=RkZfRU5UUlBSX1ZBTF9EQUlMWSg0MDI0MiwsLCwnVVNEJywnRElMJyk=&amp;WINDOW=FIRST_POPUP&amp;HEIGHT=45","0&amp;WIDTH=450&amp;START_MAXIMIZED=FALSE&amp;VAR:CALENDAR=US&amp;VAR:SYMBOL=B09N7M&amp;VAR:INDEX=0"}</definedName>
    <definedName name="_26__FDSAUDITLINK__" localSheetId="6" hidden="1">{"fdsup://directions/FAT Viewer?action=UPDATE&amp;creator=factset&amp;DYN_ARGS=TRUE&amp;DOC_NAME=FAT:FQL_AUDITING_CLIENT_TEMPLATE.FAT&amp;display_string=Audit&amp;VAR:KEY=MLSVYZWRCH&amp;VAR:QUERY=RkZfRU5UUlBSX1ZBTF9EQUlMWSg0MDI0MiwsLCwnVVNEJywnRElMJyk=&amp;WINDOW=FIRST_POPUP&amp;HEIGHT=45","0&amp;WIDTH=450&amp;START_MAXIMIZED=FALSE&amp;VAR:CALENDAR=US&amp;VAR:SYMBOL=B09N7M&amp;VAR:INDEX=0"}</definedName>
    <definedName name="_26__FDSAUDITLINK__" localSheetId="3" hidden="1">{"fdsup://directions/FAT Viewer?action=UPDATE&amp;creator=factset&amp;DYN_ARGS=TRUE&amp;DOC_NAME=FAT:FQL_AUDITING_CLIENT_TEMPLATE.FAT&amp;display_string=Audit&amp;VAR:KEY=MLSVYZWRCH&amp;VAR:QUERY=RkZfRU5UUlBSX1ZBTF9EQUlMWSg0MDI0MiwsLCwnVVNEJywnRElMJyk=&amp;WINDOW=FIRST_POPUP&amp;HEIGHT=45","0&amp;WIDTH=450&amp;START_MAXIMIZED=FALSE&amp;VAR:CALENDAR=US&amp;VAR:SYMBOL=B09N7M&amp;VAR:INDEX=0"}</definedName>
    <definedName name="_26__FDSAUDITLINK__" hidden="1">{"fdsup://directions/FAT Viewer?action=UPDATE&amp;creator=factset&amp;DYN_ARGS=TRUE&amp;DOC_NAME=FAT:FQL_AUDITING_CLIENT_TEMPLATE.FAT&amp;display_string=Audit&amp;VAR:KEY=MLSVYZWRCH&amp;VAR:QUERY=RkZfRU5UUlBSX1ZBTF9EQUlMWSg0MDI0MiwsLCwnVVNEJywnRElMJyk=&amp;WINDOW=FIRST_POPUP&amp;HEIGHT=45","0&amp;WIDTH=450&amp;START_MAXIMIZED=FALSE&amp;VAR:CALENDAR=US&amp;VAR:SYMBOL=B09N7M&amp;VAR:INDEX=0"}</definedName>
    <definedName name="_261__123Graph_FCHART_22" localSheetId="4" hidden="1">#REF!</definedName>
    <definedName name="_261__123Graph_FCHART_22" localSheetId="5" hidden="1">#REF!</definedName>
    <definedName name="_261__123Graph_FCHART_22" localSheetId="6" hidden="1">#REF!</definedName>
    <definedName name="_261__123Graph_FCHART_22" localSheetId="3" hidden="1">#REF!</definedName>
    <definedName name="_261__123Graph_FCHART_22" hidden="1">#REF!</definedName>
    <definedName name="_27__123Graph_ACHART_16" localSheetId="4" hidden="1">#REF!</definedName>
    <definedName name="_27__123Graph_ACHART_16" localSheetId="5" hidden="1">#REF!</definedName>
    <definedName name="_27__123Graph_ACHART_16" localSheetId="6" hidden="1">#REF!</definedName>
    <definedName name="_27__123Graph_ACHART_16" localSheetId="3" hidden="1">#REF!</definedName>
    <definedName name="_27__123Graph_ACHART_16" hidden="1">#REF!</definedName>
    <definedName name="_27__FDSAUDITLINK__" localSheetId="4" hidden="1">{"fdsup://Directions/FactSet Auditing Viewer?action=AUDIT_VALUE&amp;DB=129&amp;ID1=604348&amp;VALUEID=03426&amp;SDATE=2008&amp;PERIODTYPE=ANN_STD&amp;window=popup_no_bar&amp;width=385&amp;height=120&amp;START_MAXIMIZED=FALSE&amp;creator=factset&amp;display_string=Audit"}</definedName>
    <definedName name="_27__FDSAUDITLINK__" localSheetId="5" hidden="1">{"fdsup://Directions/FactSet Auditing Viewer?action=AUDIT_VALUE&amp;DB=129&amp;ID1=604348&amp;VALUEID=03426&amp;SDATE=2008&amp;PERIODTYPE=ANN_STD&amp;window=popup_no_bar&amp;width=385&amp;height=120&amp;START_MAXIMIZED=FALSE&amp;creator=factset&amp;display_string=Audit"}</definedName>
    <definedName name="_27__FDSAUDITLINK__" localSheetId="6" hidden="1">{"fdsup://Directions/FactSet Auditing Viewer?action=AUDIT_VALUE&amp;DB=129&amp;ID1=604348&amp;VALUEID=03426&amp;SDATE=2008&amp;PERIODTYPE=ANN_STD&amp;window=popup_no_bar&amp;width=385&amp;height=120&amp;START_MAXIMIZED=FALSE&amp;creator=factset&amp;display_string=Audit"}</definedName>
    <definedName name="_27__FDSAUDITLINK__" localSheetId="3" hidden="1">{"fdsup://Directions/FactSet Auditing Viewer?action=AUDIT_VALUE&amp;DB=129&amp;ID1=604348&amp;VALUEID=03426&amp;SDATE=2008&amp;PERIODTYPE=ANN_STD&amp;window=popup_no_bar&amp;width=385&amp;height=120&amp;START_MAXIMIZED=FALSE&amp;creator=factset&amp;display_string=Audit"}</definedName>
    <definedName name="_27__FDSAUDITLINK__" hidden="1">{"fdsup://Directions/FactSet Auditing Viewer?action=AUDIT_VALUE&amp;DB=129&amp;ID1=604348&amp;VALUEID=03426&amp;SDATE=2008&amp;PERIODTYPE=ANN_STD&amp;window=popup_no_bar&amp;width=385&amp;height=120&amp;START_MAXIMIZED=FALSE&amp;creator=factset&amp;display_string=Audit"}</definedName>
    <definedName name="_27_0_Table1_" localSheetId="4" hidden="1">[3]Sheet1!#REF!</definedName>
    <definedName name="_27_0_Table1_" localSheetId="5" hidden="1">[3]Sheet1!#REF!</definedName>
    <definedName name="_27_0_Table1_" localSheetId="6" hidden="1">[3]Sheet1!#REF!</definedName>
    <definedName name="_27_0_Table1_" localSheetId="3" hidden="1">[3]Sheet1!#REF!</definedName>
    <definedName name="_27_0_Table1_" hidden="1">[3]Sheet1!#REF!</definedName>
    <definedName name="_270__123Graph_XCHART_15" localSheetId="4" hidden="1">#REF!</definedName>
    <definedName name="_270__123Graph_XCHART_15" localSheetId="5" hidden="1">#REF!</definedName>
    <definedName name="_270__123Graph_XCHART_15" localSheetId="6" hidden="1">#REF!</definedName>
    <definedName name="_270__123Graph_XCHART_15" localSheetId="3" hidden="1">#REF!</definedName>
    <definedName name="_270__123Graph_XCHART_15" hidden="1">#REF!</definedName>
    <definedName name="_279__123Graph_XCHART_16" localSheetId="4" hidden="1">#REF!</definedName>
    <definedName name="_279__123Graph_XCHART_16" localSheetId="5" hidden="1">#REF!</definedName>
    <definedName name="_279__123Graph_XCHART_16" localSheetId="6" hidden="1">#REF!</definedName>
    <definedName name="_279__123Graph_XCHART_16" localSheetId="3" hidden="1">#REF!</definedName>
    <definedName name="_279__123Graph_XCHART_16" hidden="1">#REF!</definedName>
    <definedName name="_28__FDSAUDITLINK__" localSheetId="4" hidden="1">{"fdsup://directions/FAT Viewer?action=UPDATE&amp;creator=factset&amp;DYN_ARGS=TRUE&amp;DOC_NAME=FAT:FQL_AUDITING_CLIENT_TEMPLATE.FAT&amp;display_string=Audit&amp;VAR:KEY=ALIZMZKVMP&amp;VAR:QUERY=RkZfRU5UUlBSX1ZBTF9EQUlMWSg0MDI0MiwsLCwnVVNEJywnRElMJyk=&amp;WINDOW=FIRST_POPUP&amp;HEIGHT=45","0&amp;WIDTH=450&amp;START_MAXIMIZED=FALSE&amp;VAR:CALENDAR=US&amp;VAR:SYMBOL=70454910&amp;VAR:INDEX=0"}</definedName>
    <definedName name="_28__FDSAUDITLINK__" localSheetId="5" hidden="1">{"fdsup://directions/FAT Viewer?action=UPDATE&amp;creator=factset&amp;DYN_ARGS=TRUE&amp;DOC_NAME=FAT:FQL_AUDITING_CLIENT_TEMPLATE.FAT&amp;display_string=Audit&amp;VAR:KEY=ALIZMZKVMP&amp;VAR:QUERY=RkZfRU5UUlBSX1ZBTF9EQUlMWSg0MDI0MiwsLCwnVVNEJywnRElMJyk=&amp;WINDOW=FIRST_POPUP&amp;HEIGHT=45","0&amp;WIDTH=450&amp;START_MAXIMIZED=FALSE&amp;VAR:CALENDAR=US&amp;VAR:SYMBOL=70454910&amp;VAR:INDEX=0"}</definedName>
    <definedName name="_28__FDSAUDITLINK__" localSheetId="6" hidden="1">{"fdsup://directions/FAT Viewer?action=UPDATE&amp;creator=factset&amp;DYN_ARGS=TRUE&amp;DOC_NAME=FAT:FQL_AUDITING_CLIENT_TEMPLATE.FAT&amp;display_string=Audit&amp;VAR:KEY=ALIZMZKVMP&amp;VAR:QUERY=RkZfRU5UUlBSX1ZBTF9EQUlMWSg0MDI0MiwsLCwnVVNEJywnRElMJyk=&amp;WINDOW=FIRST_POPUP&amp;HEIGHT=45","0&amp;WIDTH=450&amp;START_MAXIMIZED=FALSE&amp;VAR:CALENDAR=US&amp;VAR:SYMBOL=70454910&amp;VAR:INDEX=0"}</definedName>
    <definedName name="_28__FDSAUDITLINK__" localSheetId="3" hidden="1">{"fdsup://directions/FAT Viewer?action=UPDATE&amp;creator=factset&amp;DYN_ARGS=TRUE&amp;DOC_NAME=FAT:FQL_AUDITING_CLIENT_TEMPLATE.FAT&amp;display_string=Audit&amp;VAR:KEY=ALIZMZKVMP&amp;VAR:QUERY=RkZfRU5UUlBSX1ZBTF9EQUlMWSg0MDI0MiwsLCwnVVNEJywnRElMJyk=&amp;WINDOW=FIRST_POPUP&amp;HEIGHT=45","0&amp;WIDTH=450&amp;START_MAXIMIZED=FALSE&amp;VAR:CALENDAR=US&amp;VAR:SYMBOL=70454910&amp;VAR:INDEX=0"}</definedName>
    <definedName name="_28__FDSAUDITLINK__" hidden="1">{"fdsup://directions/FAT Viewer?action=UPDATE&amp;creator=factset&amp;DYN_ARGS=TRUE&amp;DOC_NAME=FAT:FQL_AUDITING_CLIENT_TEMPLATE.FAT&amp;display_string=Audit&amp;VAR:KEY=ALIZMZKVMP&amp;VAR:QUERY=RkZfRU5UUlBSX1ZBTF9EQUlMWSg0MDI0MiwsLCwnVVNEJywnRElMJyk=&amp;WINDOW=FIRST_POPUP&amp;HEIGHT=45","0&amp;WIDTH=450&amp;START_MAXIMIZED=FALSE&amp;VAR:CALENDAR=US&amp;VAR:SYMBOL=70454910&amp;VAR:INDEX=0"}</definedName>
    <definedName name="_28_0_Table2_" localSheetId="4" hidden="1">[3]Sheet1!#REF!</definedName>
    <definedName name="_28_0_Table2_" localSheetId="5" hidden="1">[3]Sheet1!#REF!</definedName>
    <definedName name="_28_0_Table2_" localSheetId="6" hidden="1">[3]Sheet1!#REF!</definedName>
    <definedName name="_28_0_Table2_" localSheetId="3" hidden="1">[3]Sheet1!#REF!</definedName>
    <definedName name="_28_0_Table2_" hidden="1">[3]Sheet1!#REF!</definedName>
    <definedName name="_288__123Graph_XCHART_17" localSheetId="4" hidden="1">#REF!</definedName>
    <definedName name="_288__123Graph_XCHART_17" localSheetId="5" hidden="1">#REF!</definedName>
    <definedName name="_288__123Graph_XCHART_17" localSheetId="6" hidden="1">#REF!</definedName>
    <definedName name="_288__123Graph_XCHART_17" localSheetId="3" hidden="1">#REF!</definedName>
    <definedName name="_288__123Graph_XCHART_17" hidden="1">#REF!</definedName>
    <definedName name="_29__FDSAUDITLINK__" localSheetId="4" hidden="1">{"fdsup://directions/FAT Viewer?action=UPDATE&amp;creator=factset&amp;DYN_ARGS=TRUE&amp;DOC_NAME=FAT:FQL_AUDITING_CLIENT_TEMPLATE.FAT&amp;display_string=Audit&amp;VAR:KEY=KVIZONYBQL&amp;VAR:QUERY=RkZfRUJJVERBX0lCKCdDQUwnLDIwMDksLCwsJ1VTRCcp&amp;WINDOW=FIRST_POPUP&amp;HEIGHT=450&amp;WIDTH=450&amp;","START_MAXIMIZED=FALSE&amp;VAR:CALENDAR=US&amp;VAR:SYMBOL=01381710&amp;VAR:INDEX=0"}</definedName>
    <definedName name="_29__FDSAUDITLINK__" localSheetId="5" hidden="1">{"fdsup://directions/FAT Viewer?action=UPDATE&amp;creator=factset&amp;DYN_ARGS=TRUE&amp;DOC_NAME=FAT:FQL_AUDITING_CLIENT_TEMPLATE.FAT&amp;display_string=Audit&amp;VAR:KEY=KVIZONYBQL&amp;VAR:QUERY=RkZfRUJJVERBX0lCKCdDQUwnLDIwMDksLCwsJ1VTRCcp&amp;WINDOW=FIRST_POPUP&amp;HEIGHT=450&amp;WIDTH=450&amp;","START_MAXIMIZED=FALSE&amp;VAR:CALENDAR=US&amp;VAR:SYMBOL=01381710&amp;VAR:INDEX=0"}</definedName>
    <definedName name="_29__FDSAUDITLINK__" localSheetId="6" hidden="1">{"fdsup://directions/FAT Viewer?action=UPDATE&amp;creator=factset&amp;DYN_ARGS=TRUE&amp;DOC_NAME=FAT:FQL_AUDITING_CLIENT_TEMPLATE.FAT&amp;display_string=Audit&amp;VAR:KEY=KVIZONYBQL&amp;VAR:QUERY=RkZfRUJJVERBX0lCKCdDQUwnLDIwMDksLCwsJ1VTRCcp&amp;WINDOW=FIRST_POPUP&amp;HEIGHT=450&amp;WIDTH=450&amp;","START_MAXIMIZED=FALSE&amp;VAR:CALENDAR=US&amp;VAR:SYMBOL=01381710&amp;VAR:INDEX=0"}</definedName>
    <definedName name="_29__FDSAUDITLINK__" localSheetId="3" hidden="1">{"fdsup://directions/FAT Viewer?action=UPDATE&amp;creator=factset&amp;DYN_ARGS=TRUE&amp;DOC_NAME=FAT:FQL_AUDITING_CLIENT_TEMPLATE.FAT&amp;display_string=Audit&amp;VAR:KEY=KVIZONYBQL&amp;VAR:QUERY=RkZfRUJJVERBX0lCKCdDQUwnLDIwMDksLCwsJ1VTRCcp&amp;WINDOW=FIRST_POPUP&amp;HEIGHT=450&amp;WIDTH=450&amp;","START_MAXIMIZED=FALSE&amp;VAR:CALENDAR=US&amp;VAR:SYMBOL=01381710&amp;VAR:INDEX=0"}</definedName>
    <definedName name="_29__FDSAUDITLINK__" hidden="1">{"fdsup://directions/FAT Viewer?action=UPDATE&amp;creator=factset&amp;DYN_ARGS=TRUE&amp;DOC_NAME=FAT:FQL_AUDITING_CLIENT_TEMPLATE.FAT&amp;display_string=Audit&amp;VAR:KEY=KVIZONYBQL&amp;VAR:QUERY=RkZfRUJJVERBX0lCKCdDQUwnLDIwMDksLCwsJ1VTRCcp&amp;WINDOW=FIRST_POPUP&amp;HEIGHT=450&amp;WIDTH=450&amp;","START_MAXIMIZED=FALSE&amp;VAR:CALENDAR=US&amp;VAR:SYMBOL=01381710&amp;VAR:INDEX=0"}</definedName>
    <definedName name="_297__123Graph_XCHART_18" localSheetId="4" hidden="1">#REF!</definedName>
    <definedName name="_297__123Graph_XCHART_18" localSheetId="5" hidden="1">#REF!</definedName>
    <definedName name="_297__123Graph_XCHART_18" localSheetId="6" hidden="1">#REF!</definedName>
    <definedName name="_297__123Graph_XCHART_18" localSheetId="3" hidden="1">#REF!</definedName>
    <definedName name="_297__123Graph_XCHART_18" hidden="1">#REF!</definedName>
    <definedName name="_3__123Graph_CCHART_1" localSheetId="4" hidden="1">#REF!</definedName>
    <definedName name="_3__123Graph_CCHART_1" localSheetId="5" hidden="1">#REF!</definedName>
    <definedName name="_3__123Graph_CCHART_1" localSheetId="6" hidden="1">#REF!</definedName>
    <definedName name="_3__123Graph_CCHART_1" localSheetId="3" hidden="1">#REF!</definedName>
    <definedName name="_3__123Graph_CCHART_1" hidden="1">#REF!</definedName>
    <definedName name="_3__123Graph_CCHART_2" hidden="1">#N/A</definedName>
    <definedName name="_3__FDSAUDITLINK__" localSheetId="4" hidden="1">{"fdsup://directions/FAT Viewer?action=UPDATE&amp;creator=factset&amp;DYN_ARGS=TRUE&amp;DOC_NAME=FAT:FQL_AUDITING_CLIENT_TEMPLATE.FAT&amp;display_string=Audit&amp;VAR:KEY=YFOVQTWLIJ&amp;VAR:QUERY=RkZfRU5UUlBSX1ZBTF9EQUlMWSg0MDI0MiwsLCwnVVNEJywnRElMJyk=&amp;WINDOW=FIRST_POPUP&amp;HEIGHT=45","0&amp;WIDTH=450&amp;START_MAXIMIZED=FALSE&amp;VAR:CALENDAR=US&amp;VAR:SYMBOL=678305&amp;VAR:INDEX=0"}</definedName>
    <definedName name="_3__FDSAUDITLINK__" localSheetId="5" hidden="1">{"fdsup://directions/FAT Viewer?action=UPDATE&amp;creator=factset&amp;DYN_ARGS=TRUE&amp;DOC_NAME=FAT:FQL_AUDITING_CLIENT_TEMPLATE.FAT&amp;display_string=Audit&amp;VAR:KEY=YFOVQTWLIJ&amp;VAR:QUERY=RkZfRU5UUlBSX1ZBTF9EQUlMWSg0MDI0MiwsLCwnVVNEJywnRElMJyk=&amp;WINDOW=FIRST_POPUP&amp;HEIGHT=45","0&amp;WIDTH=450&amp;START_MAXIMIZED=FALSE&amp;VAR:CALENDAR=US&amp;VAR:SYMBOL=678305&amp;VAR:INDEX=0"}</definedName>
    <definedName name="_3__FDSAUDITLINK__" localSheetId="6" hidden="1">{"fdsup://directions/FAT Viewer?action=UPDATE&amp;creator=factset&amp;DYN_ARGS=TRUE&amp;DOC_NAME=FAT:FQL_AUDITING_CLIENT_TEMPLATE.FAT&amp;display_string=Audit&amp;VAR:KEY=YFOVQTWLIJ&amp;VAR:QUERY=RkZfRU5UUlBSX1ZBTF9EQUlMWSg0MDI0MiwsLCwnVVNEJywnRElMJyk=&amp;WINDOW=FIRST_POPUP&amp;HEIGHT=45","0&amp;WIDTH=450&amp;START_MAXIMIZED=FALSE&amp;VAR:CALENDAR=US&amp;VAR:SYMBOL=678305&amp;VAR:INDEX=0"}</definedName>
    <definedName name="_3__FDSAUDITLINK__" localSheetId="3" hidden="1">{"fdsup://directions/FAT Viewer?action=UPDATE&amp;creator=factset&amp;DYN_ARGS=TRUE&amp;DOC_NAME=FAT:FQL_AUDITING_CLIENT_TEMPLATE.FAT&amp;display_string=Audit&amp;VAR:KEY=YFOVQTWLIJ&amp;VAR:QUERY=RkZfRU5UUlBSX1ZBTF9EQUlMWSg0MDI0MiwsLCwnVVNEJywnRElMJyk=&amp;WINDOW=FIRST_POPUP&amp;HEIGHT=45","0&amp;WIDTH=450&amp;START_MAXIMIZED=FALSE&amp;VAR:CALENDAR=US&amp;VAR:SYMBOL=678305&amp;VAR:INDEX=0"}</definedName>
    <definedName name="_3__FDSAUDITLINK__" hidden="1">{"fdsup://directions/FAT Viewer?action=UPDATE&amp;creator=factset&amp;DYN_ARGS=TRUE&amp;DOC_NAME=FAT:FQL_AUDITING_CLIENT_TEMPLATE.FAT&amp;display_string=Audit&amp;VAR:KEY=YFOVQTWLIJ&amp;VAR:QUERY=RkZfRU5UUlBSX1ZBTF9EQUlMWSg0MDI0MiwsLCwnVVNEJywnRElMJyk=&amp;WINDOW=FIRST_POPUP&amp;HEIGHT=45","0&amp;WIDTH=450&amp;START_MAXIMIZED=FALSE&amp;VAR:CALENDAR=US&amp;VAR:SYMBOL=678305&amp;VAR:INDEX=0"}</definedName>
    <definedName name="_3_0__123Grap" localSheetId="4" hidden="1">#REF!</definedName>
    <definedName name="_3_0__123Grap" localSheetId="5" hidden="1">#REF!</definedName>
    <definedName name="_3_0__123Grap" localSheetId="6" hidden="1">#REF!</definedName>
    <definedName name="_3_0__123Grap" localSheetId="3" hidden="1">#REF!</definedName>
    <definedName name="_3_0__123Grap" hidden="1">#REF!</definedName>
    <definedName name="_30__FDSAUDITLINK__" localSheetId="4" hidden="1">{"fdsup://directions/FAT Viewer?action=UPDATE&amp;creator=factset&amp;DYN_ARGS=TRUE&amp;DOC_NAME=FAT:FQL_AUDITING_CLIENT_TEMPLATE.FAT&amp;display_string=Audit&amp;VAR:KEY=WDIPMPONKN&amp;VAR:QUERY=RkZfRU5UUlBSX1ZBTF9EQUlMWSg0MDI0MiwsLCwnVVNEJywnRElMJyk=&amp;WINDOW=FIRST_POPUP&amp;HEIGHT=45","0&amp;WIDTH=450&amp;START_MAXIMIZED=FALSE&amp;VAR:CALENDAR=US&amp;VAR:SYMBOL=01381710&amp;VAR:INDEX=0"}</definedName>
    <definedName name="_30__FDSAUDITLINK__" localSheetId="5" hidden="1">{"fdsup://directions/FAT Viewer?action=UPDATE&amp;creator=factset&amp;DYN_ARGS=TRUE&amp;DOC_NAME=FAT:FQL_AUDITING_CLIENT_TEMPLATE.FAT&amp;display_string=Audit&amp;VAR:KEY=WDIPMPONKN&amp;VAR:QUERY=RkZfRU5UUlBSX1ZBTF9EQUlMWSg0MDI0MiwsLCwnVVNEJywnRElMJyk=&amp;WINDOW=FIRST_POPUP&amp;HEIGHT=45","0&amp;WIDTH=450&amp;START_MAXIMIZED=FALSE&amp;VAR:CALENDAR=US&amp;VAR:SYMBOL=01381710&amp;VAR:INDEX=0"}</definedName>
    <definedName name="_30__FDSAUDITLINK__" localSheetId="6" hidden="1">{"fdsup://directions/FAT Viewer?action=UPDATE&amp;creator=factset&amp;DYN_ARGS=TRUE&amp;DOC_NAME=FAT:FQL_AUDITING_CLIENT_TEMPLATE.FAT&amp;display_string=Audit&amp;VAR:KEY=WDIPMPONKN&amp;VAR:QUERY=RkZfRU5UUlBSX1ZBTF9EQUlMWSg0MDI0MiwsLCwnVVNEJywnRElMJyk=&amp;WINDOW=FIRST_POPUP&amp;HEIGHT=45","0&amp;WIDTH=450&amp;START_MAXIMIZED=FALSE&amp;VAR:CALENDAR=US&amp;VAR:SYMBOL=01381710&amp;VAR:INDEX=0"}</definedName>
    <definedName name="_30__FDSAUDITLINK__" localSheetId="3" hidden="1">{"fdsup://directions/FAT Viewer?action=UPDATE&amp;creator=factset&amp;DYN_ARGS=TRUE&amp;DOC_NAME=FAT:FQL_AUDITING_CLIENT_TEMPLATE.FAT&amp;display_string=Audit&amp;VAR:KEY=WDIPMPONKN&amp;VAR:QUERY=RkZfRU5UUlBSX1ZBTF9EQUlMWSg0MDI0MiwsLCwnVVNEJywnRElMJyk=&amp;WINDOW=FIRST_POPUP&amp;HEIGHT=45","0&amp;WIDTH=450&amp;START_MAXIMIZED=FALSE&amp;VAR:CALENDAR=US&amp;VAR:SYMBOL=01381710&amp;VAR:INDEX=0"}</definedName>
    <definedName name="_30__FDSAUDITLINK__" hidden="1">{"fdsup://directions/FAT Viewer?action=UPDATE&amp;creator=factset&amp;DYN_ARGS=TRUE&amp;DOC_NAME=FAT:FQL_AUDITING_CLIENT_TEMPLATE.FAT&amp;display_string=Audit&amp;VAR:KEY=WDIPMPONKN&amp;VAR:QUERY=RkZfRU5UUlBSX1ZBTF9EQUlMWSg0MDI0MiwsLCwnVVNEJywnRElMJyk=&amp;WINDOW=FIRST_POPUP&amp;HEIGHT=45","0&amp;WIDTH=450&amp;START_MAXIMIZED=FALSE&amp;VAR:CALENDAR=US&amp;VAR:SYMBOL=01381710&amp;VAR:INDEX=0"}</definedName>
    <definedName name="_306__123Graph_XCHART_19" localSheetId="4" hidden="1">#REF!</definedName>
    <definedName name="_306__123Graph_XCHART_19" localSheetId="5" hidden="1">#REF!</definedName>
    <definedName name="_306__123Graph_XCHART_19" localSheetId="6" hidden="1">#REF!</definedName>
    <definedName name="_306__123Graph_XCHART_19" localSheetId="3" hidden="1">#REF!</definedName>
    <definedName name="_306__123Graph_XCHART_19" hidden="1">#REF!</definedName>
    <definedName name="_31__FDSAUDITLINK__" localSheetId="4" hidden="1">{"fdsup://directions/FAT Viewer?action=UPDATE&amp;creator=factset&amp;DYN_ARGS=TRUE&amp;DOC_NAME=FAT:FQL_AUDITING_CLIENT_TEMPLATE.FAT&amp;display_string=Audit&amp;VAR:KEY=SFSDQLCZQV&amp;VAR:QUERY=RkZfRUJJVERBX0lCKCdDQUwnLDIwMDksLCwsJ1VTRCcp&amp;WINDOW=FIRST_POPUP&amp;HEIGHT=450&amp;WIDTH=450&amp;","START_MAXIMIZED=FALSE&amp;VAR:CALENDAR=US&amp;VAR:SYMBOL=B1G426&amp;VAR:INDEX=0"}</definedName>
    <definedName name="_31__FDSAUDITLINK__" localSheetId="5" hidden="1">{"fdsup://directions/FAT Viewer?action=UPDATE&amp;creator=factset&amp;DYN_ARGS=TRUE&amp;DOC_NAME=FAT:FQL_AUDITING_CLIENT_TEMPLATE.FAT&amp;display_string=Audit&amp;VAR:KEY=SFSDQLCZQV&amp;VAR:QUERY=RkZfRUJJVERBX0lCKCdDQUwnLDIwMDksLCwsJ1VTRCcp&amp;WINDOW=FIRST_POPUP&amp;HEIGHT=450&amp;WIDTH=450&amp;","START_MAXIMIZED=FALSE&amp;VAR:CALENDAR=US&amp;VAR:SYMBOL=B1G426&amp;VAR:INDEX=0"}</definedName>
    <definedName name="_31__FDSAUDITLINK__" localSheetId="6" hidden="1">{"fdsup://directions/FAT Viewer?action=UPDATE&amp;creator=factset&amp;DYN_ARGS=TRUE&amp;DOC_NAME=FAT:FQL_AUDITING_CLIENT_TEMPLATE.FAT&amp;display_string=Audit&amp;VAR:KEY=SFSDQLCZQV&amp;VAR:QUERY=RkZfRUJJVERBX0lCKCdDQUwnLDIwMDksLCwsJ1VTRCcp&amp;WINDOW=FIRST_POPUP&amp;HEIGHT=450&amp;WIDTH=450&amp;","START_MAXIMIZED=FALSE&amp;VAR:CALENDAR=US&amp;VAR:SYMBOL=B1G426&amp;VAR:INDEX=0"}</definedName>
    <definedName name="_31__FDSAUDITLINK__" localSheetId="3" hidden="1">{"fdsup://directions/FAT Viewer?action=UPDATE&amp;creator=factset&amp;DYN_ARGS=TRUE&amp;DOC_NAME=FAT:FQL_AUDITING_CLIENT_TEMPLATE.FAT&amp;display_string=Audit&amp;VAR:KEY=SFSDQLCZQV&amp;VAR:QUERY=RkZfRUJJVERBX0lCKCdDQUwnLDIwMDksLCwsJ1VTRCcp&amp;WINDOW=FIRST_POPUP&amp;HEIGHT=450&amp;WIDTH=450&amp;","START_MAXIMIZED=FALSE&amp;VAR:CALENDAR=US&amp;VAR:SYMBOL=B1G426&amp;VAR:INDEX=0"}</definedName>
    <definedName name="_31__FDSAUDITLINK__" hidden="1">{"fdsup://directions/FAT Viewer?action=UPDATE&amp;creator=factset&amp;DYN_ARGS=TRUE&amp;DOC_NAME=FAT:FQL_AUDITING_CLIENT_TEMPLATE.FAT&amp;display_string=Audit&amp;VAR:KEY=SFSDQLCZQV&amp;VAR:QUERY=RkZfRUJJVERBX0lCKCdDQUwnLDIwMDksLCwsJ1VTRCcp&amp;WINDOW=FIRST_POPUP&amp;HEIGHT=450&amp;WIDTH=450&amp;","START_MAXIMIZED=FALSE&amp;VAR:CALENDAR=US&amp;VAR:SYMBOL=B1G426&amp;VAR:INDEX=0"}</definedName>
    <definedName name="_315__123Graph_XCHART_22" localSheetId="4" hidden="1">#REF!</definedName>
    <definedName name="_315__123Graph_XCHART_22" localSheetId="5" hidden="1">#REF!</definedName>
    <definedName name="_315__123Graph_XCHART_22" localSheetId="6" hidden="1">#REF!</definedName>
    <definedName name="_315__123Graph_XCHART_22" localSheetId="3" hidden="1">#REF!</definedName>
    <definedName name="_315__123Graph_XCHART_22" hidden="1">#REF!</definedName>
    <definedName name="_32__FDSAUDITLINK__" localSheetId="4" hidden="1">{"fdsup://directions/FAT Viewer?action=UPDATE&amp;creator=factset&amp;DYN_ARGS=TRUE&amp;DOC_NAME=FAT:FQL_AUDITING_CLIENT_TEMPLATE.FAT&amp;display_string=Audit&amp;VAR:KEY=MZYVMTAFUT&amp;VAR:QUERY=RkZfRU5UUlBSX1ZBTF9EQUlMWSg0MDI0MiwsLCwnVVNEJywnRElMJyk=&amp;WINDOW=FIRST_POPUP&amp;HEIGHT=45","0&amp;WIDTH=450&amp;START_MAXIMIZED=FALSE&amp;VAR:CALENDAR=US&amp;VAR:SYMBOL=B1G426&amp;VAR:INDEX=0"}</definedName>
    <definedName name="_32__FDSAUDITLINK__" localSheetId="5" hidden="1">{"fdsup://directions/FAT Viewer?action=UPDATE&amp;creator=factset&amp;DYN_ARGS=TRUE&amp;DOC_NAME=FAT:FQL_AUDITING_CLIENT_TEMPLATE.FAT&amp;display_string=Audit&amp;VAR:KEY=MZYVMTAFUT&amp;VAR:QUERY=RkZfRU5UUlBSX1ZBTF9EQUlMWSg0MDI0MiwsLCwnVVNEJywnRElMJyk=&amp;WINDOW=FIRST_POPUP&amp;HEIGHT=45","0&amp;WIDTH=450&amp;START_MAXIMIZED=FALSE&amp;VAR:CALENDAR=US&amp;VAR:SYMBOL=B1G426&amp;VAR:INDEX=0"}</definedName>
    <definedName name="_32__FDSAUDITLINK__" localSheetId="6" hidden="1">{"fdsup://directions/FAT Viewer?action=UPDATE&amp;creator=factset&amp;DYN_ARGS=TRUE&amp;DOC_NAME=FAT:FQL_AUDITING_CLIENT_TEMPLATE.FAT&amp;display_string=Audit&amp;VAR:KEY=MZYVMTAFUT&amp;VAR:QUERY=RkZfRU5UUlBSX1ZBTF9EQUlMWSg0MDI0MiwsLCwnVVNEJywnRElMJyk=&amp;WINDOW=FIRST_POPUP&amp;HEIGHT=45","0&amp;WIDTH=450&amp;START_MAXIMIZED=FALSE&amp;VAR:CALENDAR=US&amp;VAR:SYMBOL=B1G426&amp;VAR:INDEX=0"}</definedName>
    <definedName name="_32__FDSAUDITLINK__" localSheetId="3" hidden="1">{"fdsup://directions/FAT Viewer?action=UPDATE&amp;creator=factset&amp;DYN_ARGS=TRUE&amp;DOC_NAME=FAT:FQL_AUDITING_CLIENT_TEMPLATE.FAT&amp;display_string=Audit&amp;VAR:KEY=MZYVMTAFUT&amp;VAR:QUERY=RkZfRU5UUlBSX1ZBTF9EQUlMWSg0MDI0MiwsLCwnVVNEJywnRElMJyk=&amp;WINDOW=FIRST_POPUP&amp;HEIGHT=45","0&amp;WIDTH=450&amp;START_MAXIMIZED=FALSE&amp;VAR:CALENDAR=US&amp;VAR:SYMBOL=B1G426&amp;VAR:INDEX=0"}</definedName>
    <definedName name="_32__FDSAUDITLINK__" hidden="1">{"fdsup://directions/FAT Viewer?action=UPDATE&amp;creator=factset&amp;DYN_ARGS=TRUE&amp;DOC_NAME=FAT:FQL_AUDITING_CLIENT_TEMPLATE.FAT&amp;display_string=Audit&amp;VAR:KEY=MZYVMTAFUT&amp;VAR:QUERY=RkZfRU5UUlBSX1ZBTF9EQUlMWSg0MDI0MiwsLCwnVVNEJywnRElMJyk=&amp;WINDOW=FIRST_POPUP&amp;HEIGHT=45","0&amp;WIDTH=450&amp;START_MAXIMIZED=FALSE&amp;VAR:CALENDAR=US&amp;VAR:SYMBOL=B1G426&amp;VAR:INDEX=0"}</definedName>
    <definedName name="_324__123Graph_XSEG_PIE" localSheetId="4" hidden="1">#REF!</definedName>
    <definedName name="_324__123Graph_XSEG_PIE" localSheetId="5" hidden="1">#REF!</definedName>
    <definedName name="_324__123Graph_XSEG_PIE" localSheetId="6" hidden="1">#REF!</definedName>
    <definedName name="_324__123Graph_XSEG_PIE" localSheetId="3" hidden="1">#REF!</definedName>
    <definedName name="_324__123Graph_XSEG_PIE" hidden="1">#REF!</definedName>
    <definedName name="_33__FDSAUDITLINK__" localSheetId="4" hidden="1">{"fdsup://directions/FAT Viewer?action=UPDATE&amp;creator=factset&amp;DYN_ARGS=TRUE&amp;DOC_NAME=FAT:FQL_AUDITING_CLIENT_TEMPLATE.FAT&amp;display_string=Audit&amp;VAR:KEY=CLMPGRAFIV&amp;VAR:QUERY=RkZfRUJJVERBX0lCKCdDQUwnLDIwMDksLCwsJ1VTRCcp&amp;WINDOW=FIRST_POPUP&amp;HEIGHT=450&amp;WIDTH=450&amp;","START_MAXIMIZED=FALSE&amp;VAR:CALENDAR=US&amp;VAR:SYMBOL=B29BCK&amp;VAR:INDEX=0"}</definedName>
    <definedName name="_33__FDSAUDITLINK__" localSheetId="5" hidden="1">{"fdsup://directions/FAT Viewer?action=UPDATE&amp;creator=factset&amp;DYN_ARGS=TRUE&amp;DOC_NAME=FAT:FQL_AUDITING_CLIENT_TEMPLATE.FAT&amp;display_string=Audit&amp;VAR:KEY=CLMPGRAFIV&amp;VAR:QUERY=RkZfRUJJVERBX0lCKCdDQUwnLDIwMDksLCwsJ1VTRCcp&amp;WINDOW=FIRST_POPUP&amp;HEIGHT=450&amp;WIDTH=450&amp;","START_MAXIMIZED=FALSE&amp;VAR:CALENDAR=US&amp;VAR:SYMBOL=B29BCK&amp;VAR:INDEX=0"}</definedName>
    <definedName name="_33__FDSAUDITLINK__" localSheetId="6" hidden="1">{"fdsup://directions/FAT Viewer?action=UPDATE&amp;creator=factset&amp;DYN_ARGS=TRUE&amp;DOC_NAME=FAT:FQL_AUDITING_CLIENT_TEMPLATE.FAT&amp;display_string=Audit&amp;VAR:KEY=CLMPGRAFIV&amp;VAR:QUERY=RkZfRUJJVERBX0lCKCdDQUwnLDIwMDksLCwsJ1VTRCcp&amp;WINDOW=FIRST_POPUP&amp;HEIGHT=450&amp;WIDTH=450&amp;","START_MAXIMIZED=FALSE&amp;VAR:CALENDAR=US&amp;VAR:SYMBOL=B29BCK&amp;VAR:INDEX=0"}</definedName>
    <definedName name="_33__FDSAUDITLINK__" localSheetId="3" hidden="1">{"fdsup://directions/FAT Viewer?action=UPDATE&amp;creator=factset&amp;DYN_ARGS=TRUE&amp;DOC_NAME=FAT:FQL_AUDITING_CLIENT_TEMPLATE.FAT&amp;display_string=Audit&amp;VAR:KEY=CLMPGRAFIV&amp;VAR:QUERY=RkZfRUJJVERBX0lCKCdDQUwnLDIwMDksLCwsJ1VTRCcp&amp;WINDOW=FIRST_POPUP&amp;HEIGHT=450&amp;WIDTH=450&amp;","START_MAXIMIZED=FALSE&amp;VAR:CALENDAR=US&amp;VAR:SYMBOL=B29BCK&amp;VAR:INDEX=0"}</definedName>
    <definedName name="_33__FDSAUDITLINK__" hidden="1">{"fdsup://directions/FAT Viewer?action=UPDATE&amp;creator=factset&amp;DYN_ARGS=TRUE&amp;DOC_NAME=FAT:FQL_AUDITING_CLIENT_TEMPLATE.FAT&amp;display_string=Audit&amp;VAR:KEY=CLMPGRAFIV&amp;VAR:QUERY=RkZfRUJJVERBX0lCKCdDQUwnLDIwMDksLCwsJ1VTRCcp&amp;WINDOW=FIRST_POPUP&amp;HEIGHT=450&amp;WIDTH=450&amp;","START_MAXIMIZED=FALSE&amp;VAR:CALENDAR=US&amp;VAR:SYMBOL=B29BCK&amp;VAR:INDEX=0"}</definedName>
    <definedName name="_34__FDSAUDITLINK__" localSheetId="4" hidden="1">{"fdsup://directions/FAT Viewer?action=UPDATE&amp;creator=factset&amp;DYN_ARGS=TRUE&amp;DOC_NAME=FAT:FQL_AUDITING_CLIENT_TEMPLATE.FAT&amp;display_string=Audit&amp;VAR:KEY=ONCXUBIDAL&amp;VAR:QUERY=RkZfRU5UUlBSX1ZBTF9EQUlMWSg0MDI0MiwsLCwnVVNEJywnRElMJyk=&amp;WINDOW=FIRST_POPUP&amp;HEIGHT=45","0&amp;WIDTH=450&amp;START_MAXIMIZED=FALSE&amp;VAR:CALENDAR=US&amp;VAR:SYMBOL=B29BCK&amp;VAR:INDEX=0"}</definedName>
    <definedName name="_34__FDSAUDITLINK__" localSheetId="5" hidden="1">{"fdsup://directions/FAT Viewer?action=UPDATE&amp;creator=factset&amp;DYN_ARGS=TRUE&amp;DOC_NAME=FAT:FQL_AUDITING_CLIENT_TEMPLATE.FAT&amp;display_string=Audit&amp;VAR:KEY=ONCXUBIDAL&amp;VAR:QUERY=RkZfRU5UUlBSX1ZBTF9EQUlMWSg0MDI0MiwsLCwnVVNEJywnRElMJyk=&amp;WINDOW=FIRST_POPUP&amp;HEIGHT=45","0&amp;WIDTH=450&amp;START_MAXIMIZED=FALSE&amp;VAR:CALENDAR=US&amp;VAR:SYMBOL=B29BCK&amp;VAR:INDEX=0"}</definedName>
    <definedName name="_34__FDSAUDITLINK__" localSheetId="6" hidden="1">{"fdsup://directions/FAT Viewer?action=UPDATE&amp;creator=factset&amp;DYN_ARGS=TRUE&amp;DOC_NAME=FAT:FQL_AUDITING_CLIENT_TEMPLATE.FAT&amp;display_string=Audit&amp;VAR:KEY=ONCXUBIDAL&amp;VAR:QUERY=RkZfRU5UUlBSX1ZBTF9EQUlMWSg0MDI0MiwsLCwnVVNEJywnRElMJyk=&amp;WINDOW=FIRST_POPUP&amp;HEIGHT=45","0&amp;WIDTH=450&amp;START_MAXIMIZED=FALSE&amp;VAR:CALENDAR=US&amp;VAR:SYMBOL=B29BCK&amp;VAR:INDEX=0"}</definedName>
    <definedName name="_34__FDSAUDITLINK__" localSheetId="3" hidden="1">{"fdsup://directions/FAT Viewer?action=UPDATE&amp;creator=factset&amp;DYN_ARGS=TRUE&amp;DOC_NAME=FAT:FQL_AUDITING_CLIENT_TEMPLATE.FAT&amp;display_string=Audit&amp;VAR:KEY=ONCXUBIDAL&amp;VAR:QUERY=RkZfRU5UUlBSX1ZBTF9EQUlMWSg0MDI0MiwsLCwnVVNEJywnRElMJyk=&amp;WINDOW=FIRST_POPUP&amp;HEIGHT=45","0&amp;WIDTH=450&amp;START_MAXIMIZED=FALSE&amp;VAR:CALENDAR=US&amp;VAR:SYMBOL=B29BCK&amp;VAR:INDEX=0"}</definedName>
    <definedName name="_34__FDSAUDITLINK__" hidden="1">{"fdsup://directions/FAT Viewer?action=UPDATE&amp;creator=factset&amp;DYN_ARGS=TRUE&amp;DOC_NAME=FAT:FQL_AUDITING_CLIENT_TEMPLATE.FAT&amp;display_string=Audit&amp;VAR:KEY=ONCXUBIDAL&amp;VAR:QUERY=RkZfRU5UUlBSX1ZBTF9EQUlMWSg0MDI0MiwsLCwnVVNEJywnRElMJyk=&amp;WINDOW=FIRST_POPUP&amp;HEIGHT=45","0&amp;WIDTH=450&amp;START_MAXIMIZED=FALSE&amp;VAR:CALENDAR=US&amp;VAR:SYMBOL=B29BCK&amp;VAR:INDEX=0"}</definedName>
    <definedName name="_35__123Graph_ACHART_1" localSheetId="4" hidden="1">#REF!</definedName>
    <definedName name="_35__123Graph_ACHART_1" localSheetId="5" hidden="1">#REF!</definedName>
    <definedName name="_35__123Graph_ACHART_1" localSheetId="6" hidden="1">#REF!</definedName>
    <definedName name="_35__123Graph_ACHART_1" localSheetId="3" hidden="1">#REF!</definedName>
    <definedName name="_35__123Graph_ACHART_1" hidden="1">#REF!</definedName>
    <definedName name="_35__FDSAUDITLINK__" localSheetId="4" hidden="1">{"fdsup://directions/FAT Viewer?action=UPDATE&amp;creator=factset&amp;DYN_ARGS=TRUE&amp;DOC_NAME=FAT:FQL_AUDITING_CLIENT_TEMPLATE.FAT&amp;display_string=Audit&amp;VAR:KEY=CPINQXQDOF&amp;VAR:QUERY=RkZfRUJJVERBX0lCKCdDQUwnLDIwMDksLCwsJ1VTRCcp&amp;WINDOW=FIRST_POPUP&amp;HEIGHT=450&amp;WIDTH=450&amp;","START_MAXIMIZED=FALSE&amp;VAR:CALENDAR=US&amp;VAR:SYMBOL=B019KX&amp;VAR:INDEX=0"}</definedName>
    <definedName name="_35__FDSAUDITLINK__" localSheetId="5" hidden="1">{"fdsup://directions/FAT Viewer?action=UPDATE&amp;creator=factset&amp;DYN_ARGS=TRUE&amp;DOC_NAME=FAT:FQL_AUDITING_CLIENT_TEMPLATE.FAT&amp;display_string=Audit&amp;VAR:KEY=CPINQXQDOF&amp;VAR:QUERY=RkZfRUJJVERBX0lCKCdDQUwnLDIwMDksLCwsJ1VTRCcp&amp;WINDOW=FIRST_POPUP&amp;HEIGHT=450&amp;WIDTH=450&amp;","START_MAXIMIZED=FALSE&amp;VAR:CALENDAR=US&amp;VAR:SYMBOL=B019KX&amp;VAR:INDEX=0"}</definedName>
    <definedName name="_35__FDSAUDITLINK__" localSheetId="6" hidden="1">{"fdsup://directions/FAT Viewer?action=UPDATE&amp;creator=factset&amp;DYN_ARGS=TRUE&amp;DOC_NAME=FAT:FQL_AUDITING_CLIENT_TEMPLATE.FAT&amp;display_string=Audit&amp;VAR:KEY=CPINQXQDOF&amp;VAR:QUERY=RkZfRUJJVERBX0lCKCdDQUwnLDIwMDksLCwsJ1VTRCcp&amp;WINDOW=FIRST_POPUP&amp;HEIGHT=450&amp;WIDTH=450&amp;","START_MAXIMIZED=FALSE&amp;VAR:CALENDAR=US&amp;VAR:SYMBOL=B019KX&amp;VAR:INDEX=0"}</definedName>
    <definedName name="_35__FDSAUDITLINK__" localSheetId="3" hidden="1">{"fdsup://directions/FAT Viewer?action=UPDATE&amp;creator=factset&amp;DYN_ARGS=TRUE&amp;DOC_NAME=FAT:FQL_AUDITING_CLIENT_TEMPLATE.FAT&amp;display_string=Audit&amp;VAR:KEY=CPINQXQDOF&amp;VAR:QUERY=RkZfRUJJVERBX0lCKCdDQUwnLDIwMDksLCwsJ1VTRCcp&amp;WINDOW=FIRST_POPUP&amp;HEIGHT=450&amp;WIDTH=450&amp;","START_MAXIMIZED=FALSE&amp;VAR:CALENDAR=US&amp;VAR:SYMBOL=B019KX&amp;VAR:INDEX=0"}</definedName>
    <definedName name="_35__FDSAUDITLINK__" hidden="1">{"fdsup://directions/FAT Viewer?action=UPDATE&amp;creator=factset&amp;DYN_ARGS=TRUE&amp;DOC_NAME=FAT:FQL_AUDITING_CLIENT_TEMPLATE.FAT&amp;display_string=Audit&amp;VAR:KEY=CPINQXQDOF&amp;VAR:QUERY=RkZfRUJJVERBX0lCKCdDQUwnLDIwMDksLCwsJ1VTRCcp&amp;WINDOW=FIRST_POPUP&amp;HEIGHT=450&amp;WIDTH=450&amp;","START_MAXIMIZED=FALSE&amp;VAR:CALENDAR=US&amp;VAR:SYMBOL=B019KX&amp;VAR:INDEX=0"}</definedName>
    <definedName name="_36__123Graph_ACHART_17" localSheetId="4" hidden="1">#REF!</definedName>
    <definedName name="_36__123Graph_ACHART_17" localSheetId="5" hidden="1">#REF!</definedName>
    <definedName name="_36__123Graph_ACHART_17" localSheetId="6" hidden="1">#REF!</definedName>
    <definedName name="_36__123Graph_ACHART_17" localSheetId="3" hidden="1">#REF!</definedName>
    <definedName name="_36__123Graph_ACHART_17" hidden="1">#REF!</definedName>
    <definedName name="_36__FDSAUDITLINK__" localSheetId="4" hidden="1">{"fdsup://directions/FAT Viewer?action=UPDATE&amp;creator=factset&amp;DYN_ARGS=TRUE&amp;DOC_NAME=FAT:FQL_AUDITING_CLIENT_TEMPLATE.FAT&amp;display_string=Audit&amp;VAR:KEY=GBWNGBUNCZ&amp;VAR:QUERY=RkZfRUJJVERBX0lCKCdDQUwnLDIwMDksLCwsJ1VTRCcp&amp;WINDOW=FIRST_POPUP&amp;HEIGHT=450&amp;WIDTH=450&amp;","START_MAXIMIZED=FALSE&amp;VAR:CALENDAR=US&amp;VAR:SYMBOL=84265V10&amp;VAR:INDEX=0"}</definedName>
    <definedName name="_36__FDSAUDITLINK__" localSheetId="5" hidden="1">{"fdsup://directions/FAT Viewer?action=UPDATE&amp;creator=factset&amp;DYN_ARGS=TRUE&amp;DOC_NAME=FAT:FQL_AUDITING_CLIENT_TEMPLATE.FAT&amp;display_string=Audit&amp;VAR:KEY=GBWNGBUNCZ&amp;VAR:QUERY=RkZfRUJJVERBX0lCKCdDQUwnLDIwMDksLCwsJ1VTRCcp&amp;WINDOW=FIRST_POPUP&amp;HEIGHT=450&amp;WIDTH=450&amp;","START_MAXIMIZED=FALSE&amp;VAR:CALENDAR=US&amp;VAR:SYMBOL=84265V10&amp;VAR:INDEX=0"}</definedName>
    <definedName name="_36__FDSAUDITLINK__" localSheetId="6" hidden="1">{"fdsup://directions/FAT Viewer?action=UPDATE&amp;creator=factset&amp;DYN_ARGS=TRUE&amp;DOC_NAME=FAT:FQL_AUDITING_CLIENT_TEMPLATE.FAT&amp;display_string=Audit&amp;VAR:KEY=GBWNGBUNCZ&amp;VAR:QUERY=RkZfRUJJVERBX0lCKCdDQUwnLDIwMDksLCwsJ1VTRCcp&amp;WINDOW=FIRST_POPUP&amp;HEIGHT=450&amp;WIDTH=450&amp;","START_MAXIMIZED=FALSE&amp;VAR:CALENDAR=US&amp;VAR:SYMBOL=84265V10&amp;VAR:INDEX=0"}</definedName>
    <definedName name="_36__FDSAUDITLINK__" localSheetId="3" hidden="1">{"fdsup://directions/FAT Viewer?action=UPDATE&amp;creator=factset&amp;DYN_ARGS=TRUE&amp;DOC_NAME=FAT:FQL_AUDITING_CLIENT_TEMPLATE.FAT&amp;display_string=Audit&amp;VAR:KEY=GBWNGBUNCZ&amp;VAR:QUERY=RkZfRUJJVERBX0lCKCdDQUwnLDIwMDksLCwsJ1VTRCcp&amp;WINDOW=FIRST_POPUP&amp;HEIGHT=450&amp;WIDTH=450&amp;","START_MAXIMIZED=FALSE&amp;VAR:CALENDAR=US&amp;VAR:SYMBOL=84265V10&amp;VAR:INDEX=0"}</definedName>
    <definedName name="_36__FDSAUDITLINK__" hidden="1">{"fdsup://directions/FAT Viewer?action=UPDATE&amp;creator=factset&amp;DYN_ARGS=TRUE&amp;DOC_NAME=FAT:FQL_AUDITING_CLIENT_TEMPLATE.FAT&amp;display_string=Audit&amp;VAR:KEY=GBWNGBUNCZ&amp;VAR:QUERY=RkZfRUJJVERBX0lCKCdDQUwnLDIwMDksLCwsJ1VTRCcp&amp;WINDOW=FIRST_POPUP&amp;HEIGHT=450&amp;WIDTH=450&amp;","START_MAXIMIZED=FALSE&amp;VAR:CALENDAR=US&amp;VAR:SYMBOL=84265V10&amp;VAR:INDEX=0"}</definedName>
    <definedName name="_37__FDSAUDITLINK__" localSheetId="4" hidden="1">{"fdsup://directions/FAT Viewer?action=UPDATE&amp;creator=factset&amp;DYN_ARGS=TRUE&amp;DOC_NAME=FAT:FQL_AUDITING_CLIENT_TEMPLATE.FAT&amp;display_string=Audit&amp;VAR:KEY=QTEFEBGPSL&amp;VAR:QUERY=RkZfRUJJVERBX0lCKCdDQUwnLDIwMDksLCwsJ1VTRCcp&amp;WINDOW=FIRST_POPUP&amp;HEIGHT=450&amp;WIDTH=450&amp;","START_MAXIMIZED=FALSE&amp;VAR:CALENDAR=US&amp;VAR:SYMBOL=35671D85&amp;VAR:INDEX=0"}</definedName>
    <definedName name="_37__FDSAUDITLINK__" localSheetId="5" hidden="1">{"fdsup://directions/FAT Viewer?action=UPDATE&amp;creator=factset&amp;DYN_ARGS=TRUE&amp;DOC_NAME=FAT:FQL_AUDITING_CLIENT_TEMPLATE.FAT&amp;display_string=Audit&amp;VAR:KEY=QTEFEBGPSL&amp;VAR:QUERY=RkZfRUJJVERBX0lCKCdDQUwnLDIwMDksLCwsJ1VTRCcp&amp;WINDOW=FIRST_POPUP&amp;HEIGHT=450&amp;WIDTH=450&amp;","START_MAXIMIZED=FALSE&amp;VAR:CALENDAR=US&amp;VAR:SYMBOL=35671D85&amp;VAR:INDEX=0"}</definedName>
    <definedName name="_37__FDSAUDITLINK__" localSheetId="6" hidden="1">{"fdsup://directions/FAT Viewer?action=UPDATE&amp;creator=factset&amp;DYN_ARGS=TRUE&amp;DOC_NAME=FAT:FQL_AUDITING_CLIENT_TEMPLATE.FAT&amp;display_string=Audit&amp;VAR:KEY=QTEFEBGPSL&amp;VAR:QUERY=RkZfRUJJVERBX0lCKCdDQUwnLDIwMDksLCwsJ1VTRCcp&amp;WINDOW=FIRST_POPUP&amp;HEIGHT=450&amp;WIDTH=450&amp;","START_MAXIMIZED=FALSE&amp;VAR:CALENDAR=US&amp;VAR:SYMBOL=35671D85&amp;VAR:INDEX=0"}</definedName>
    <definedName name="_37__FDSAUDITLINK__" localSheetId="3" hidden="1">{"fdsup://directions/FAT Viewer?action=UPDATE&amp;creator=factset&amp;DYN_ARGS=TRUE&amp;DOC_NAME=FAT:FQL_AUDITING_CLIENT_TEMPLATE.FAT&amp;display_string=Audit&amp;VAR:KEY=QTEFEBGPSL&amp;VAR:QUERY=RkZfRUJJVERBX0lCKCdDQUwnLDIwMDksLCwsJ1VTRCcp&amp;WINDOW=FIRST_POPUP&amp;HEIGHT=450&amp;WIDTH=450&amp;","START_MAXIMIZED=FALSE&amp;VAR:CALENDAR=US&amp;VAR:SYMBOL=35671D85&amp;VAR:INDEX=0"}</definedName>
    <definedName name="_37__FDSAUDITLINK__" hidden="1">{"fdsup://directions/FAT Viewer?action=UPDATE&amp;creator=factset&amp;DYN_ARGS=TRUE&amp;DOC_NAME=FAT:FQL_AUDITING_CLIENT_TEMPLATE.FAT&amp;display_string=Audit&amp;VAR:KEY=QTEFEBGPSL&amp;VAR:QUERY=RkZfRUJJVERBX0lCKCdDQUwnLDIwMDksLCwsJ1VTRCcp&amp;WINDOW=FIRST_POPUP&amp;HEIGHT=450&amp;WIDTH=450&amp;","START_MAXIMIZED=FALSE&amp;VAR:CALENDAR=US&amp;VAR:SYMBOL=35671D85&amp;VAR:INDEX=0"}</definedName>
    <definedName name="_38__FDSAUDITLINK__" localSheetId="4" hidden="1">{"fdsup://directions/FAT Viewer?action=UPDATE&amp;creator=factset&amp;DYN_ARGS=TRUE&amp;DOC_NAME=FAT:FQL_AUDITING_CLIENT_TEMPLATE.FAT&amp;display_string=Audit&amp;VAR:KEY=SDCXMZYZYB&amp;VAR:QUERY=RkZfRUJJVERBX0lCKCdDQUwnLDIwMDksLCwsJ1VTRCcp&amp;WINDOW=FIRST_POPUP&amp;HEIGHT=450&amp;WIDTH=450&amp;","START_MAXIMIZED=FALSE&amp;VAR:CALENDAR=US&amp;VAR:SYMBOL=604348&amp;VAR:INDEX=0"}</definedName>
    <definedName name="_38__FDSAUDITLINK__" localSheetId="5" hidden="1">{"fdsup://directions/FAT Viewer?action=UPDATE&amp;creator=factset&amp;DYN_ARGS=TRUE&amp;DOC_NAME=FAT:FQL_AUDITING_CLIENT_TEMPLATE.FAT&amp;display_string=Audit&amp;VAR:KEY=SDCXMZYZYB&amp;VAR:QUERY=RkZfRUJJVERBX0lCKCdDQUwnLDIwMDksLCwsJ1VTRCcp&amp;WINDOW=FIRST_POPUP&amp;HEIGHT=450&amp;WIDTH=450&amp;","START_MAXIMIZED=FALSE&amp;VAR:CALENDAR=US&amp;VAR:SYMBOL=604348&amp;VAR:INDEX=0"}</definedName>
    <definedName name="_38__FDSAUDITLINK__" localSheetId="6" hidden="1">{"fdsup://directions/FAT Viewer?action=UPDATE&amp;creator=factset&amp;DYN_ARGS=TRUE&amp;DOC_NAME=FAT:FQL_AUDITING_CLIENT_TEMPLATE.FAT&amp;display_string=Audit&amp;VAR:KEY=SDCXMZYZYB&amp;VAR:QUERY=RkZfRUJJVERBX0lCKCdDQUwnLDIwMDksLCwsJ1VTRCcp&amp;WINDOW=FIRST_POPUP&amp;HEIGHT=450&amp;WIDTH=450&amp;","START_MAXIMIZED=FALSE&amp;VAR:CALENDAR=US&amp;VAR:SYMBOL=604348&amp;VAR:INDEX=0"}</definedName>
    <definedName name="_38__FDSAUDITLINK__" localSheetId="3" hidden="1">{"fdsup://directions/FAT Viewer?action=UPDATE&amp;creator=factset&amp;DYN_ARGS=TRUE&amp;DOC_NAME=FAT:FQL_AUDITING_CLIENT_TEMPLATE.FAT&amp;display_string=Audit&amp;VAR:KEY=SDCXMZYZYB&amp;VAR:QUERY=RkZfRUJJVERBX0lCKCdDQUwnLDIwMDksLCwsJ1VTRCcp&amp;WINDOW=FIRST_POPUP&amp;HEIGHT=450&amp;WIDTH=450&amp;","START_MAXIMIZED=FALSE&amp;VAR:CALENDAR=US&amp;VAR:SYMBOL=604348&amp;VAR:INDEX=0"}</definedName>
    <definedName name="_38__FDSAUDITLINK__" hidden="1">{"fdsup://directions/FAT Viewer?action=UPDATE&amp;creator=factset&amp;DYN_ARGS=TRUE&amp;DOC_NAME=FAT:FQL_AUDITING_CLIENT_TEMPLATE.FAT&amp;display_string=Audit&amp;VAR:KEY=SDCXMZYZYB&amp;VAR:QUERY=RkZfRUJJVERBX0lCKCdDQUwnLDIwMDksLCwsJ1VTRCcp&amp;WINDOW=FIRST_POPUP&amp;HEIGHT=450&amp;WIDTH=450&amp;","START_MAXIMIZED=FALSE&amp;VAR:CALENDAR=US&amp;VAR:SYMBOL=604348&amp;VAR:INDEX=0"}</definedName>
    <definedName name="_39__FDSAUDITLINK__" localSheetId="4" hidden="1">{"fdsup://Directions/FactSet Auditing Viewer?action=AUDIT_VALUE&amp;DB=129&amp;ID1=604348&amp;VALUEID=02001&amp;SDATE=2008&amp;PERIODTYPE=ANN_STD&amp;window=popup_no_bar&amp;width=385&amp;height=120&amp;START_MAXIMIZED=FALSE&amp;creator=factset&amp;display_string=Audit"}</definedName>
    <definedName name="_39__FDSAUDITLINK__" localSheetId="5" hidden="1">{"fdsup://Directions/FactSet Auditing Viewer?action=AUDIT_VALUE&amp;DB=129&amp;ID1=604348&amp;VALUEID=02001&amp;SDATE=2008&amp;PERIODTYPE=ANN_STD&amp;window=popup_no_bar&amp;width=385&amp;height=120&amp;START_MAXIMIZED=FALSE&amp;creator=factset&amp;display_string=Audit"}</definedName>
    <definedName name="_39__FDSAUDITLINK__" localSheetId="6" hidden="1">{"fdsup://Directions/FactSet Auditing Viewer?action=AUDIT_VALUE&amp;DB=129&amp;ID1=604348&amp;VALUEID=02001&amp;SDATE=2008&amp;PERIODTYPE=ANN_STD&amp;window=popup_no_bar&amp;width=385&amp;height=120&amp;START_MAXIMIZED=FALSE&amp;creator=factset&amp;display_string=Audit"}</definedName>
    <definedName name="_39__FDSAUDITLINK__" localSheetId="3" hidden="1">{"fdsup://Directions/FactSet Auditing Viewer?action=AUDIT_VALUE&amp;DB=129&amp;ID1=604348&amp;VALUEID=02001&amp;SDATE=2008&amp;PERIODTYPE=ANN_STD&amp;window=popup_no_bar&amp;width=385&amp;height=120&amp;START_MAXIMIZED=FALSE&amp;creator=factset&amp;display_string=Audit"}</definedName>
    <definedName name="_39__FDSAUDITLINK__" hidden="1">{"fdsup://Directions/FactSet Auditing Viewer?action=AUDIT_VALUE&amp;DB=129&amp;ID1=604348&amp;VALUEID=02001&amp;SDATE=2008&amp;PERIODTYPE=ANN_STD&amp;window=popup_no_bar&amp;width=385&amp;height=120&amp;START_MAXIMIZED=FALSE&amp;creator=factset&amp;display_string=Audit"}</definedName>
    <definedName name="_4__123Graph_ACHART_3I" localSheetId="4" hidden="1">#REF!</definedName>
    <definedName name="_4__123Graph_ACHART_3I" localSheetId="5" hidden="1">#REF!</definedName>
    <definedName name="_4__123Graph_ACHART_3I" localSheetId="6" hidden="1">#REF!</definedName>
    <definedName name="_4__123Graph_ACHART_3I" localSheetId="3" hidden="1">#REF!</definedName>
    <definedName name="_4__123Graph_ACHART_3I" hidden="1">#REF!</definedName>
    <definedName name="_4__123Graph_DCHART_1" localSheetId="4" hidden="1">#REF!</definedName>
    <definedName name="_4__123Graph_DCHART_1" localSheetId="5" hidden="1">#REF!</definedName>
    <definedName name="_4__123Graph_DCHART_1" localSheetId="6" hidden="1">#REF!</definedName>
    <definedName name="_4__123Graph_DCHART_1" localSheetId="3" hidden="1">#REF!</definedName>
    <definedName name="_4__123Graph_DCHART_1" hidden="1">#REF!</definedName>
    <definedName name="_4__123Graph_XCHART_2" hidden="1">#N/A</definedName>
    <definedName name="_4__123Graph_XCHART_4A" localSheetId="4" hidden="1">#REF!</definedName>
    <definedName name="_4__123Graph_XCHART_4A" localSheetId="5" hidden="1">#REF!</definedName>
    <definedName name="_4__123Graph_XCHART_4A" localSheetId="6" hidden="1">#REF!</definedName>
    <definedName name="_4__123Graph_XCHART_4A" localSheetId="3" hidden="1">#REF!</definedName>
    <definedName name="_4__123Graph_XCHART_4A" hidden="1">#REF!</definedName>
    <definedName name="_4__FDSAUDITLINK__" localSheetId="4" hidden="1">{"fdsup://directions/FAT Viewer?action=UPDATE&amp;creator=factset&amp;DYN_ARGS=TRUE&amp;DOC_NAME=FAT:FQL_AUDITING_CLIENT_TEMPLATE.FAT&amp;display_string=Audit&amp;VAR:KEY=YDSHWDYLUB&amp;VAR:QUERY=RkZfRUJJVERBX0lCKCdDQUwnLDIwMDksLCwsJ1VTRCcp&amp;WINDOW=FIRST_POPUP&amp;HEIGHT=450&amp;WIDTH=450&amp;","START_MAXIMIZED=FALSE&amp;VAR:CALENDAR=US&amp;VAR:SYMBOL=650432&amp;VAR:INDEX=0"}</definedName>
    <definedName name="_4__FDSAUDITLINK__" localSheetId="5" hidden="1">{"fdsup://directions/FAT Viewer?action=UPDATE&amp;creator=factset&amp;DYN_ARGS=TRUE&amp;DOC_NAME=FAT:FQL_AUDITING_CLIENT_TEMPLATE.FAT&amp;display_string=Audit&amp;VAR:KEY=YDSHWDYLUB&amp;VAR:QUERY=RkZfRUJJVERBX0lCKCdDQUwnLDIwMDksLCwsJ1VTRCcp&amp;WINDOW=FIRST_POPUP&amp;HEIGHT=450&amp;WIDTH=450&amp;","START_MAXIMIZED=FALSE&amp;VAR:CALENDAR=US&amp;VAR:SYMBOL=650432&amp;VAR:INDEX=0"}</definedName>
    <definedName name="_4__FDSAUDITLINK__" localSheetId="6" hidden="1">{"fdsup://directions/FAT Viewer?action=UPDATE&amp;creator=factset&amp;DYN_ARGS=TRUE&amp;DOC_NAME=FAT:FQL_AUDITING_CLIENT_TEMPLATE.FAT&amp;display_string=Audit&amp;VAR:KEY=YDSHWDYLUB&amp;VAR:QUERY=RkZfRUJJVERBX0lCKCdDQUwnLDIwMDksLCwsJ1VTRCcp&amp;WINDOW=FIRST_POPUP&amp;HEIGHT=450&amp;WIDTH=450&amp;","START_MAXIMIZED=FALSE&amp;VAR:CALENDAR=US&amp;VAR:SYMBOL=650432&amp;VAR:INDEX=0"}</definedName>
    <definedName name="_4__FDSAUDITLINK__" localSheetId="3" hidden="1">{"fdsup://directions/FAT Viewer?action=UPDATE&amp;creator=factset&amp;DYN_ARGS=TRUE&amp;DOC_NAME=FAT:FQL_AUDITING_CLIENT_TEMPLATE.FAT&amp;display_string=Audit&amp;VAR:KEY=YDSHWDYLUB&amp;VAR:QUERY=RkZfRUJJVERBX0lCKCdDQUwnLDIwMDksLCwsJ1VTRCcp&amp;WINDOW=FIRST_POPUP&amp;HEIGHT=450&amp;WIDTH=450&amp;","START_MAXIMIZED=FALSE&amp;VAR:CALENDAR=US&amp;VAR:SYMBOL=650432&amp;VAR:INDEX=0"}</definedName>
    <definedName name="_4__FDSAUDITLINK__" hidden="1">{"fdsup://directions/FAT Viewer?action=UPDATE&amp;creator=factset&amp;DYN_ARGS=TRUE&amp;DOC_NAME=FAT:FQL_AUDITING_CLIENT_TEMPLATE.FAT&amp;display_string=Audit&amp;VAR:KEY=YDSHWDYLUB&amp;VAR:QUERY=RkZfRUJJVERBX0lCKCdDQUwnLDIwMDksLCwsJ1VTRCcp&amp;WINDOW=FIRST_POPUP&amp;HEIGHT=450&amp;WIDTH=450&amp;","START_MAXIMIZED=FALSE&amp;VAR:CALENDAR=US&amp;VAR:SYMBOL=650432&amp;VAR:INDEX=0"}</definedName>
    <definedName name="_40__FDSAUDITLINK__" localSheetId="4" hidden="1">{"fdsup://directions/FAT Viewer?action=UPDATE&amp;creator=factset&amp;DYN_ARGS=TRUE&amp;DOC_NAME=FAT:FQL_AUDITING_CLIENT_TEMPLATE.FAT&amp;display_string=Audit&amp;VAR:KEY=IBUXKJGJCN&amp;VAR:QUERY=RkZfRU5UUlBSX1ZBTF9EQUlMWSg0MDI0MiwsLCwnVVNEJywnRElMJyk=&amp;WINDOW=FIRST_POPUP&amp;HEIGHT=45","0&amp;WIDTH=450&amp;START_MAXIMIZED=FALSE&amp;VAR:CALENDAR=US&amp;VAR:SYMBOL=604348&amp;VAR:INDEX=0"}</definedName>
    <definedName name="_40__FDSAUDITLINK__" localSheetId="5" hidden="1">{"fdsup://directions/FAT Viewer?action=UPDATE&amp;creator=factset&amp;DYN_ARGS=TRUE&amp;DOC_NAME=FAT:FQL_AUDITING_CLIENT_TEMPLATE.FAT&amp;display_string=Audit&amp;VAR:KEY=IBUXKJGJCN&amp;VAR:QUERY=RkZfRU5UUlBSX1ZBTF9EQUlMWSg0MDI0MiwsLCwnVVNEJywnRElMJyk=&amp;WINDOW=FIRST_POPUP&amp;HEIGHT=45","0&amp;WIDTH=450&amp;START_MAXIMIZED=FALSE&amp;VAR:CALENDAR=US&amp;VAR:SYMBOL=604348&amp;VAR:INDEX=0"}</definedName>
    <definedName name="_40__FDSAUDITLINK__" localSheetId="6" hidden="1">{"fdsup://directions/FAT Viewer?action=UPDATE&amp;creator=factset&amp;DYN_ARGS=TRUE&amp;DOC_NAME=FAT:FQL_AUDITING_CLIENT_TEMPLATE.FAT&amp;display_string=Audit&amp;VAR:KEY=IBUXKJGJCN&amp;VAR:QUERY=RkZfRU5UUlBSX1ZBTF9EQUlMWSg0MDI0MiwsLCwnVVNEJywnRElMJyk=&amp;WINDOW=FIRST_POPUP&amp;HEIGHT=45","0&amp;WIDTH=450&amp;START_MAXIMIZED=FALSE&amp;VAR:CALENDAR=US&amp;VAR:SYMBOL=604348&amp;VAR:INDEX=0"}</definedName>
    <definedName name="_40__FDSAUDITLINK__" localSheetId="3" hidden="1">{"fdsup://directions/FAT Viewer?action=UPDATE&amp;creator=factset&amp;DYN_ARGS=TRUE&amp;DOC_NAME=FAT:FQL_AUDITING_CLIENT_TEMPLATE.FAT&amp;display_string=Audit&amp;VAR:KEY=IBUXKJGJCN&amp;VAR:QUERY=RkZfRU5UUlBSX1ZBTF9EQUlMWSg0MDI0MiwsLCwnVVNEJywnRElMJyk=&amp;WINDOW=FIRST_POPUP&amp;HEIGHT=45","0&amp;WIDTH=450&amp;START_MAXIMIZED=FALSE&amp;VAR:CALENDAR=US&amp;VAR:SYMBOL=604348&amp;VAR:INDEX=0"}</definedName>
    <definedName name="_40__FDSAUDITLINK__" hidden="1">{"fdsup://directions/FAT Viewer?action=UPDATE&amp;creator=factset&amp;DYN_ARGS=TRUE&amp;DOC_NAME=FAT:FQL_AUDITING_CLIENT_TEMPLATE.FAT&amp;display_string=Audit&amp;VAR:KEY=IBUXKJGJCN&amp;VAR:QUERY=RkZfRU5UUlBSX1ZBTF9EQUlMWSg0MDI0MiwsLCwnVVNEJywnRElMJyk=&amp;WINDOW=FIRST_POPUP&amp;HEIGHT=45","0&amp;WIDTH=450&amp;START_MAXIMIZED=FALSE&amp;VAR:CALENDAR=US&amp;VAR:SYMBOL=604348&amp;VAR:INDEX=0"}</definedName>
    <definedName name="_41__FDSAUDITLINK__" localSheetId="4" hidden="1">{"fdsup://directions/FAT Viewer?action=UPDATE&amp;creator=factset&amp;DYN_ARGS=TRUE&amp;DOC_NAME=FAT:FQL_AUDITING_CLIENT_TEMPLATE.FAT&amp;display_string=Audit&amp;VAR:KEY=ORCHORYFWP&amp;VAR:QUERY=RkZfRUJJVERBX0lCKCdDQUwnLDIwMDksLCwsJ1VTRCcp&amp;WINDOW=FIRST_POPUP&amp;HEIGHT=450&amp;WIDTH=450&amp;","START_MAXIMIZED=FALSE&amp;VAR:CALENDAR=US&amp;VAR:SYMBOL=613944&amp;VAR:INDEX=0"}</definedName>
    <definedName name="_41__FDSAUDITLINK__" localSheetId="5" hidden="1">{"fdsup://directions/FAT Viewer?action=UPDATE&amp;creator=factset&amp;DYN_ARGS=TRUE&amp;DOC_NAME=FAT:FQL_AUDITING_CLIENT_TEMPLATE.FAT&amp;display_string=Audit&amp;VAR:KEY=ORCHORYFWP&amp;VAR:QUERY=RkZfRUJJVERBX0lCKCdDQUwnLDIwMDksLCwsJ1VTRCcp&amp;WINDOW=FIRST_POPUP&amp;HEIGHT=450&amp;WIDTH=450&amp;","START_MAXIMIZED=FALSE&amp;VAR:CALENDAR=US&amp;VAR:SYMBOL=613944&amp;VAR:INDEX=0"}</definedName>
    <definedName name="_41__FDSAUDITLINK__" localSheetId="6" hidden="1">{"fdsup://directions/FAT Viewer?action=UPDATE&amp;creator=factset&amp;DYN_ARGS=TRUE&amp;DOC_NAME=FAT:FQL_AUDITING_CLIENT_TEMPLATE.FAT&amp;display_string=Audit&amp;VAR:KEY=ORCHORYFWP&amp;VAR:QUERY=RkZfRUJJVERBX0lCKCdDQUwnLDIwMDksLCwsJ1VTRCcp&amp;WINDOW=FIRST_POPUP&amp;HEIGHT=450&amp;WIDTH=450&amp;","START_MAXIMIZED=FALSE&amp;VAR:CALENDAR=US&amp;VAR:SYMBOL=613944&amp;VAR:INDEX=0"}</definedName>
    <definedName name="_41__FDSAUDITLINK__" localSheetId="3" hidden="1">{"fdsup://directions/FAT Viewer?action=UPDATE&amp;creator=factset&amp;DYN_ARGS=TRUE&amp;DOC_NAME=FAT:FQL_AUDITING_CLIENT_TEMPLATE.FAT&amp;display_string=Audit&amp;VAR:KEY=ORCHORYFWP&amp;VAR:QUERY=RkZfRUJJVERBX0lCKCdDQUwnLDIwMDksLCwsJ1VTRCcp&amp;WINDOW=FIRST_POPUP&amp;HEIGHT=450&amp;WIDTH=450&amp;","START_MAXIMIZED=FALSE&amp;VAR:CALENDAR=US&amp;VAR:SYMBOL=613944&amp;VAR:INDEX=0"}</definedName>
    <definedName name="_41__FDSAUDITLINK__" hidden="1">{"fdsup://directions/FAT Viewer?action=UPDATE&amp;creator=factset&amp;DYN_ARGS=TRUE&amp;DOC_NAME=FAT:FQL_AUDITING_CLIENT_TEMPLATE.FAT&amp;display_string=Audit&amp;VAR:KEY=ORCHORYFWP&amp;VAR:QUERY=RkZfRUJJVERBX0lCKCdDQUwnLDIwMDksLCwsJ1VTRCcp&amp;WINDOW=FIRST_POPUP&amp;HEIGHT=450&amp;WIDTH=450&amp;","START_MAXIMIZED=FALSE&amp;VAR:CALENDAR=US&amp;VAR:SYMBOL=613944&amp;VAR:INDEX=0"}</definedName>
    <definedName name="_42__FDSAUDITLINK__" localSheetId="4" hidden="1">{"fdsup://directions/FAT Viewer?action=UPDATE&amp;creator=factset&amp;DYN_ARGS=TRUE&amp;DOC_NAME=FAT:FQL_AUDITING_CLIENT_TEMPLATE.FAT&amp;display_string=Audit&amp;VAR:KEY=MPCJKXEHKN&amp;VAR:QUERY=RkZfRU5UUlBSX1ZBTF9EQUlMWSg0MDI0MiwsLCwnVVNEJywnRElMJyk=&amp;WINDOW=FIRST_POPUP&amp;HEIGHT=45","0&amp;WIDTH=450&amp;START_MAXIMIZED=FALSE&amp;VAR:CALENDAR=US&amp;VAR:SYMBOL=613944&amp;VAR:INDEX=0"}</definedName>
    <definedName name="_42__FDSAUDITLINK__" localSheetId="5" hidden="1">{"fdsup://directions/FAT Viewer?action=UPDATE&amp;creator=factset&amp;DYN_ARGS=TRUE&amp;DOC_NAME=FAT:FQL_AUDITING_CLIENT_TEMPLATE.FAT&amp;display_string=Audit&amp;VAR:KEY=MPCJKXEHKN&amp;VAR:QUERY=RkZfRU5UUlBSX1ZBTF9EQUlMWSg0MDI0MiwsLCwnVVNEJywnRElMJyk=&amp;WINDOW=FIRST_POPUP&amp;HEIGHT=45","0&amp;WIDTH=450&amp;START_MAXIMIZED=FALSE&amp;VAR:CALENDAR=US&amp;VAR:SYMBOL=613944&amp;VAR:INDEX=0"}</definedName>
    <definedName name="_42__FDSAUDITLINK__" localSheetId="6" hidden="1">{"fdsup://directions/FAT Viewer?action=UPDATE&amp;creator=factset&amp;DYN_ARGS=TRUE&amp;DOC_NAME=FAT:FQL_AUDITING_CLIENT_TEMPLATE.FAT&amp;display_string=Audit&amp;VAR:KEY=MPCJKXEHKN&amp;VAR:QUERY=RkZfRU5UUlBSX1ZBTF9EQUlMWSg0MDI0MiwsLCwnVVNEJywnRElMJyk=&amp;WINDOW=FIRST_POPUP&amp;HEIGHT=45","0&amp;WIDTH=450&amp;START_MAXIMIZED=FALSE&amp;VAR:CALENDAR=US&amp;VAR:SYMBOL=613944&amp;VAR:INDEX=0"}</definedName>
    <definedName name="_42__FDSAUDITLINK__" localSheetId="3" hidden="1">{"fdsup://directions/FAT Viewer?action=UPDATE&amp;creator=factset&amp;DYN_ARGS=TRUE&amp;DOC_NAME=FAT:FQL_AUDITING_CLIENT_TEMPLATE.FAT&amp;display_string=Audit&amp;VAR:KEY=MPCJKXEHKN&amp;VAR:QUERY=RkZfRU5UUlBSX1ZBTF9EQUlMWSg0MDI0MiwsLCwnVVNEJywnRElMJyk=&amp;WINDOW=FIRST_POPUP&amp;HEIGHT=45","0&amp;WIDTH=450&amp;START_MAXIMIZED=FALSE&amp;VAR:CALENDAR=US&amp;VAR:SYMBOL=613944&amp;VAR:INDEX=0"}</definedName>
    <definedName name="_42__FDSAUDITLINK__" hidden="1">{"fdsup://directions/FAT Viewer?action=UPDATE&amp;creator=factset&amp;DYN_ARGS=TRUE&amp;DOC_NAME=FAT:FQL_AUDITING_CLIENT_TEMPLATE.FAT&amp;display_string=Audit&amp;VAR:KEY=MPCJKXEHKN&amp;VAR:QUERY=RkZfRU5UUlBSX1ZBTF9EQUlMWSg0MDI0MiwsLCwnVVNEJywnRElMJyk=&amp;WINDOW=FIRST_POPUP&amp;HEIGHT=45","0&amp;WIDTH=450&amp;START_MAXIMIZED=FALSE&amp;VAR:CALENDAR=US&amp;VAR:SYMBOL=613944&amp;VAR:INDEX=0"}</definedName>
    <definedName name="_43__123Graph_ACHART_2" localSheetId="4" hidden="1">#REF!</definedName>
    <definedName name="_43__123Graph_ACHART_2" localSheetId="5" hidden="1">#REF!</definedName>
    <definedName name="_43__123Graph_ACHART_2" localSheetId="6" hidden="1">#REF!</definedName>
    <definedName name="_43__123Graph_ACHART_2" localSheetId="3" hidden="1">#REF!</definedName>
    <definedName name="_43__123Graph_ACHART_2" hidden="1">#REF!</definedName>
    <definedName name="_43__FDSAUDITLINK__" localSheetId="4" hidden="1">{"fdsup://directions/FAT Viewer?action=UPDATE&amp;creator=factset&amp;DYN_ARGS=TRUE&amp;DOC_NAME=FAT:FQL_AUDITING_CLIENT_TEMPLATE.FAT&amp;display_string=Audit&amp;VAR:KEY=MZMPOVYPOT&amp;VAR:QUERY=RkZfRUJJVERBX0lCKCdDQUwnLDIwMDksLCwsJ1VTRCcp&amp;WINDOW=FIRST_POPUP&amp;HEIGHT=450&amp;WIDTH=450&amp;","START_MAXIMIZED=FALSE&amp;VAR:CALENDAR=US&amp;VAR:SYMBOL=B0GWF4&amp;VAR:INDEX=0"}</definedName>
    <definedName name="_43__FDSAUDITLINK__" localSheetId="5" hidden="1">{"fdsup://directions/FAT Viewer?action=UPDATE&amp;creator=factset&amp;DYN_ARGS=TRUE&amp;DOC_NAME=FAT:FQL_AUDITING_CLIENT_TEMPLATE.FAT&amp;display_string=Audit&amp;VAR:KEY=MZMPOVYPOT&amp;VAR:QUERY=RkZfRUJJVERBX0lCKCdDQUwnLDIwMDksLCwsJ1VTRCcp&amp;WINDOW=FIRST_POPUP&amp;HEIGHT=450&amp;WIDTH=450&amp;","START_MAXIMIZED=FALSE&amp;VAR:CALENDAR=US&amp;VAR:SYMBOL=B0GWF4&amp;VAR:INDEX=0"}</definedName>
    <definedName name="_43__FDSAUDITLINK__" localSheetId="6" hidden="1">{"fdsup://directions/FAT Viewer?action=UPDATE&amp;creator=factset&amp;DYN_ARGS=TRUE&amp;DOC_NAME=FAT:FQL_AUDITING_CLIENT_TEMPLATE.FAT&amp;display_string=Audit&amp;VAR:KEY=MZMPOVYPOT&amp;VAR:QUERY=RkZfRUJJVERBX0lCKCdDQUwnLDIwMDksLCwsJ1VTRCcp&amp;WINDOW=FIRST_POPUP&amp;HEIGHT=450&amp;WIDTH=450&amp;","START_MAXIMIZED=FALSE&amp;VAR:CALENDAR=US&amp;VAR:SYMBOL=B0GWF4&amp;VAR:INDEX=0"}</definedName>
    <definedName name="_43__FDSAUDITLINK__" localSheetId="3" hidden="1">{"fdsup://directions/FAT Viewer?action=UPDATE&amp;creator=factset&amp;DYN_ARGS=TRUE&amp;DOC_NAME=FAT:FQL_AUDITING_CLIENT_TEMPLATE.FAT&amp;display_string=Audit&amp;VAR:KEY=MZMPOVYPOT&amp;VAR:QUERY=RkZfRUJJVERBX0lCKCdDQUwnLDIwMDksLCwsJ1VTRCcp&amp;WINDOW=FIRST_POPUP&amp;HEIGHT=450&amp;WIDTH=450&amp;","START_MAXIMIZED=FALSE&amp;VAR:CALENDAR=US&amp;VAR:SYMBOL=B0GWF4&amp;VAR:INDEX=0"}</definedName>
    <definedName name="_43__FDSAUDITLINK__" hidden="1">{"fdsup://directions/FAT Viewer?action=UPDATE&amp;creator=factset&amp;DYN_ARGS=TRUE&amp;DOC_NAME=FAT:FQL_AUDITING_CLIENT_TEMPLATE.FAT&amp;display_string=Audit&amp;VAR:KEY=MZMPOVYPOT&amp;VAR:QUERY=RkZfRUJJVERBX0lCKCdDQUwnLDIwMDksLCwsJ1VTRCcp&amp;WINDOW=FIRST_POPUP&amp;HEIGHT=450&amp;WIDTH=450&amp;","START_MAXIMIZED=FALSE&amp;VAR:CALENDAR=US&amp;VAR:SYMBOL=B0GWF4&amp;VAR:INDEX=0"}</definedName>
    <definedName name="_44__FDSAUDITLINK__" localSheetId="4" hidden="1">{"fdsup://directions/FAT Viewer?action=UPDATE&amp;creator=factset&amp;DYN_ARGS=TRUE&amp;DOC_NAME=FAT:FQL_AUDITING_CLIENT_TEMPLATE.FAT&amp;display_string=Audit&amp;VAR:KEY=OTIPUXQVWX&amp;VAR:QUERY=RkZfRU5UUlBSX1ZBTF9EQUlMWSg0MDI0MiwsLCwnVVNEJywnRElMJyk=&amp;WINDOW=FIRST_POPUP&amp;HEIGHT=45","0&amp;WIDTH=450&amp;START_MAXIMIZED=FALSE&amp;VAR:CALENDAR=US&amp;VAR:SYMBOL=B0GWF4&amp;VAR:INDEX=0"}</definedName>
    <definedName name="_44__FDSAUDITLINK__" localSheetId="5" hidden="1">{"fdsup://directions/FAT Viewer?action=UPDATE&amp;creator=factset&amp;DYN_ARGS=TRUE&amp;DOC_NAME=FAT:FQL_AUDITING_CLIENT_TEMPLATE.FAT&amp;display_string=Audit&amp;VAR:KEY=OTIPUXQVWX&amp;VAR:QUERY=RkZfRU5UUlBSX1ZBTF9EQUlMWSg0MDI0MiwsLCwnVVNEJywnRElMJyk=&amp;WINDOW=FIRST_POPUP&amp;HEIGHT=45","0&amp;WIDTH=450&amp;START_MAXIMIZED=FALSE&amp;VAR:CALENDAR=US&amp;VAR:SYMBOL=B0GWF4&amp;VAR:INDEX=0"}</definedName>
    <definedName name="_44__FDSAUDITLINK__" localSheetId="6" hidden="1">{"fdsup://directions/FAT Viewer?action=UPDATE&amp;creator=factset&amp;DYN_ARGS=TRUE&amp;DOC_NAME=FAT:FQL_AUDITING_CLIENT_TEMPLATE.FAT&amp;display_string=Audit&amp;VAR:KEY=OTIPUXQVWX&amp;VAR:QUERY=RkZfRU5UUlBSX1ZBTF9EQUlMWSg0MDI0MiwsLCwnVVNEJywnRElMJyk=&amp;WINDOW=FIRST_POPUP&amp;HEIGHT=45","0&amp;WIDTH=450&amp;START_MAXIMIZED=FALSE&amp;VAR:CALENDAR=US&amp;VAR:SYMBOL=B0GWF4&amp;VAR:INDEX=0"}</definedName>
    <definedName name="_44__FDSAUDITLINK__" localSheetId="3" hidden="1">{"fdsup://directions/FAT Viewer?action=UPDATE&amp;creator=factset&amp;DYN_ARGS=TRUE&amp;DOC_NAME=FAT:FQL_AUDITING_CLIENT_TEMPLATE.FAT&amp;display_string=Audit&amp;VAR:KEY=OTIPUXQVWX&amp;VAR:QUERY=RkZfRU5UUlBSX1ZBTF9EQUlMWSg0MDI0MiwsLCwnVVNEJywnRElMJyk=&amp;WINDOW=FIRST_POPUP&amp;HEIGHT=45","0&amp;WIDTH=450&amp;START_MAXIMIZED=FALSE&amp;VAR:CALENDAR=US&amp;VAR:SYMBOL=B0GWF4&amp;VAR:INDEX=0"}</definedName>
    <definedName name="_44__FDSAUDITLINK__" hidden="1">{"fdsup://directions/FAT Viewer?action=UPDATE&amp;creator=factset&amp;DYN_ARGS=TRUE&amp;DOC_NAME=FAT:FQL_AUDITING_CLIENT_TEMPLATE.FAT&amp;display_string=Audit&amp;VAR:KEY=OTIPUXQVWX&amp;VAR:QUERY=RkZfRU5UUlBSX1ZBTF9EQUlMWSg0MDI0MiwsLCwnVVNEJywnRElMJyk=&amp;WINDOW=FIRST_POPUP&amp;HEIGHT=45","0&amp;WIDTH=450&amp;START_MAXIMIZED=FALSE&amp;VAR:CALENDAR=US&amp;VAR:SYMBOL=B0GWF4&amp;VAR:INDEX=0"}</definedName>
    <definedName name="_45__123Graph_ACHART_18" localSheetId="4" hidden="1">#REF!</definedName>
    <definedName name="_45__123Graph_ACHART_18" localSheetId="5" hidden="1">#REF!</definedName>
    <definedName name="_45__123Graph_ACHART_18" localSheetId="6" hidden="1">#REF!</definedName>
    <definedName name="_45__123Graph_ACHART_18" localSheetId="3" hidden="1">#REF!</definedName>
    <definedName name="_45__123Graph_ACHART_18" hidden="1">#REF!</definedName>
    <definedName name="_45__FDSAUDITLINK__" localSheetId="4" hidden="1">{"fdsup://directions/FAT Viewer?action=UPDATE&amp;creator=factset&amp;DYN_ARGS=TRUE&amp;DOC_NAME=FAT:FQL_AUDITING_CLIENT_TEMPLATE.FAT&amp;display_string=Audit&amp;VAR:KEY=OFSDYBCHEJ&amp;VAR:QUERY=RkZfRUJJVERBX0lCKCdDQUwnLDIwMDksLCwsJ1VTRCcp&amp;WINDOW=FIRST_POPUP&amp;HEIGHT=450&amp;WIDTH=450&amp;","START_MAXIMIZED=FALSE&amp;VAR:CALENDAR=US&amp;VAR:SYMBOL=B11HK3&amp;VAR:INDEX=0"}</definedName>
    <definedName name="_45__FDSAUDITLINK__" localSheetId="5" hidden="1">{"fdsup://directions/FAT Viewer?action=UPDATE&amp;creator=factset&amp;DYN_ARGS=TRUE&amp;DOC_NAME=FAT:FQL_AUDITING_CLIENT_TEMPLATE.FAT&amp;display_string=Audit&amp;VAR:KEY=OFSDYBCHEJ&amp;VAR:QUERY=RkZfRUJJVERBX0lCKCdDQUwnLDIwMDksLCwsJ1VTRCcp&amp;WINDOW=FIRST_POPUP&amp;HEIGHT=450&amp;WIDTH=450&amp;","START_MAXIMIZED=FALSE&amp;VAR:CALENDAR=US&amp;VAR:SYMBOL=B11HK3&amp;VAR:INDEX=0"}</definedName>
    <definedName name="_45__FDSAUDITLINK__" localSheetId="6" hidden="1">{"fdsup://directions/FAT Viewer?action=UPDATE&amp;creator=factset&amp;DYN_ARGS=TRUE&amp;DOC_NAME=FAT:FQL_AUDITING_CLIENT_TEMPLATE.FAT&amp;display_string=Audit&amp;VAR:KEY=OFSDYBCHEJ&amp;VAR:QUERY=RkZfRUJJVERBX0lCKCdDQUwnLDIwMDksLCwsJ1VTRCcp&amp;WINDOW=FIRST_POPUP&amp;HEIGHT=450&amp;WIDTH=450&amp;","START_MAXIMIZED=FALSE&amp;VAR:CALENDAR=US&amp;VAR:SYMBOL=B11HK3&amp;VAR:INDEX=0"}</definedName>
    <definedName name="_45__FDSAUDITLINK__" localSheetId="3" hidden="1">{"fdsup://directions/FAT Viewer?action=UPDATE&amp;creator=factset&amp;DYN_ARGS=TRUE&amp;DOC_NAME=FAT:FQL_AUDITING_CLIENT_TEMPLATE.FAT&amp;display_string=Audit&amp;VAR:KEY=OFSDYBCHEJ&amp;VAR:QUERY=RkZfRUJJVERBX0lCKCdDQUwnLDIwMDksLCwsJ1VTRCcp&amp;WINDOW=FIRST_POPUP&amp;HEIGHT=450&amp;WIDTH=450&amp;","START_MAXIMIZED=FALSE&amp;VAR:CALENDAR=US&amp;VAR:SYMBOL=B11HK3&amp;VAR:INDEX=0"}</definedName>
    <definedName name="_45__FDSAUDITLINK__" hidden="1">{"fdsup://directions/FAT Viewer?action=UPDATE&amp;creator=factset&amp;DYN_ARGS=TRUE&amp;DOC_NAME=FAT:FQL_AUDITING_CLIENT_TEMPLATE.FAT&amp;display_string=Audit&amp;VAR:KEY=OFSDYBCHEJ&amp;VAR:QUERY=RkZfRUJJVERBX0lCKCdDQUwnLDIwMDksLCwsJ1VTRCcp&amp;WINDOW=FIRST_POPUP&amp;HEIGHT=450&amp;WIDTH=450&amp;","START_MAXIMIZED=FALSE&amp;VAR:CALENDAR=US&amp;VAR:SYMBOL=B11HK3&amp;VAR:INDEX=0"}</definedName>
    <definedName name="_46__FDSAUDITLINK__" localSheetId="4" hidden="1">{"fdsup://directions/FAT Viewer?action=UPDATE&amp;creator=factset&amp;DYN_ARGS=TRUE&amp;DOC_NAME=FAT:FQL_AUDITING_CLIENT_TEMPLATE.FAT&amp;display_string=Audit&amp;VAR:KEY=MDELEFOVAR&amp;VAR:QUERY=RkZfRU5UUlBSX1ZBTF9EQUlMWSg0MDI0MiwsLCwnVVNEJywnRElMJyk=&amp;WINDOW=FIRST_POPUP&amp;HEIGHT=45","0&amp;WIDTH=450&amp;START_MAXIMIZED=FALSE&amp;VAR:CALENDAR=US&amp;VAR:SYMBOL=B11HK3&amp;VAR:INDEX=0"}</definedName>
    <definedName name="_46__FDSAUDITLINK__" localSheetId="5" hidden="1">{"fdsup://directions/FAT Viewer?action=UPDATE&amp;creator=factset&amp;DYN_ARGS=TRUE&amp;DOC_NAME=FAT:FQL_AUDITING_CLIENT_TEMPLATE.FAT&amp;display_string=Audit&amp;VAR:KEY=MDELEFOVAR&amp;VAR:QUERY=RkZfRU5UUlBSX1ZBTF9EQUlMWSg0MDI0MiwsLCwnVVNEJywnRElMJyk=&amp;WINDOW=FIRST_POPUP&amp;HEIGHT=45","0&amp;WIDTH=450&amp;START_MAXIMIZED=FALSE&amp;VAR:CALENDAR=US&amp;VAR:SYMBOL=B11HK3&amp;VAR:INDEX=0"}</definedName>
    <definedName name="_46__FDSAUDITLINK__" localSheetId="6" hidden="1">{"fdsup://directions/FAT Viewer?action=UPDATE&amp;creator=factset&amp;DYN_ARGS=TRUE&amp;DOC_NAME=FAT:FQL_AUDITING_CLIENT_TEMPLATE.FAT&amp;display_string=Audit&amp;VAR:KEY=MDELEFOVAR&amp;VAR:QUERY=RkZfRU5UUlBSX1ZBTF9EQUlMWSg0MDI0MiwsLCwnVVNEJywnRElMJyk=&amp;WINDOW=FIRST_POPUP&amp;HEIGHT=45","0&amp;WIDTH=450&amp;START_MAXIMIZED=FALSE&amp;VAR:CALENDAR=US&amp;VAR:SYMBOL=B11HK3&amp;VAR:INDEX=0"}</definedName>
    <definedName name="_46__FDSAUDITLINK__" localSheetId="3" hidden="1">{"fdsup://directions/FAT Viewer?action=UPDATE&amp;creator=factset&amp;DYN_ARGS=TRUE&amp;DOC_NAME=FAT:FQL_AUDITING_CLIENT_TEMPLATE.FAT&amp;display_string=Audit&amp;VAR:KEY=MDELEFOVAR&amp;VAR:QUERY=RkZfRU5UUlBSX1ZBTF9EQUlMWSg0MDI0MiwsLCwnVVNEJywnRElMJyk=&amp;WINDOW=FIRST_POPUP&amp;HEIGHT=45","0&amp;WIDTH=450&amp;START_MAXIMIZED=FALSE&amp;VAR:CALENDAR=US&amp;VAR:SYMBOL=B11HK3&amp;VAR:INDEX=0"}</definedName>
    <definedName name="_46__FDSAUDITLINK__" hidden="1">{"fdsup://directions/FAT Viewer?action=UPDATE&amp;creator=factset&amp;DYN_ARGS=TRUE&amp;DOC_NAME=FAT:FQL_AUDITING_CLIENT_TEMPLATE.FAT&amp;display_string=Audit&amp;VAR:KEY=MDELEFOVAR&amp;VAR:QUERY=RkZfRU5UUlBSX1ZBTF9EQUlMWSg0MDI0MiwsLCwnVVNEJywnRElMJyk=&amp;WINDOW=FIRST_POPUP&amp;HEIGHT=45","0&amp;WIDTH=450&amp;START_MAXIMIZED=FALSE&amp;VAR:CALENDAR=US&amp;VAR:SYMBOL=B11HK3&amp;VAR:INDEX=0"}</definedName>
    <definedName name="_47__FDSAUDITLINK__" localSheetId="4" hidden="1">{"fdsup://directions/FAT Viewer?action=UPDATE&amp;creator=factset&amp;DYN_ARGS=TRUE&amp;DOC_NAME=FAT:FQL_AUDITING_CLIENT_TEMPLATE.FAT&amp;display_string=Audit&amp;VAR:KEY=UXMFINCVAN&amp;VAR:QUERY=RkZfRUJJVERBX0lCKCdDQUwnLDIwMDksLCwsJ1VTRCcp&amp;WINDOW=FIRST_POPUP&amp;HEIGHT=450&amp;WIDTH=450&amp;","START_MAXIMIZED=FALSE&amp;VAR:CALENDAR=US&amp;VAR:SYMBOL=20854P10&amp;VAR:INDEX=0"}</definedName>
    <definedName name="_47__FDSAUDITLINK__" localSheetId="5" hidden="1">{"fdsup://directions/FAT Viewer?action=UPDATE&amp;creator=factset&amp;DYN_ARGS=TRUE&amp;DOC_NAME=FAT:FQL_AUDITING_CLIENT_TEMPLATE.FAT&amp;display_string=Audit&amp;VAR:KEY=UXMFINCVAN&amp;VAR:QUERY=RkZfRUJJVERBX0lCKCdDQUwnLDIwMDksLCwsJ1VTRCcp&amp;WINDOW=FIRST_POPUP&amp;HEIGHT=450&amp;WIDTH=450&amp;","START_MAXIMIZED=FALSE&amp;VAR:CALENDAR=US&amp;VAR:SYMBOL=20854P10&amp;VAR:INDEX=0"}</definedName>
    <definedName name="_47__FDSAUDITLINK__" localSheetId="6" hidden="1">{"fdsup://directions/FAT Viewer?action=UPDATE&amp;creator=factset&amp;DYN_ARGS=TRUE&amp;DOC_NAME=FAT:FQL_AUDITING_CLIENT_TEMPLATE.FAT&amp;display_string=Audit&amp;VAR:KEY=UXMFINCVAN&amp;VAR:QUERY=RkZfRUJJVERBX0lCKCdDQUwnLDIwMDksLCwsJ1VTRCcp&amp;WINDOW=FIRST_POPUP&amp;HEIGHT=450&amp;WIDTH=450&amp;","START_MAXIMIZED=FALSE&amp;VAR:CALENDAR=US&amp;VAR:SYMBOL=20854P10&amp;VAR:INDEX=0"}</definedName>
    <definedName name="_47__FDSAUDITLINK__" localSheetId="3" hidden="1">{"fdsup://directions/FAT Viewer?action=UPDATE&amp;creator=factset&amp;DYN_ARGS=TRUE&amp;DOC_NAME=FAT:FQL_AUDITING_CLIENT_TEMPLATE.FAT&amp;display_string=Audit&amp;VAR:KEY=UXMFINCVAN&amp;VAR:QUERY=RkZfRUJJVERBX0lCKCdDQUwnLDIwMDksLCwsJ1VTRCcp&amp;WINDOW=FIRST_POPUP&amp;HEIGHT=450&amp;WIDTH=450&amp;","START_MAXIMIZED=FALSE&amp;VAR:CALENDAR=US&amp;VAR:SYMBOL=20854P10&amp;VAR:INDEX=0"}</definedName>
    <definedName name="_47__FDSAUDITLINK__" hidden="1">{"fdsup://directions/FAT Viewer?action=UPDATE&amp;creator=factset&amp;DYN_ARGS=TRUE&amp;DOC_NAME=FAT:FQL_AUDITING_CLIENT_TEMPLATE.FAT&amp;display_string=Audit&amp;VAR:KEY=UXMFINCVAN&amp;VAR:QUERY=RkZfRUJJVERBX0lCKCdDQUwnLDIwMDksLCwsJ1VTRCcp&amp;WINDOW=FIRST_POPUP&amp;HEIGHT=450&amp;WIDTH=450&amp;","START_MAXIMIZED=FALSE&amp;VAR:CALENDAR=US&amp;VAR:SYMBOL=20854P10&amp;VAR:INDEX=0"}</definedName>
    <definedName name="_48__FDSAUDITLINK__" localSheetId="4" hidden="1">{"fdsup://directions/FAT Viewer?action=UPDATE&amp;creator=factset&amp;DYN_ARGS=TRUE&amp;DOC_NAME=FAT:FQL_AUDITING_CLIENT_TEMPLATE.FAT&amp;display_string=Audit&amp;VAR:KEY=YZUDINQFMN&amp;VAR:QUERY=RkZfRU5UUlBSX1ZBTF9EQUlMWSg0MDI0MiwsLCwnVVNEJywnRElMJyk=&amp;WINDOW=FIRST_POPUP&amp;HEIGHT=45","0&amp;WIDTH=450&amp;START_MAXIMIZED=FALSE&amp;VAR:CALENDAR=US&amp;VAR:SYMBOL=20854P10&amp;VAR:INDEX=0"}</definedName>
    <definedName name="_48__FDSAUDITLINK__" localSheetId="5" hidden="1">{"fdsup://directions/FAT Viewer?action=UPDATE&amp;creator=factset&amp;DYN_ARGS=TRUE&amp;DOC_NAME=FAT:FQL_AUDITING_CLIENT_TEMPLATE.FAT&amp;display_string=Audit&amp;VAR:KEY=YZUDINQFMN&amp;VAR:QUERY=RkZfRU5UUlBSX1ZBTF9EQUlMWSg0MDI0MiwsLCwnVVNEJywnRElMJyk=&amp;WINDOW=FIRST_POPUP&amp;HEIGHT=45","0&amp;WIDTH=450&amp;START_MAXIMIZED=FALSE&amp;VAR:CALENDAR=US&amp;VAR:SYMBOL=20854P10&amp;VAR:INDEX=0"}</definedName>
    <definedName name="_48__FDSAUDITLINK__" localSheetId="6" hidden="1">{"fdsup://directions/FAT Viewer?action=UPDATE&amp;creator=factset&amp;DYN_ARGS=TRUE&amp;DOC_NAME=FAT:FQL_AUDITING_CLIENT_TEMPLATE.FAT&amp;display_string=Audit&amp;VAR:KEY=YZUDINQFMN&amp;VAR:QUERY=RkZfRU5UUlBSX1ZBTF9EQUlMWSg0MDI0MiwsLCwnVVNEJywnRElMJyk=&amp;WINDOW=FIRST_POPUP&amp;HEIGHT=45","0&amp;WIDTH=450&amp;START_MAXIMIZED=FALSE&amp;VAR:CALENDAR=US&amp;VAR:SYMBOL=20854P10&amp;VAR:INDEX=0"}</definedName>
    <definedName name="_48__FDSAUDITLINK__" localSheetId="3" hidden="1">{"fdsup://directions/FAT Viewer?action=UPDATE&amp;creator=factset&amp;DYN_ARGS=TRUE&amp;DOC_NAME=FAT:FQL_AUDITING_CLIENT_TEMPLATE.FAT&amp;display_string=Audit&amp;VAR:KEY=YZUDINQFMN&amp;VAR:QUERY=RkZfRU5UUlBSX1ZBTF9EQUlMWSg0MDI0MiwsLCwnVVNEJywnRElMJyk=&amp;WINDOW=FIRST_POPUP&amp;HEIGHT=45","0&amp;WIDTH=450&amp;START_MAXIMIZED=FALSE&amp;VAR:CALENDAR=US&amp;VAR:SYMBOL=20854P10&amp;VAR:INDEX=0"}</definedName>
    <definedName name="_48__FDSAUDITLINK__" hidden="1">{"fdsup://directions/FAT Viewer?action=UPDATE&amp;creator=factset&amp;DYN_ARGS=TRUE&amp;DOC_NAME=FAT:FQL_AUDITING_CLIENT_TEMPLATE.FAT&amp;display_string=Audit&amp;VAR:KEY=YZUDINQFMN&amp;VAR:QUERY=RkZfRU5UUlBSX1ZBTF9EQUlMWSg0MDI0MiwsLCwnVVNEJywnRElMJyk=&amp;WINDOW=FIRST_POPUP&amp;HEIGHT=45","0&amp;WIDTH=450&amp;START_MAXIMIZED=FALSE&amp;VAR:CALENDAR=US&amp;VAR:SYMBOL=20854P10&amp;VAR:INDEX=0"}</definedName>
    <definedName name="_49__FDSAUDITLINK__" localSheetId="4" hidden="1">{"fdsup://directions/FAT Viewer?action=UPDATE&amp;creator=factset&amp;DYN_ARGS=TRUE&amp;DOC_NAME=FAT:FQL_AUDITING_CLIENT_TEMPLATE.FAT&amp;display_string=Audit&amp;VAR:KEY=MFMZMXUPCP&amp;VAR:QUERY=RkZfRUJJVERBX0lCKCdDQUwnLDIwMDksLCwsJ1VTRCcp&amp;WINDOW=FIRST_POPUP&amp;HEIGHT=450&amp;WIDTH=450&amp;","START_MAXIMIZED=FALSE&amp;VAR:CALENDAR=US&amp;VAR:SYMBOL=332770&amp;VAR:INDEX=0"}</definedName>
    <definedName name="_49__FDSAUDITLINK__" localSheetId="5" hidden="1">{"fdsup://directions/FAT Viewer?action=UPDATE&amp;creator=factset&amp;DYN_ARGS=TRUE&amp;DOC_NAME=FAT:FQL_AUDITING_CLIENT_TEMPLATE.FAT&amp;display_string=Audit&amp;VAR:KEY=MFMZMXUPCP&amp;VAR:QUERY=RkZfRUJJVERBX0lCKCdDQUwnLDIwMDksLCwsJ1VTRCcp&amp;WINDOW=FIRST_POPUP&amp;HEIGHT=450&amp;WIDTH=450&amp;","START_MAXIMIZED=FALSE&amp;VAR:CALENDAR=US&amp;VAR:SYMBOL=332770&amp;VAR:INDEX=0"}</definedName>
    <definedName name="_49__FDSAUDITLINK__" localSheetId="6" hidden="1">{"fdsup://directions/FAT Viewer?action=UPDATE&amp;creator=factset&amp;DYN_ARGS=TRUE&amp;DOC_NAME=FAT:FQL_AUDITING_CLIENT_TEMPLATE.FAT&amp;display_string=Audit&amp;VAR:KEY=MFMZMXUPCP&amp;VAR:QUERY=RkZfRUJJVERBX0lCKCdDQUwnLDIwMDksLCwsJ1VTRCcp&amp;WINDOW=FIRST_POPUP&amp;HEIGHT=450&amp;WIDTH=450&amp;","START_MAXIMIZED=FALSE&amp;VAR:CALENDAR=US&amp;VAR:SYMBOL=332770&amp;VAR:INDEX=0"}</definedName>
    <definedName name="_49__FDSAUDITLINK__" localSheetId="3" hidden="1">{"fdsup://directions/FAT Viewer?action=UPDATE&amp;creator=factset&amp;DYN_ARGS=TRUE&amp;DOC_NAME=FAT:FQL_AUDITING_CLIENT_TEMPLATE.FAT&amp;display_string=Audit&amp;VAR:KEY=MFMZMXUPCP&amp;VAR:QUERY=RkZfRUJJVERBX0lCKCdDQUwnLDIwMDksLCwsJ1VTRCcp&amp;WINDOW=FIRST_POPUP&amp;HEIGHT=450&amp;WIDTH=450&amp;","START_MAXIMIZED=FALSE&amp;VAR:CALENDAR=US&amp;VAR:SYMBOL=332770&amp;VAR:INDEX=0"}</definedName>
    <definedName name="_49__FDSAUDITLINK__" hidden="1">{"fdsup://directions/FAT Viewer?action=UPDATE&amp;creator=factset&amp;DYN_ARGS=TRUE&amp;DOC_NAME=FAT:FQL_AUDITING_CLIENT_TEMPLATE.FAT&amp;display_string=Audit&amp;VAR:KEY=MFMZMXUPCP&amp;VAR:QUERY=RkZfRUJJVERBX0lCKCdDQUwnLDIwMDksLCwsJ1VTRCcp&amp;WINDOW=FIRST_POPUP&amp;HEIGHT=450&amp;WIDTH=450&amp;","START_MAXIMIZED=FALSE&amp;VAR:CALENDAR=US&amp;VAR:SYMBOL=332770&amp;VAR:INDEX=0"}</definedName>
    <definedName name="_5__123Graph_CCHART_1" localSheetId="4" hidden="1">#REF!</definedName>
    <definedName name="_5__123Graph_CCHART_1" localSheetId="5" hidden="1">#REF!</definedName>
    <definedName name="_5__123Graph_CCHART_1" localSheetId="6" hidden="1">#REF!</definedName>
    <definedName name="_5__123Graph_CCHART_1" localSheetId="3" hidden="1">#REF!</definedName>
    <definedName name="_5__123Graph_CCHART_1" hidden="1">#REF!</definedName>
    <definedName name="_5__FDSAUDITLINK__" localSheetId="4" hidden="1">{"fdsup://directions/FAT Viewer?action=UPDATE&amp;creator=factset&amp;DYN_ARGS=TRUE&amp;DOC_NAME=FAT:FQL_AUDITING_CLIENT_TEMPLATE.FAT&amp;display_string=Audit&amp;VAR:KEY=WVMRQVONSP&amp;VAR:QUERY=RkZfRU5UUlBSX1ZBTF9EQUlMWSg0MDI0MiwsLCwnVVNEJywnRElMJyk=&amp;WINDOW=FIRST_POPUP&amp;HEIGHT=45","0&amp;WIDTH=450&amp;START_MAXIMIZED=FALSE&amp;VAR:CALENDAR=US&amp;VAR:SYMBOL=650432&amp;VAR:INDEX=0"}</definedName>
    <definedName name="_5__FDSAUDITLINK__" localSheetId="5" hidden="1">{"fdsup://directions/FAT Viewer?action=UPDATE&amp;creator=factset&amp;DYN_ARGS=TRUE&amp;DOC_NAME=FAT:FQL_AUDITING_CLIENT_TEMPLATE.FAT&amp;display_string=Audit&amp;VAR:KEY=WVMRQVONSP&amp;VAR:QUERY=RkZfRU5UUlBSX1ZBTF9EQUlMWSg0MDI0MiwsLCwnVVNEJywnRElMJyk=&amp;WINDOW=FIRST_POPUP&amp;HEIGHT=45","0&amp;WIDTH=450&amp;START_MAXIMIZED=FALSE&amp;VAR:CALENDAR=US&amp;VAR:SYMBOL=650432&amp;VAR:INDEX=0"}</definedName>
    <definedName name="_5__FDSAUDITLINK__" localSheetId="6" hidden="1">{"fdsup://directions/FAT Viewer?action=UPDATE&amp;creator=factset&amp;DYN_ARGS=TRUE&amp;DOC_NAME=FAT:FQL_AUDITING_CLIENT_TEMPLATE.FAT&amp;display_string=Audit&amp;VAR:KEY=WVMRQVONSP&amp;VAR:QUERY=RkZfRU5UUlBSX1ZBTF9EQUlMWSg0MDI0MiwsLCwnVVNEJywnRElMJyk=&amp;WINDOW=FIRST_POPUP&amp;HEIGHT=45","0&amp;WIDTH=450&amp;START_MAXIMIZED=FALSE&amp;VAR:CALENDAR=US&amp;VAR:SYMBOL=650432&amp;VAR:INDEX=0"}</definedName>
    <definedName name="_5__FDSAUDITLINK__" localSheetId="3" hidden="1">{"fdsup://directions/FAT Viewer?action=UPDATE&amp;creator=factset&amp;DYN_ARGS=TRUE&amp;DOC_NAME=FAT:FQL_AUDITING_CLIENT_TEMPLATE.FAT&amp;display_string=Audit&amp;VAR:KEY=WVMRQVONSP&amp;VAR:QUERY=RkZfRU5UUlBSX1ZBTF9EQUlMWSg0MDI0MiwsLCwnVVNEJywnRElMJyk=&amp;WINDOW=FIRST_POPUP&amp;HEIGHT=45","0&amp;WIDTH=450&amp;START_MAXIMIZED=FALSE&amp;VAR:CALENDAR=US&amp;VAR:SYMBOL=650432&amp;VAR:INDEX=0"}</definedName>
    <definedName name="_5__FDSAUDITLINK__" hidden="1">{"fdsup://directions/FAT Viewer?action=UPDATE&amp;creator=factset&amp;DYN_ARGS=TRUE&amp;DOC_NAME=FAT:FQL_AUDITING_CLIENT_TEMPLATE.FAT&amp;display_string=Audit&amp;VAR:KEY=WVMRQVONSP&amp;VAR:QUERY=RkZfRU5UUlBSX1ZBTF9EQUlMWSg0MDI0MiwsLCwnVVNEJywnRElMJyk=&amp;WINDOW=FIRST_POPUP&amp;HEIGHT=45","0&amp;WIDTH=450&amp;START_MAXIMIZED=FALSE&amp;VAR:CALENDAR=US&amp;VAR:SYMBOL=650432&amp;VAR:INDEX=0"}</definedName>
    <definedName name="_50__FDSAUDITLINK__" localSheetId="4" hidden="1">{"fdsup://directions/FAT Viewer?action=UPDATE&amp;creator=factset&amp;DYN_ARGS=TRUE&amp;DOC_NAME=FAT:FQL_AUDITING_CLIENT_TEMPLATE.FAT&amp;display_string=Audit&amp;VAR:KEY=CXEHCRWFAB&amp;VAR:QUERY=RkZfRU5UUlBSX1ZBTF9EQUlMWSg0MDI0MiwsLCwnVVNEJywnRElMJyk=&amp;WINDOW=FIRST_POPUP&amp;HEIGHT=45","0&amp;WIDTH=450&amp;START_MAXIMIZED=FALSE&amp;VAR:CALENDAR=US&amp;VAR:SYMBOL=332770&amp;VAR:INDEX=0"}</definedName>
    <definedName name="_50__FDSAUDITLINK__" localSheetId="5" hidden="1">{"fdsup://directions/FAT Viewer?action=UPDATE&amp;creator=factset&amp;DYN_ARGS=TRUE&amp;DOC_NAME=FAT:FQL_AUDITING_CLIENT_TEMPLATE.FAT&amp;display_string=Audit&amp;VAR:KEY=CXEHCRWFAB&amp;VAR:QUERY=RkZfRU5UUlBSX1ZBTF9EQUlMWSg0MDI0MiwsLCwnVVNEJywnRElMJyk=&amp;WINDOW=FIRST_POPUP&amp;HEIGHT=45","0&amp;WIDTH=450&amp;START_MAXIMIZED=FALSE&amp;VAR:CALENDAR=US&amp;VAR:SYMBOL=332770&amp;VAR:INDEX=0"}</definedName>
    <definedName name="_50__FDSAUDITLINK__" localSheetId="6" hidden="1">{"fdsup://directions/FAT Viewer?action=UPDATE&amp;creator=factset&amp;DYN_ARGS=TRUE&amp;DOC_NAME=FAT:FQL_AUDITING_CLIENT_TEMPLATE.FAT&amp;display_string=Audit&amp;VAR:KEY=CXEHCRWFAB&amp;VAR:QUERY=RkZfRU5UUlBSX1ZBTF9EQUlMWSg0MDI0MiwsLCwnVVNEJywnRElMJyk=&amp;WINDOW=FIRST_POPUP&amp;HEIGHT=45","0&amp;WIDTH=450&amp;START_MAXIMIZED=FALSE&amp;VAR:CALENDAR=US&amp;VAR:SYMBOL=332770&amp;VAR:INDEX=0"}</definedName>
    <definedName name="_50__FDSAUDITLINK__" localSheetId="3" hidden="1">{"fdsup://directions/FAT Viewer?action=UPDATE&amp;creator=factset&amp;DYN_ARGS=TRUE&amp;DOC_NAME=FAT:FQL_AUDITING_CLIENT_TEMPLATE.FAT&amp;display_string=Audit&amp;VAR:KEY=CXEHCRWFAB&amp;VAR:QUERY=RkZfRU5UUlBSX1ZBTF9EQUlMWSg0MDI0MiwsLCwnVVNEJywnRElMJyk=&amp;WINDOW=FIRST_POPUP&amp;HEIGHT=45","0&amp;WIDTH=450&amp;START_MAXIMIZED=FALSE&amp;VAR:CALENDAR=US&amp;VAR:SYMBOL=332770&amp;VAR:INDEX=0"}</definedName>
    <definedName name="_50__FDSAUDITLINK__" hidden="1">{"fdsup://directions/FAT Viewer?action=UPDATE&amp;creator=factset&amp;DYN_ARGS=TRUE&amp;DOC_NAME=FAT:FQL_AUDITING_CLIENT_TEMPLATE.FAT&amp;display_string=Audit&amp;VAR:KEY=CXEHCRWFAB&amp;VAR:QUERY=RkZfRU5UUlBSX1ZBTF9EQUlMWSg0MDI0MiwsLCwnVVNEJywnRElMJyk=&amp;WINDOW=FIRST_POPUP&amp;HEIGHT=45","0&amp;WIDTH=450&amp;START_MAXIMIZED=FALSE&amp;VAR:CALENDAR=US&amp;VAR:SYMBOL=332770&amp;VAR:INDEX=0"}</definedName>
    <definedName name="_51__123Graph_ACHART_3" localSheetId="4" hidden="1">#REF!</definedName>
    <definedName name="_51__123Graph_ACHART_3" localSheetId="5" hidden="1">#REF!</definedName>
    <definedName name="_51__123Graph_ACHART_3" localSheetId="6" hidden="1">#REF!</definedName>
    <definedName name="_51__123Graph_ACHART_3" localSheetId="3" hidden="1">#REF!</definedName>
    <definedName name="_51__123Graph_ACHART_3" hidden="1">#REF!</definedName>
    <definedName name="_51__FDSAUDITLINK__" localSheetId="4" hidden="1">{"fdsup://directions/FAT Viewer?action=UPDATE&amp;creator=factset&amp;DYN_ARGS=TRUE&amp;DOC_NAME=FAT:FQL_AUDITING_CLIENT_TEMPLATE.FAT&amp;display_string=Audit&amp;VAR:KEY=SVGBOBYLCP&amp;VAR:QUERY=RkZfRUJJVERBX0lCKCdDQUwnLDIwMDksLCwsJ1VTRCcp&amp;WINDOW=FIRST_POPUP&amp;HEIGHT=450&amp;WIDTH=450&amp;","START_MAXIMIZED=FALSE&amp;VAR:CALENDAR=US&amp;VAR:SYMBOL=70454910&amp;VAR:INDEX=0"}</definedName>
    <definedName name="_51__FDSAUDITLINK__" localSheetId="5" hidden="1">{"fdsup://directions/FAT Viewer?action=UPDATE&amp;creator=factset&amp;DYN_ARGS=TRUE&amp;DOC_NAME=FAT:FQL_AUDITING_CLIENT_TEMPLATE.FAT&amp;display_string=Audit&amp;VAR:KEY=SVGBOBYLCP&amp;VAR:QUERY=RkZfRUJJVERBX0lCKCdDQUwnLDIwMDksLCwsJ1VTRCcp&amp;WINDOW=FIRST_POPUP&amp;HEIGHT=450&amp;WIDTH=450&amp;","START_MAXIMIZED=FALSE&amp;VAR:CALENDAR=US&amp;VAR:SYMBOL=70454910&amp;VAR:INDEX=0"}</definedName>
    <definedName name="_51__FDSAUDITLINK__" localSheetId="6" hidden="1">{"fdsup://directions/FAT Viewer?action=UPDATE&amp;creator=factset&amp;DYN_ARGS=TRUE&amp;DOC_NAME=FAT:FQL_AUDITING_CLIENT_TEMPLATE.FAT&amp;display_string=Audit&amp;VAR:KEY=SVGBOBYLCP&amp;VAR:QUERY=RkZfRUJJVERBX0lCKCdDQUwnLDIwMDksLCwsJ1VTRCcp&amp;WINDOW=FIRST_POPUP&amp;HEIGHT=450&amp;WIDTH=450&amp;","START_MAXIMIZED=FALSE&amp;VAR:CALENDAR=US&amp;VAR:SYMBOL=70454910&amp;VAR:INDEX=0"}</definedName>
    <definedName name="_51__FDSAUDITLINK__" localSheetId="3" hidden="1">{"fdsup://directions/FAT Viewer?action=UPDATE&amp;creator=factset&amp;DYN_ARGS=TRUE&amp;DOC_NAME=FAT:FQL_AUDITING_CLIENT_TEMPLATE.FAT&amp;display_string=Audit&amp;VAR:KEY=SVGBOBYLCP&amp;VAR:QUERY=RkZfRUJJVERBX0lCKCdDQUwnLDIwMDksLCwsJ1VTRCcp&amp;WINDOW=FIRST_POPUP&amp;HEIGHT=450&amp;WIDTH=450&amp;","START_MAXIMIZED=FALSE&amp;VAR:CALENDAR=US&amp;VAR:SYMBOL=70454910&amp;VAR:INDEX=0"}</definedName>
    <definedName name="_51__FDSAUDITLINK__" hidden="1">{"fdsup://directions/FAT Viewer?action=UPDATE&amp;creator=factset&amp;DYN_ARGS=TRUE&amp;DOC_NAME=FAT:FQL_AUDITING_CLIENT_TEMPLATE.FAT&amp;display_string=Audit&amp;VAR:KEY=SVGBOBYLCP&amp;VAR:QUERY=RkZfRUJJVERBX0lCKCdDQUwnLDIwMDksLCwsJ1VTRCcp&amp;WINDOW=FIRST_POPUP&amp;HEIGHT=450&amp;WIDTH=450&amp;","START_MAXIMIZED=FALSE&amp;VAR:CALENDAR=US&amp;VAR:SYMBOL=70454910&amp;VAR:INDEX=0"}</definedName>
    <definedName name="_52__FDSAUDITLINK__" localSheetId="4" hidden="1">{"fdsup://directions/FAT Viewer?action=UPDATE&amp;creator=factset&amp;DYN_ARGS=TRUE&amp;DOC_NAME=FAT:FQL_AUDITING_CLIENT_TEMPLATE.FAT&amp;display_string=Audit&amp;VAR:KEY=ETCDEBGVWV&amp;VAR:QUERY=RkZfRU5UUlBSX1ZBTF9EQUlMWSg0MDI0MiwsLCwnVVNEJywnRElMJyk=&amp;WINDOW=FIRST_POPUP&amp;HEIGHT=45","0&amp;WIDTH=450&amp;START_MAXIMIZED=FALSE&amp;VAR:CALENDAR=US&amp;VAR:SYMBOL=B0ZSH5&amp;VAR:INDEX=0"}</definedName>
    <definedName name="_52__FDSAUDITLINK__" localSheetId="5" hidden="1">{"fdsup://directions/FAT Viewer?action=UPDATE&amp;creator=factset&amp;DYN_ARGS=TRUE&amp;DOC_NAME=FAT:FQL_AUDITING_CLIENT_TEMPLATE.FAT&amp;display_string=Audit&amp;VAR:KEY=ETCDEBGVWV&amp;VAR:QUERY=RkZfRU5UUlBSX1ZBTF9EQUlMWSg0MDI0MiwsLCwnVVNEJywnRElMJyk=&amp;WINDOW=FIRST_POPUP&amp;HEIGHT=45","0&amp;WIDTH=450&amp;START_MAXIMIZED=FALSE&amp;VAR:CALENDAR=US&amp;VAR:SYMBOL=B0ZSH5&amp;VAR:INDEX=0"}</definedName>
    <definedName name="_52__FDSAUDITLINK__" localSheetId="6" hidden="1">{"fdsup://directions/FAT Viewer?action=UPDATE&amp;creator=factset&amp;DYN_ARGS=TRUE&amp;DOC_NAME=FAT:FQL_AUDITING_CLIENT_TEMPLATE.FAT&amp;display_string=Audit&amp;VAR:KEY=ETCDEBGVWV&amp;VAR:QUERY=RkZfRU5UUlBSX1ZBTF9EQUlMWSg0MDI0MiwsLCwnVVNEJywnRElMJyk=&amp;WINDOW=FIRST_POPUP&amp;HEIGHT=45","0&amp;WIDTH=450&amp;START_MAXIMIZED=FALSE&amp;VAR:CALENDAR=US&amp;VAR:SYMBOL=B0ZSH5&amp;VAR:INDEX=0"}</definedName>
    <definedName name="_52__FDSAUDITLINK__" localSheetId="3" hidden="1">{"fdsup://directions/FAT Viewer?action=UPDATE&amp;creator=factset&amp;DYN_ARGS=TRUE&amp;DOC_NAME=FAT:FQL_AUDITING_CLIENT_TEMPLATE.FAT&amp;display_string=Audit&amp;VAR:KEY=ETCDEBGVWV&amp;VAR:QUERY=RkZfRU5UUlBSX1ZBTF9EQUlMWSg0MDI0MiwsLCwnVVNEJywnRElMJyk=&amp;WINDOW=FIRST_POPUP&amp;HEIGHT=45","0&amp;WIDTH=450&amp;START_MAXIMIZED=FALSE&amp;VAR:CALENDAR=US&amp;VAR:SYMBOL=B0ZSH5&amp;VAR:INDEX=0"}</definedName>
    <definedName name="_52__FDSAUDITLINK__" hidden="1">{"fdsup://directions/FAT Viewer?action=UPDATE&amp;creator=factset&amp;DYN_ARGS=TRUE&amp;DOC_NAME=FAT:FQL_AUDITING_CLIENT_TEMPLATE.FAT&amp;display_string=Audit&amp;VAR:KEY=ETCDEBGVWV&amp;VAR:QUERY=RkZfRU5UUlBSX1ZBTF9EQUlMWSg0MDI0MiwsLCwnVVNEJywnRElMJyk=&amp;WINDOW=FIRST_POPUP&amp;HEIGHT=45","0&amp;WIDTH=450&amp;START_MAXIMIZED=FALSE&amp;VAR:CALENDAR=US&amp;VAR:SYMBOL=B0ZSH5&amp;VAR:INDEX=0"}</definedName>
    <definedName name="_53__FDSAUDITLINK__" localSheetId="4" hidden="1">{"fdsup://directions/FAT Viewer?action=UPDATE&amp;creator=factset&amp;DYN_ARGS=TRUE&amp;DOC_NAME=FAT:FQL_AUDITING_CLIENT_TEMPLATE.FAT&amp;display_string=Audit&amp;VAR:KEY=CTADCFEBYL&amp;VAR:QUERY=RkZfRUJJVERBX0lCKCdDQUwnLDIwMDksLCwsJ1VTRCcp&amp;WINDOW=FIRST_POPUP&amp;HEIGHT=450&amp;WIDTH=450&amp;","START_MAXIMIZED=FALSE&amp;VAR:CALENDAR=US&amp;VAR:SYMBOL=678305&amp;VAR:INDEX=0"}</definedName>
    <definedName name="_53__FDSAUDITLINK__" localSheetId="5" hidden="1">{"fdsup://directions/FAT Viewer?action=UPDATE&amp;creator=factset&amp;DYN_ARGS=TRUE&amp;DOC_NAME=FAT:FQL_AUDITING_CLIENT_TEMPLATE.FAT&amp;display_string=Audit&amp;VAR:KEY=CTADCFEBYL&amp;VAR:QUERY=RkZfRUJJVERBX0lCKCdDQUwnLDIwMDksLCwsJ1VTRCcp&amp;WINDOW=FIRST_POPUP&amp;HEIGHT=450&amp;WIDTH=450&amp;","START_MAXIMIZED=FALSE&amp;VAR:CALENDAR=US&amp;VAR:SYMBOL=678305&amp;VAR:INDEX=0"}</definedName>
    <definedName name="_53__FDSAUDITLINK__" localSheetId="6" hidden="1">{"fdsup://directions/FAT Viewer?action=UPDATE&amp;creator=factset&amp;DYN_ARGS=TRUE&amp;DOC_NAME=FAT:FQL_AUDITING_CLIENT_TEMPLATE.FAT&amp;display_string=Audit&amp;VAR:KEY=CTADCFEBYL&amp;VAR:QUERY=RkZfRUJJVERBX0lCKCdDQUwnLDIwMDksLCwsJ1VTRCcp&amp;WINDOW=FIRST_POPUP&amp;HEIGHT=450&amp;WIDTH=450&amp;","START_MAXIMIZED=FALSE&amp;VAR:CALENDAR=US&amp;VAR:SYMBOL=678305&amp;VAR:INDEX=0"}</definedName>
    <definedName name="_53__FDSAUDITLINK__" localSheetId="3" hidden="1">{"fdsup://directions/FAT Viewer?action=UPDATE&amp;creator=factset&amp;DYN_ARGS=TRUE&amp;DOC_NAME=FAT:FQL_AUDITING_CLIENT_TEMPLATE.FAT&amp;display_string=Audit&amp;VAR:KEY=CTADCFEBYL&amp;VAR:QUERY=RkZfRUJJVERBX0lCKCdDQUwnLDIwMDksLCwsJ1VTRCcp&amp;WINDOW=FIRST_POPUP&amp;HEIGHT=450&amp;WIDTH=450&amp;","START_MAXIMIZED=FALSE&amp;VAR:CALENDAR=US&amp;VAR:SYMBOL=678305&amp;VAR:INDEX=0"}</definedName>
    <definedName name="_53__FDSAUDITLINK__" hidden="1">{"fdsup://directions/FAT Viewer?action=UPDATE&amp;creator=factset&amp;DYN_ARGS=TRUE&amp;DOC_NAME=FAT:FQL_AUDITING_CLIENT_TEMPLATE.FAT&amp;display_string=Audit&amp;VAR:KEY=CTADCFEBYL&amp;VAR:QUERY=RkZfRUJJVERBX0lCKCdDQUwnLDIwMDksLCwsJ1VTRCcp&amp;WINDOW=FIRST_POPUP&amp;HEIGHT=450&amp;WIDTH=450&amp;","START_MAXIMIZED=FALSE&amp;VAR:CALENDAR=US&amp;VAR:SYMBOL=678305&amp;VAR:INDEX=0"}</definedName>
    <definedName name="_54__123Graph_ACHART_19" localSheetId="4" hidden="1">#REF!</definedName>
    <definedName name="_54__123Graph_ACHART_19" localSheetId="5" hidden="1">#REF!</definedName>
    <definedName name="_54__123Graph_ACHART_19" localSheetId="6" hidden="1">#REF!</definedName>
    <definedName name="_54__123Graph_ACHART_19" localSheetId="3" hidden="1">#REF!</definedName>
    <definedName name="_54__123Graph_ACHART_19" hidden="1">#REF!</definedName>
    <definedName name="_54__FDSAUDITLINK__" localSheetId="4" hidden="1">{"fdsup://directions/FAT Viewer?action=UPDATE&amp;creator=factset&amp;DYN_ARGS=TRUE&amp;DOC_NAME=FAT:FQL_AUDITING_CLIENT_TEMPLATE.FAT&amp;display_string=Audit&amp;VAR:KEY=YFOVQTWLIJ&amp;VAR:QUERY=RkZfRU5UUlBSX1ZBTF9EQUlMWSg0MDI0MiwsLCwnVVNEJywnRElMJyk=&amp;WINDOW=FIRST_POPUP&amp;HEIGHT=45","0&amp;WIDTH=450&amp;START_MAXIMIZED=FALSE&amp;VAR:CALENDAR=US&amp;VAR:SYMBOL=678305&amp;VAR:INDEX=0"}</definedName>
    <definedName name="_54__FDSAUDITLINK__" localSheetId="5" hidden="1">{"fdsup://directions/FAT Viewer?action=UPDATE&amp;creator=factset&amp;DYN_ARGS=TRUE&amp;DOC_NAME=FAT:FQL_AUDITING_CLIENT_TEMPLATE.FAT&amp;display_string=Audit&amp;VAR:KEY=YFOVQTWLIJ&amp;VAR:QUERY=RkZfRU5UUlBSX1ZBTF9EQUlMWSg0MDI0MiwsLCwnVVNEJywnRElMJyk=&amp;WINDOW=FIRST_POPUP&amp;HEIGHT=45","0&amp;WIDTH=450&amp;START_MAXIMIZED=FALSE&amp;VAR:CALENDAR=US&amp;VAR:SYMBOL=678305&amp;VAR:INDEX=0"}</definedName>
    <definedName name="_54__FDSAUDITLINK__" localSheetId="6" hidden="1">{"fdsup://directions/FAT Viewer?action=UPDATE&amp;creator=factset&amp;DYN_ARGS=TRUE&amp;DOC_NAME=FAT:FQL_AUDITING_CLIENT_TEMPLATE.FAT&amp;display_string=Audit&amp;VAR:KEY=YFOVQTWLIJ&amp;VAR:QUERY=RkZfRU5UUlBSX1ZBTF9EQUlMWSg0MDI0MiwsLCwnVVNEJywnRElMJyk=&amp;WINDOW=FIRST_POPUP&amp;HEIGHT=45","0&amp;WIDTH=450&amp;START_MAXIMIZED=FALSE&amp;VAR:CALENDAR=US&amp;VAR:SYMBOL=678305&amp;VAR:INDEX=0"}</definedName>
    <definedName name="_54__FDSAUDITLINK__" localSheetId="3" hidden="1">{"fdsup://directions/FAT Viewer?action=UPDATE&amp;creator=factset&amp;DYN_ARGS=TRUE&amp;DOC_NAME=FAT:FQL_AUDITING_CLIENT_TEMPLATE.FAT&amp;display_string=Audit&amp;VAR:KEY=YFOVQTWLIJ&amp;VAR:QUERY=RkZfRU5UUlBSX1ZBTF9EQUlMWSg0MDI0MiwsLCwnVVNEJywnRElMJyk=&amp;WINDOW=FIRST_POPUP&amp;HEIGHT=45","0&amp;WIDTH=450&amp;START_MAXIMIZED=FALSE&amp;VAR:CALENDAR=US&amp;VAR:SYMBOL=678305&amp;VAR:INDEX=0"}</definedName>
    <definedName name="_54__FDSAUDITLINK__" hidden="1">{"fdsup://directions/FAT Viewer?action=UPDATE&amp;creator=factset&amp;DYN_ARGS=TRUE&amp;DOC_NAME=FAT:FQL_AUDITING_CLIENT_TEMPLATE.FAT&amp;display_string=Audit&amp;VAR:KEY=YFOVQTWLIJ&amp;VAR:QUERY=RkZfRU5UUlBSX1ZBTF9EQUlMWSg0MDI0MiwsLCwnVVNEJywnRElMJyk=&amp;WINDOW=FIRST_POPUP&amp;HEIGHT=45","0&amp;WIDTH=450&amp;START_MAXIMIZED=FALSE&amp;VAR:CALENDAR=US&amp;VAR:SYMBOL=678305&amp;VAR:INDEX=0"}</definedName>
    <definedName name="_55__FDSAUDITLINK__" localSheetId="4" hidden="1">{"fdsup://directions/FAT Viewer?action=UPDATE&amp;creator=factset&amp;DYN_ARGS=TRUE&amp;DOC_NAME=FAT:FQL_AUDITING_CLIENT_TEMPLATE.FAT&amp;display_string=Audit&amp;VAR:KEY=YDSHWDYLUB&amp;VAR:QUERY=RkZfRUJJVERBX0lCKCdDQUwnLDIwMDksLCwsJ1VTRCcp&amp;WINDOW=FIRST_POPUP&amp;HEIGHT=450&amp;WIDTH=450&amp;","START_MAXIMIZED=FALSE&amp;VAR:CALENDAR=US&amp;VAR:SYMBOL=650432&amp;VAR:INDEX=0"}</definedName>
    <definedName name="_55__FDSAUDITLINK__" localSheetId="5" hidden="1">{"fdsup://directions/FAT Viewer?action=UPDATE&amp;creator=factset&amp;DYN_ARGS=TRUE&amp;DOC_NAME=FAT:FQL_AUDITING_CLIENT_TEMPLATE.FAT&amp;display_string=Audit&amp;VAR:KEY=YDSHWDYLUB&amp;VAR:QUERY=RkZfRUJJVERBX0lCKCdDQUwnLDIwMDksLCwsJ1VTRCcp&amp;WINDOW=FIRST_POPUP&amp;HEIGHT=450&amp;WIDTH=450&amp;","START_MAXIMIZED=FALSE&amp;VAR:CALENDAR=US&amp;VAR:SYMBOL=650432&amp;VAR:INDEX=0"}</definedName>
    <definedName name="_55__FDSAUDITLINK__" localSheetId="6" hidden="1">{"fdsup://directions/FAT Viewer?action=UPDATE&amp;creator=factset&amp;DYN_ARGS=TRUE&amp;DOC_NAME=FAT:FQL_AUDITING_CLIENT_TEMPLATE.FAT&amp;display_string=Audit&amp;VAR:KEY=YDSHWDYLUB&amp;VAR:QUERY=RkZfRUJJVERBX0lCKCdDQUwnLDIwMDksLCwsJ1VTRCcp&amp;WINDOW=FIRST_POPUP&amp;HEIGHT=450&amp;WIDTH=450&amp;","START_MAXIMIZED=FALSE&amp;VAR:CALENDAR=US&amp;VAR:SYMBOL=650432&amp;VAR:INDEX=0"}</definedName>
    <definedName name="_55__FDSAUDITLINK__" localSheetId="3" hidden="1">{"fdsup://directions/FAT Viewer?action=UPDATE&amp;creator=factset&amp;DYN_ARGS=TRUE&amp;DOC_NAME=FAT:FQL_AUDITING_CLIENT_TEMPLATE.FAT&amp;display_string=Audit&amp;VAR:KEY=YDSHWDYLUB&amp;VAR:QUERY=RkZfRUJJVERBX0lCKCdDQUwnLDIwMDksLCwsJ1VTRCcp&amp;WINDOW=FIRST_POPUP&amp;HEIGHT=450&amp;WIDTH=450&amp;","START_MAXIMIZED=FALSE&amp;VAR:CALENDAR=US&amp;VAR:SYMBOL=650432&amp;VAR:INDEX=0"}</definedName>
    <definedName name="_55__FDSAUDITLINK__" hidden="1">{"fdsup://directions/FAT Viewer?action=UPDATE&amp;creator=factset&amp;DYN_ARGS=TRUE&amp;DOC_NAME=FAT:FQL_AUDITING_CLIENT_TEMPLATE.FAT&amp;display_string=Audit&amp;VAR:KEY=YDSHWDYLUB&amp;VAR:QUERY=RkZfRUJJVERBX0lCKCdDQUwnLDIwMDksLCwsJ1VTRCcp&amp;WINDOW=FIRST_POPUP&amp;HEIGHT=450&amp;WIDTH=450&amp;","START_MAXIMIZED=FALSE&amp;VAR:CALENDAR=US&amp;VAR:SYMBOL=650432&amp;VAR:INDEX=0"}</definedName>
    <definedName name="_56__FDSAUDITLINK__" localSheetId="4" hidden="1">{"fdsup://directions/FAT Viewer?action=UPDATE&amp;creator=factset&amp;DYN_ARGS=TRUE&amp;DOC_NAME=FAT:FQL_AUDITING_CLIENT_TEMPLATE.FAT&amp;display_string=Audit&amp;VAR:KEY=WVMRQVONSP&amp;VAR:QUERY=RkZfRU5UUlBSX1ZBTF9EQUlMWSg0MDI0MiwsLCwnVVNEJywnRElMJyk=&amp;WINDOW=FIRST_POPUP&amp;HEIGHT=45","0&amp;WIDTH=450&amp;START_MAXIMIZED=FALSE&amp;VAR:CALENDAR=US&amp;VAR:SYMBOL=650432&amp;VAR:INDEX=0"}</definedName>
    <definedName name="_56__FDSAUDITLINK__" localSheetId="5" hidden="1">{"fdsup://directions/FAT Viewer?action=UPDATE&amp;creator=factset&amp;DYN_ARGS=TRUE&amp;DOC_NAME=FAT:FQL_AUDITING_CLIENT_TEMPLATE.FAT&amp;display_string=Audit&amp;VAR:KEY=WVMRQVONSP&amp;VAR:QUERY=RkZfRU5UUlBSX1ZBTF9EQUlMWSg0MDI0MiwsLCwnVVNEJywnRElMJyk=&amp;WINDOW=FIRST_POPUP&amp;HEIGHT=45","0&amp;WIDTH=450&amp;START_MAXIMIZED=FALSE&amp;VAR:CALENDAR=US&amp;VAR:SYMBOL=650432&amp;VAR:INDEX=0"}</definedName>
    <definedName name="_56__FDSAUDITLINK__" localSheetId="6" hidden="1">{"fdsup://directions/FAT Viewer?action=UPDATE&amp;creator=factset&amp;DYN_ARGS=TRUE&amp;DOC_NAME=FAT:FQL_AUDITING_CLIENT_TEMPLATE.FAT&amp;display_string=Audit&amp;VAR:KEY=WVMRQVONSP&amp;VAR:QUERY=RkZfRU5UUlBSX1ZBTF9EQUlMWSg0MDI0MiwsLCwnVVNEJywnRElMJyk=&amp;WINDOW=FIRST_POPUP&amp;HEIGHT=45","0&amp;WIDTH=450&amp;START_MAXIMIZED=FALSE&amp;VAR:CALENDAR=US&amp;VAR:SYMBOL=650432&amp;VAR:INDEX=0"}</definedName>
    <definedName name="_56__FDSAUDITLINK__" localSheetId="3" hidden="1">{"fdsup://directions/FAT Viewer?action=UPDATE&amp;creator=factset&amp;DYN_ARGS=TRUE&amp;DOC_NAME=FAT:FQL_AUDITING_CLIENT_TEMPLATE.FAT&amp;display_string=Audit&amp;VAR:KEY=WVMRQVONSP&amp;VAR:QUERY=RkZfRU5UUlBSX1ZBTF9EQUlMWSg0MDI0MiwsLCwnVVNEJywnRElMJyk=&amp;WINDOW=FIRST_POPUP&amp;HEIGHT=45","0&amp;WIDTH=450&amp;START_MAXIMIZED=FALSE&amp;VAR:CALENDAR=US&amp;VAR:SYMBOL=650432&amp;VAR:INDEX=0"}</definedName>
    <definedName name="_56__FDSAUDITLINK__" hidden="1">{"fdsup://directions/FAT Viewer?action=UPDATE&amp;creator=factset&amp;DYN_ARGS=TRUE&amp;DOC_NAME=FAT:FQL_AUDITING_CLIENT_TEMPLATE.FAT&amp;display_string=Audit&amp;VAR:KEY=WVMRQVONSP&amp;VAR:QUERY=RkZfRU5UUlBSX1ZBTF9EQUlMWSg0MDI0MiwsLCwnVVNEJywnRElMJyk=&amp;WINDOW=FIRST_POPUP&amp;HEIGHT=45","0&amp;WIDTH=450&amp;START_MAXIMIZED=FALSE&amp;VAR:CALENDAR=US&amp;VAR:SYMBOL=650432&amp;VAR:INDEX=0"}</definedName>
    <definedName name="_56_0_Table1_" localSheetId="4" hidden="1">[3]Sheet1!#REF!</definedName>
    <definedName name="_56_0_Table1_" localSheetId="5" hidden="1">[3]Sheet1!#REF!</definedName>
    <definedName name="_56_0_Table1_" localSheetId="6" hidden="1">[3]Sheet1!#REF!</definedName>
    <definedName name="_56_0_Table1_" localSheetId="3" hidden="1">[3]Sheet1!#REF!</definedName>
    <definedName name="_56_0_Table1_" hidden="1">[3]Sheet1!#REF!</definedName>
    <definedName name="_57__FDSAUDITLINK__" localSheetId="4" hidden="1">{"fdsup://directions/FAT Viewer?action=UPDATE&amp;creator=factset&amp;DYN_ARGS=TRUE&amp;DOC_NAME=FAT:FQL_AUDITING_CLIENT_TEMPLATE.FAT&amp;display_string=Audit&amp;VAR:KEY=IDMNGFAXQB&amp;VAR:QUERY=RkZfRUJJVERBX0lCKCdDQUwnLDIwMDksLCwsJ1VTRCcp&amp;WINDOW=FIRST_POPUP&amp;HEIGHT=450&amp;WIDTH=450&amp;","START_MAXIMIZED=FALSE&amp;VAR:CALENDAR=US&amp;VAR:SYMBOL=610579&amp;VAR:INDEX=0"}</definedName>
    <definedName name="_57__FDSAUDITLINK__" localSheetId="5" hidden="1">{"fdsup://directions/FAT Viewer?action=UPDATE&amp;creator=factset&amp;DYN_ARGS=TRUE&amp;DOC_NAME=FAT:FQL_AUDITING_CLIENT_TEMPLATE.FAT&amp;display_string=Audit&amp;VAR:KEY=IDMNGFAXQB&amp;VAR:QUERY=RkZfRUJJVERBX0lCKCdDQUwnLDIwMDksLCwsJ1VTRCcp&amp;WINDOW=FIRST_POPUP&amp;HEIGHT=450&amp;WIDTH=450&amp;","START_MAXIMIZED=FALSE&amp;VAR:CALENDAR=US&amp;VAR:SYMBOL=610579&amp;VAR:INDEX=0"}</definedName>
    <definedName name="_57__FDSAUDITLINK__" localSheetId="6" hidden="1">{"fdsup://directions/FAT Viewer?action=UPDATE&amp;creator=factset&amp;DYN_ARGS=TRUE&amp;DOC_NAME=FAT:FQL_AUDITING_CLIENT_TEMPLATE.FAT&amp;display_string=Audit&amp;VAR:KEY=IDMNGFAXQB&amp;VAR:QUERY=RkZfRUJJVERBX0lCKCdDQUwnLDIwMDksLCwsJ1VTRCcp&amp;WINDOW=FIRST_POPUP&amp;HEIGHT=450&amp;WIDTH=450&amp;","START_MAXIMIZED=FALSE&amp;VAR:CALENDAR=US&amp;VAR:SYMBOL=610579&amp;VAR:INDEX=0"}</definedName>
    <definedName name="_57__FDSAUDITLINK__" localSheetId="3" hidden="1">{"fdsup://directions/FAT Viewer?action=UPDATE&amp;creator=factset&amp;DYN_ARGS=TRUE&amp;DOC_NAME=FAT:FQL_AUDITING_CLIENT_TEMPLATE.FAT&amp;display_string=Audit&amp;VAR:KEY=IDMNGFAXQB&amp;VAR:QUERY=RkZfRUJJVERBX0lCKCdDQUwnLDIwMDksLCwsJ1VTRCcp&amp;WINDOW=FIRST_POPUP&amp;HEIGHT=450&amp;WIDTH=450&amp;","START_MAXIMIZED=FALSE&amp;VAR:CALENDAR=US&amp;VAR:SYMBOL=610579&amp;VAR:INDEX=0"}</definedName>
    <definedName name="_57__FDSAUDITLINK__" hidden="1">{"fdsup://directions/FAT Viewer?action=UPDATE&amp;creator=factset&amp;DYN_ARGS=TRUE&amp;DOC_NAME=FAT:FQL_AUDITING_CLIENT_TEMPLATE.FAT&amp;display_string=Audit&amp;VAR:KEY=IDMNGFAXQB&amp;VAR:QUERY=RkZfRUJJVERBX0lCKCdDQUwnLDIwMDksLCwsJ1VTRCcp&amp;WINDOW=FIRST_POPUP&amp;HEIGHT=450&amp;WIDTH=450&amp;","START_MAXIMIZED=FALSE&amp;VAR:CALENDAR=US&amp;VAR:SYMBOL=610579&amp;VAR:INDEX=0"}</definedName>
    <definedName name="_58__FDSAUDITLINK__" localSheetId="4" hidden="1">{"fdsup://directions/FAT Viewer?action=UPDATE&amp;creator=factset&amp;DYN_ARGS=TRUE&amp;DOC_NAME=FAT:FQL_AUDITING_CLIENT_TEMPLATE.FAT&amp;display_string=Audit&amp;VAR:KEY=CXATOXCJOV&amp;VAR:QUERY=RkZfRU5UUlBSX1ZBTF9EQUlMWSg0MDI0MiwsLCwnVVNEJywnRElMJyk=&amp;WINDOW=FIRST_POPUP&amp;HEIGHT=45","0&amp;WIDTH=450&amp;START_MAXIMIZED=FALSE&amp;VAR:CALENDAR=US&amp;VAR:SYMBOL=610579&amp;VAR:INDEX=0"}</definedName>
    <definedName name="_58__FDSAUDITLINK__" localSheetId="5" hidden="1">{"fdsup://directions/FAT Viewer?action=UPDATE&amp;creator=factset&amp;DYN_ARGS=TRUE&amp;DOC_NAME=FAT:FQL_AUDITING_CLIENT_TEMPLATE.FAT&amp;display_string=Audit&amp;VAR:KEY=CXATOXCJOV&amp;VAR:QUERY=RkZfRU5UUlBSX1ZBTF9EQUlMWSg0MDI0MiwsLCwnVVNEJywnRElMJyk=&amp;WINDOW=FIRST_POPUP&amp;HEIGHT=45","0&amp;WIDTH=450&amp;START_MAXIMIZED=FALSE&amp;VAR:CALENDAR=US&amp;VAR:SYMBOL=610579&amp;VAR:INDEX=0"}</definedName>
    <definedName name="_58__FDSAUDITLINK__" localSheetId="6" hidden="1">{"fdsup://directions/FAT Viewer?action=UPDATE&amp;creator=factset&amp;DYN_ARGS=TRUE&amp;DOC_NAME=FAT:FQL_AUDITING_CLIENT_TEMPLATE.FAT&amp;display_string=Audit&amp;VAR:KEY=CXATOXCJOV&amp;VAR:QUERY=RkZfRU5UUlBSX1ZBTF9EQUlMWSg0MDI0MiwsLCwnVVNEJywnRElMJyk=&amp;WINDOW=FIRST_POPUP&amp;HEIGHT=45","0&amp;WIDTH=450&amp;START_MAXIMIZED=FALSE&amp;VAR:CALENDAR=US&amp;VAR:SYMBOL=610579&amp;VAR:INDEX=0"}</definedName>
    <definedName name="_58__FDSAUDITLINK__" localSheetId="3" hidden="1">{"fdsup://directions/FAT Viewer?action=UPDATE&amp;creator=factset&amp;DYN_ARGS=TRUE&amp;DOC_NAME=FAT:FQL_AUDITING_CLIENT_TEMPLATE.FAT&amp;display_string=Audit&amp;VAR:KEY=CXATOXCJOV&amp;VAR:QUERY=RkZfRU5UUlBSX1ZBTF9EQUlMWSg0MDI0MiwsLCwnVVNEJywnRElMJyk=&amp;WINDOW=FIRST_POPUP&amp;HEIGHT=45","0&amp;WIDTH=450&amp;START_MAXIMIZED=FALSE&amp;VAR:CALENDAR=US&amp;VAR:SYMBOL=610579&amp;VAR:INDEX=0"}</definedName>
    <definedName name="_58__FDSAUDITLINK__" hidden="1">{"fdsup://directions/FAT Viewer?action=UPDATE&amp;creator=factset&amp;DYN_ARGS=TRUE&amp;DOC_NAME=FAT:FQL_AUDITING_CLIENT_TEMPLATE.FAT&amp;display_string=Audit&amp;VAR:KEY=CXATOXCJOV&amp;VAR:QUERY=RkZfRU5UUlBSX1ZBTF9EQUlMWSg0MDI0MiwsLCwnVVNEJywnRElMJyk=&amp;WINDOW=FIRST_POPUP&amp;HEIGHT=45","0&amp;WIDTH=450&amp;START_MAXIMIZED=FALSE&amp;VAR:CALENDAR=US&amp;VAR:SYMBOL=610579&amp;VAR:INDEX=0"}</definedName>
    <definedName name="_58_0_Table2_" localSheetId="4" hidden="1">[3]Sheet1!#REF!</definedName>
    <definedName name="_58_0_Table2_" localSheetId="5" hidden="1">[3]Sheet1!#REF!</definedName>
    <definedName name="_58_0_Table2_" localSheetId="6" hidden="1">[3]Sheet1!#REF!</definedName>
    <definedName name="_58_0_Table2_" localSheetId="3" hidden="1">[3]Sheet1!#REF!</definedName>
    <definedName name="_58_0_Table2_" hidden="1">[3]Sheet1!#REF!</definedName>
    <definedName name="_59__123Graph_ACHART_4" localSheetId="4" hidden="1">#REF!</definedName>
    <definedName name="_59__123Graph_ACHART_4" localSheetId="5" hidden="1">#REF!</definedName>
    <definedName name="_59__123Graph_ACHART_4" localSheetId="6" hidden="1">#REF!</definedName>
    <definedName name="_59__123Graph_ACHART_4" localSheetId="3" hidden="1">#REF!</definedName>
    <definedName name="_59__123Graph_ACHART_4" hidden="1">#REF!</definedName>
    <definedName name="_59__FDSAUDITLINK__" localSheetId="4" hidden="1">{"fdsup://directions/FAT Viewer?action=UPDATE&amp;creator=factset&amp;DYN_ARGS=TRUE&amp;DOC_NAME=FAT:FQL_AUDITING_CLIENT_TEMPLATE.FAT&amp;display_string=Audit&amp;VAR:KEY=EZUHWRCBOF&amp;VAR:QUERY=RkZfRUJJVERBX0lCKCdDQUwnLDIwMDksLCwsJ1VTRCcp&amp;WINDOW=FIRST_POPUP&amp;HEIGHT=450&amp;WIDTH=450&amp;","START_MAXIMIZED=FALSE&amp;VAR:CALENDAR=US&amp;VAR:SYMBOL=620337&amp;VAR:INDEX=0"}</definedName>
    <definedName name="_59__FDSAUDITLINK__" localSheetId="5" hidden="1">{"fdsup://directions/FAT Viewer?action=UPDATE&amp;creator=factset&amp;DYN_ARGS=TRUE&amp;DOC_NAME=FAT:FQL_AUDITING_CLIENT_TEMPLATE.FAT&amp;display_string=Audit&amp;VAR:KEY=EZUHWRCBOF&amp;VAR:QUERY=RkZfRUJJVERBX0lCKCdDQUwnLDIwMDksLCwsJ1VTRCcp&amp;WINDOW=FIRST_POPUP&amp;HEIGHT=450&amp;WIDTH=450&amp;","START_MAXIMIZED=FALSE&amp;VAR:CALENDAR=US&amp;VAR:SYMBOL=620337&amp;VAR:INDEX=0"}</definedName>
    <definedName name="_59__FDSAUDITLINK__" localSheetId="6" hidden="1">{"fdsup://directions/FAT Viewer?action=UPDATE&amp;creator=factset&amp;DYN_ARGS=TRUE&amp;DOC_NAME=FAT:FQL_AUDITING_CLIENT_TEMPLATE.FAT&amp;display_string=Audit&amp;VAR:KEY=EZUHWRCBOF&amp;VAR:QUERY=RkZfRUJJVERBX0lCKCdDQUwnLDIwMDksLCwsJ1VTRCcp&amp;WINDOW=FIRST_POPUP&amp;HEIGHT=450&amp;WIDTH=450&amp;","START_MAXIMIZED=FALSE&amp;VAR:CALENDAR=US&amp;VAR:SYMBOL=620337&amp;VAR:INDEX=0"}</definedName>
    <definedName name="_59__FDSAUDITLINK__" localSheetId="3" hidden="1">{"fdsup://directions/FAT Viewer?action=UPDATE&amp;creator=factset&amp;DYN_ARGS=TRUE&amp;DOC_NAME=FAT:FQL_AUDITING_CLIENT_TEMPLATE.FAT&amp;display_string=Audit&amp;VAR:KEY=EZUHWRCBOF&amp;VAR:QUERY=RkZfRUJJVERBX0lCKCdDQUwnLDIwMDksLCwsJ1VTRCcp&amp;WINDOW=FIRST_POPUP&amp;HEIGHT=450&amp;WIDTH=450&amp;","START_MAXIMIZED=FALSE&amp;VAR:CALENDAR=US&amp;VAR:SYMBOL=620337&amp;VAR:INDEX=0"}</definedName>
    <definedName name="_59__FDSAUDITLINK__" hidden="1">{"fdsup://directions/FAT Viewer?action=UPDATE&amp;creator=factset&amp;DYN_ARGS=TRUE&amp;DOC_NAME=FAT:FQL_AUDITING_CLIENT_TEMPLATE.FAT&amp;display_string=Audit&amp;VAR:KEY=EZUHWRCBOF&amp;VAR:QUERY=RkZfRUJJVERBX0lCKCdDQUwnLDIwMDksLCwsJ1VTRCcp&amp;WINDOW=FIRST_POPUP&amp;HEIGHT=450&amp;WIDTH=450&amp;","START_MAXIMIZED=FALSE&amp;VAR:CALENDAR=US&amp;VAR:SYMBOL=620337&amp;VAR:INDEX=0"}</definedName>
    <definedName name="_6__123Graph_AGROWTH_9" localSheetId="4" hidden="1">[4]ICI!#REF!</definedName>
    <definedName name="_6__123Graph_AGROWTH_9" localSheetId="5" hidden="1">[4]ICI!#REF!</definedName>
    <definedName name="_6__123Graph_AGROWTH_9" localSheetId="6" hidden="1">[4]ICI!#REF!</definedName>
    <definedName name="_6__123Graph_AGROWTH_9" localSheetId="3" hidden="1">[4]ICI!#REF!</definedName>
    <definedName name="_6__123Graph_AGROWTH_9" hidden="1">[4]ICI!#REF!</definedName>
    <definedName name="_6__123Graph_CCHART_2" localSheetId="4" hidden="1">#REF!</definedName>
    <definedName name="_6__123Graph_CCHART_2" localSheetId="5" hidden="1">#REF!</definedName>
    <definedName name="_6__123Graph_CCHART_2" localSheetId="6" hidden="1">#REF!</definedName>
    <definedName name="_6__123Graph_CCHART_2" localSheetId="3" hidden="1">#REF!</definedName>
    <definedName name="_6__123Graph_CCHART_2" hidden="1">#REF!</definedName>
    <definedName name="_6__123Graph_LBL_ACHART_1" localSheetId="4" hidden="1">#REF!</definedName>
    <definedName name="_6__123Graph_LBL_ACHART_1" localSheetId="5" hidden="1">#REF!</definedName>
    <definedName name="_6__123Graph_LBL_ACHART_1" localSheetId="6" hidden="1">#REF!</definedName>
    <definedName name="_6__123Graph_LBL_ACHART_1" localSheetId="3" hidden="1">#REF!</definedName>
    <definedName name="_6__123Graph_LBL_ACHART_1" hidden="1">#REF!</definedName>
    <definedName name="_6__FDSAUDITLINK__" localSheetId="4" hidden="1">{"fdsup://directions/FAT Viewer?action=UPDATE&amp;creator=factset&amp;DYN_ARGS=TRUE&amp;DOC_NAME=FAT:FQL_AUDITING_CLIENT_TEMPLATE.FAT&amp;display_string=Audit&amp;VAR:KEY=IDMNGFAXQB&amp;VAR:QUERY=RkZfRUJJVERBX0lCKCdDQUwnLDIwMDksLCwsJ1VTRCcp&amp;WINDOW=FIRST_POPUP&amp;HEIGHT=450&amp;WIDTH=450&amp;","START_MAXIMIZED=FALSE&amp;VAR:CALENDAR=US&amp;VAR:SYMBOL=610579&amp;VAR:INDEX=0"}</definedName>
    <definedName name="_6__FDSAUDITLINK__" localSheetId="5" hidden="1">{"fdsup://directions/FAT Viewer?action=UPDATE&amp;creator=factset&amp;DYN_ARGS=TRUE&amp;DOC_NAME=FAT:FQL_AUDITING_CLIENT_TEMPLATE.FAT&amp;display_string=Audit&amp;VAR:KEY=IDMNGFAXQB&amp;VAR:QUERY=RkZfRUJJVERBX0lCKCdDQUwnLDIwMDksLCwsJ1VTRCcp&amp;WINDOW=FIRST_POPUP&amp;HEIGHT=450&amp;WIDTH=450&amp;","START_MAXIMIZED=FALSE&amp;VAR:CALENDAR=US&amp;VAR:SYMBOL=610579&amp;VAR:INDEX=0"}</definedName>
    <definedName name="_6__FDSAUDITLINK__" localSheetId="6" hidden="1">{"fdsup://directions/FAT Viewer?action=UPDATE&amp;creator=factset&amp;DYN_ARGS=TRUE&amp;DOC_NAME=FAT:FQL_AUDITING_CLIENT_TEMPLATE.FAT&amp;display_string=Audit&amp;VAR:KEY=IDMNGFAXQB&amp;VAR:QUERY=RkZfRUJJVERBX0lCKCdDQUwnLDIwMDksLCwsJ1VTRCcp&amp;WINDOW=FIRST_POPUP&amp;HEIGHT=450&amp;WIDTH=450&amp;","START_MAXIMIZED=FALSE&amp;VAR:CALENDAR=US&amp;VAR:SYMBOL=610579&amp;VAR:INDEX=0"}</definedName>
    <definedName name="_6__FDSAUDITLINK__" localSheetId="3" hidden="1">{"fdsup://directions/FAT Viewer?action=UPDATE&amp;creator=factset&amp;DYN_ARGS=TRUE&amp;DOC_NAME=FAT:FQL_AUDITING_CLIENT_TEMPLATE.FAT&amp;display_string=Audit&amp;VAR:KEY=IDMNGFAXQB&amp;VAR:QUERY=RkZfRUJJVERBX0lCKCdDQUwnLDIwMDksLCwsJ1VTRCcp&amp;WINDOW=FIRST_POPUP&amp;HEIGHT=450&amp;WIDTH=450&amp;","START_MAXIMIZED=FALSE&amp;VAR:CALENDAR=US&amp;VAR:SYMBOL=610579&amp;VAR:INDEX=0"}</definedName>
    <definedName name="_6__FDSAUDITLINK__" hidden="1">{"fdsup://directions/FAT Viewer?action=UPDATE&amp;creator=factset&amp;DYN_ARGS=TRUE&amp;DOC_NAME=FAT:FQL_AUDITING_CLIENT_TEMPLATE.FAT&amp;display_string=Audit&amp;VAR:KEY=IDMNGFAXQB&amp;VAR:QUERY=RkZfRUJJVERBX0lCKCdDQUwnLDIwMDksLCwsJ1VTRCcp&amp;WINDOW=FIRST_POPUP&amp;HEIGHT=450&amp;WIDTH=450&amp;","START_MAXIMIZED=FALSE&amp;VAR:CALENDAR=US&amp;VAR:SYMBOL=610579&amp;VAR:INDEX=0"}</definedName>
    <definedName name="_60__FDSAUDITLINK__" localSheetId="4" hidden="1">{"fdsup://directions/FAT Viewer?action=UPDATE&amp;creator=factset&amp;DYN_ARGS=TRUE&amp;DOC_NAME=FAT:FQL_AUDITING_CLIENT_TEMPLATE.FAT&amp;display_string=Audit&amp;VAR:KEY=EDQJQJKLIF&amp;VAR:QUERY=RkZfRU5UUlBSX1ZBTF9EQUlMWSg0MDI0MiwsLCwnVVNEJywnRElMJyk=&amp;WINDOW=FIRST_POPUP&amp;HEIGHT=45","0&amp;WIDTH=450&amp;START_MAXIMIZED=FALSE&amp;VAR:CALENDAR=US&amp;VAR:SYMBOL=620337&amp;VAR:INDEX=0"}</definedName>
    <definedName name="_60__FDSAUDITLINK__" localSheetId="5" hidden="1">{"fdsup://directions/FAT Viewer?action=UPDATE&amp;creator=factset&amp;DYN_ARGS=TRUE&amp;DOC_NAME=FAT:FQL_AUDITING_CLIENT_TEMPLATE.FAT&amp;display_string=Audit&amp;VAR:KEY=EDQJQJKLIF&amp;VAR:QUERY=RkZfRU5UUlBSX1ZBTF9EQUlMWSg0MDI0MiwsLCwnVVNEJywnRElMJyk=&amp;WINDOW=FIRST_POPUP&amp;HEIGHT=45","0&amp;WIDTH=450&amp;START_MAXIMIZED=FALSE&amp;VAR:CALENDAR=US&amp;VAR:SYMBOL=620337&amp;VAR:INDEX=0"}</definedName>
    <definedName name="_60__FDSAUDITLINK__" localSheetId="6" hidden="1">{"fdsup://directions/FAT Viewer?action=UPDATE&amp;creator=factset&amp;DYN_ARGS=TRUE&amp;DOC_NAME=FAT:FQL_AUDITING_CLIENT_TEMPLATE.FAT&amp;display_string=Audit&amp;VAR:KEY=EDQJQJKLIF&amp;VAR:QUERY=RkZfRU5UUlBSX1ZBTF9EQUlMWSg0MDI0MiwsLCwnVVNEJywnRElMJyk=&amp;WINDOW=FIRST_POPUP&amp;HEIGHT=45","0&amp;WIDTH=450&amp;START_MAXIMIZED=FALSE&amp;VAR:CALENDAR=US&amp;VAR:SYMBOL=620337&amp;VAR:INDEX=0"}</definedName>
    <definedName name="_60__FDSAUDITLINK__" localSheetId="3" hidden="1">{"fdsup://directions/FAT Viewer?action=UPDATE&amp;creator=factset&amp;DYN_ARGS=TRUE&amp;DOC_NAME=FAT:FQL_AUDITING_CLIENT_TEMPLATE.FAT&amp;display_string=Audit&amp;VAR:KEY=EDQJQJKLIF&amp;VAR:QUERY=RkZfRU5UUlBSX1ZBTF9EQUlMWSg0MDI0MiwsLCwnVVNEJywnRElMJyk=&amp;WINDOW=FIRST_POPUP&amp;HEIGHT=45","0&amp;WIDTH=450&amp;START_MAXIMIZED=FALSE&amp;VAR:CALENDAR=US&amp;VAR:SYMBOL=620337&amp;VAR:INDEX=0"}</definedName>
    <definedName name="_60__FDSAUDITLINK__" hidden="1">{"fdsup://directions/FAT Viewer?action=UPDATE&amp;creator=factset&amp;DYN_ARGS=TRUE&amp;DOC_NAME=FAT:FQL_AUDITING_CLIENT_TEMPLATE.FAT&amp;display_string=Audit&amp;VAR:KEY=EDQJQJKLIF&amp;VAR:QUERY=RkZfRU5UUlBSX1ZBTF9EQUlMWSg0MDI0MiwsLCwnVVNEJywnRElMJyk=&amp;WINDOW=FIRST_POPUP&amp;HEIGHT=45","0&amp;WIDTH=450&amp;START_MAXIMIZED=FALSE&amp;VAR:CALENDAR=US&amp;VAR:SYMBOL=620337&amp;VAR:INDEX=0"}</definedName>
    <definedName name="_61__FDSAUDITLINK__" localSheetId="4" hidden="1">{"fdsup://directions/FAT Viewer?action=UPDATE&amp;creator=factset&amp;DYN_ARGS=TRUE&amp;DOC_NAME=FAT:FQL_AUDITING_CLIENT_TEMPLATE.FAT&amp;display_string=Audit&amp;VAR:KEY=QVOTMVOFAN&amp;VAR:QUERY=RkZfRU5UUlBSX1ZBTF9EQUlMWSg0MDI0MiwsLCwnVVNEJywnRElMJyk=&amp;WINDOW=FIRST_POPUP&amp;HEIGHT=45","0&amp;WIDTH=450&amp;START_MAXIMIZED=FALSE&amp;VAR:CALENDAR=US&amp;VAR:SYMBOL=B1H508&amp;VAR:INDEX=0"}</definedName>
    <definedName name="_61__FDSAUDITLINK__" localSheetId="5" hidden="1">{"fdsup://directions/FAT Viewer?action=UPDATE&amp;creator=factset&amp;DYN_ARGS=TRUE&amp;DOC_NAME=FAT:FQL_AUDITING_CLIENT_TEMPLATE.FAT&amp;display_string=Audit&amp;VAR:KEY=QVOTMVOFAN&amp;VAR:QUERY=RkZfRU5UUlBSX1ZBTF9EQUlMWSg0MDI0MiwsLCwnVVNEJywnRElMJyk=&amp;WINDOW=FIRST_POPUP&amp;HEIGHT=45","0&amp;WIDTH=450&amp;START_MAXIMIZED=FALSE&amp;VAR:CALENDAR=US&amp;VAR:SYMBOL=B1H508&amp;VAR:INDEX=0"}</definedName>
    <definedName name="_61__FDSAUDITLINK__" localSheetId="6" hidden="1">{"fdsup://directions/FAT Viewer?action=UPDATE&amp;creator=factset&amp;DYN_ARGS=TRUE&amp;DOC_NAME=FAT:FQL_AUDITING_CLIENT_TEMPLATE.FAT&amp;display_string=Audit&amp;VAR:KEY=QVOTMVOFAN&amp;VAR:QUERY=RkZfRU5UUlBSX1ZBTF9EQUlMWSg0MDI0MiwsLCwnVVNEJywnRElMJyk=&amp;WINDOW=FIRST_POPUP&amp;HEIGHT=45","0&amp;WIDTH=450&amp;START_MAXIMIZED=FALSE&amp;VAR:CALENDAR=US&amp;VAR:SYMBOL=B1H508&amp;VAR:INDEX=0"}</definedName>
    <definedName name="_61__FDSAUDITLINK__" localSheetId="3" hidden="1">{"fdsup://directions/FAT Viewer?action=UPDATE&amp;creator=factset&amp;DYN_ARGS=TRUE&amp;DOC_NAME=FAT:FQL_AUDITING_CLIENT_TEMPLATE.FAT&amp;display_string=Audit&amp;VAR:KEY=QVOTMVOFAN&amp;VAR:QUERY=RkZfRU5UUlBSX1ZBTF9EQUlMWSg0MDI0MiwsLCwnVVNEJywnRElMJyk=&amp;WINDOW=FIRST_POPUP&amp;HEIGHT=45","0&amp;WIDTH=450&amp;START_MAXIMIZED=FALSE&amp;VAR:CALENDAR=US&amp;VAR:SYMBOL=B1H508&amp;VAR:INDEX=0"}</definedName>
    <definedName name="_61__FDSAUDITLINK__" hidden="1">{"fdsup://directions/FAT Viewer?action=UPDATE&amp;creator=factset&amp;DYN_ARGS=TRUE&amp;DOC_NAME=FAT:FQL_AUDITING_CLIENT_TEMPLATE.FAT&amp;display_string=Audit&amp;VAR:KEY=QVOTMVOFAN&amp;VAR:QUERY=RkZfRU5UUlBSX1ZBTF9EQUlMWSg0MDI0MiwsLCwnVVNEJywnRElMJyk=&amp;WINDOW=FIRST_POPUP&amp;HEIGHT=45","0&amp;WIDTH=450&amp;START_MAXIMIZED=FALSE&amp;VAR:CALENDAR=US&amp;VAR:SYMBOL=B1H508&amp;VAR:INDEX=0"}</definedName>
    <definedName name="_62__FDSAUDITLINK__" localSheetId="4" hidden="1">{"fdsup://directions/FAT Viewer?action=UPDATE&amp;creator=factset&amp;DYN_ARGS=TRUE&amp;DOC_NAME=FAT:FQL_AUDITING_CLIENT_TEMPLATE.FAT&amp;display_string=Audit&amp;VAR:KEY=OXKBUPEVWZ&amp;VAR:QUERY=RkZfRUJJVERBX0lCKCdDQUwnLDIwMDksLCwsJ1VTRCcp&amp;WINDOW=FIRST_POPUP&amp;HEIGHT=450&amp;WIDTH=450&amp;","START_MAXIMIZED=FALSE&amp;VAR:CALENDAR=US&amp;VAR:SYMBOL=B0ZSH5&amp;VAR:INDEX=0"}</definedName>
    <definedName name="_62__FDSAUDITLINK__" localSheetId="5" hidden="1">{"fdsup://directions/FAT Viewer?action=UPDATE&amp;creator=factset&amp;DYN_ARGS=TRUE&amp;DOC_NAME=FAT:FQL_AUDITING_CLIENT_TEMPLATE.FAT&amp;display_string=Audit&amp;VAR:KEY=OXKBUPEVWZ&amp;VAR:QUERY=RkZfRUJJVERBX0lCKCdDQUwnLDIwMDksLCwsJ1VTRCcp&amp;WINDOW=FIRST_POPUP&amp;HEIGHT=450&amp;WIDTH=450&amp;","START_MAXIMIZED=FALSE&amp;VAR:CALENDAR=US&amp;VAR:SYMBOL=B0ZSH5&amp;VAR:INDEX=0"}</definedName>
    <definedName name="_62__FDSAUDITLINK__" localSheetId="6" hidden="1">{"fdsup://directions/FAT Viewer?action=UPDATE&amp;creator=factset&amp;DYN_ARGS=TRUE&amp;DOC_NAME=FAT:FQL_AUDITING_CLIENT_TEMPLATE.FAT&amp;display_string=Audit&amp;VAR:KEY=OXKBUPEVWZ&amp;VAR:QUERY=RkZfRUJJVERBX0lCKCdDQUwnLDIwMDksLCwsJ1VTRCcp&amp;WINDOW=FIRST_POPUP&amp;HEIGHT=450&amp;WIDTH=450&amp;","START_MAXIMIZED=FALSE&amp;VAR:CALENDAR=US&amp;VAR:SYMBOL=B0ZSH5&amp;VAR:INDEX=0"}</definedName>
    <definedName name="_62__FDSAUDITLINK__" localSheetId="3" hidden="1">{"fdsup://directions/FAT Viewer?action=UPDATE&amp;creator=factset&amp;DYN_ARGS=TRUE&amp;DOC_NAME=FAT:FQL_AUDITING_CLIENT_TEMPLATE.FAT&amp;display_string=Audit&amp;VAR:KEY=OXKBUPEVWZ&amp;VAR:QUERY=RkZfRUJJVERBX0lCKCdDQUwnLDIwMDksLCwsJ1VTRCcp&amp;WINDOW=FIRST_POPUP&amp;HEIGHT=450&amp;WIDTH=450&amp;","START_MAXIMIZED=FALSE&amp;VAR:CALENDAR=US&amp;VAR:SYMBOL=B0ZSH5&amp;VAR:INDEX=0"}</definedName>
    <definedName name="_62__FDSAUDITLINK__" hidden="1">{"fdsup://directions/FAT Viewer?action=UPDATE&amp;creator=factset&amp;DYN_ARGS=TRUE&amp;DOC_NAME=FAT:FQL_AUDITING_CLIENT_TEMPLATE.FAT&amp;display_string=Audit&amp;VAR:KEY=OXKBUPEVWZ&amp;VAR:QUERY=RkZfRUJJVERBX0lCKCdDQUwnLDIwMDksLCwsJ1VTRCcp&amp;WINDOW=FIRST_POPUP&amp;HEIGHT=450&amp;WIDTH=450&amp;","START_MAXIMIZED=FALSE&amp;VAR:CALENDAR=US&amp;VAR:SYMBOL=B0ZSH5&amp;VAR:INDEX=0"}</definedName>
    <definedName name="_63__123Graph_ACHART_21" localSheetId="4" hidden="1">#REF!</definedName>
    <definedName name="_63__123Graph_ACHART_21" localSheetId="5" hidden="1">#REF!</definedName>
    <definedName name="_63__123Graph_ACHART_21" localSheetId="6" hidden="1">#REF!</definedName>
    <definedName name="_63__123Graph_ACHART_21" localSheetId="3" hidden="1">#REF!</definedName>
    <definedName name="_63__123Graph_ACHART_21" hidden="1">#REF!</definedName>
    <definedName name="_63__FDSAUDITLINK__" localSheetId="4" hidden="1">{"fdsup://directions/FAT Viewer?action=UPDATE&amp;creator=factset&amp;DYN_ARGS=TRUE&amp;DOC_NAME=FAT:FQL_AUDITING_CLIENT_TEMPLATE.FAT&amp;display_string=Audit&amp;VAR:KEY=EHMBMXQHMZ&amp;VAR:QUERY=RkZfRUJJVERBX0lCKCdDQUwnLDIwMDksLCwsJ1VTRCcp&amp;WINDOW=FIRST_POPUP&amp;HEIGHT=450&amp;WIDTH=450&amp;","START_MAXIMIZED=FALSE&amp;VAR:CALENDAR=US&amp;VAR:SYMBOL=B1H508&amp;VAR:INDEX=0"}</definedName>
    <definedName name="_63__FDSAUDITLINK__" localSheetId="5" hidden="1">{"fdsup://directions/FAT Viewer?action=UPDATE&amp;creator=factset&amp;DYN_ARGS=TRUE&amp;DOC_NAME=FAT:FQL_AUDITING_CLIENT_TEMPLATE.FAT&amp;display_string=Audit&amp;VAR:KEY=EHMBMXQHMZ&amp;VAR:QUERY=RkZfRUJJVERBX0lCKCdDQUwnLDIwMDksLCwsJ1VTRCcp&amp;WINDOW=FIRST_POPUP&amp;HEIGHT=450&amp;WIDTH=450&amp;","START_MAXIMIZED=FALSE&amp;VAR:CALENDAR=US&amp;VAR:SYMBOL=B1H508&amp;VAR:INDEX=0"}</definedName>
    <definedName name="_63__FDSAUDITLINK__" localSheetId="6" hidden="1">{"fdsup://directions/FAT Viewer?action=UPDATE&amp;creator=factset&amp;DYN_ARGS=TRUE&amp;DOC_NAME=FAT:FQL_AUDITING_CLIENT_TEMPLATE.FAT&amp;display_string=Audit&amp;VAR:KEY=EHMBMXQHMZ&amp;VAR:QUERY=RkZfRUJJVERBX0lCKCdDQUwnLDIwMDksLCwsJ1VTRCcp&amp;WINDOW=FIRST_POPUP&amp;HEIGHT=450&amp;WIDTH=450&amp;","START_MAXIMIZED=FALSE&amp;VAR:CALENDAR=US&amp;VAR:SYMBOL=B1H508&amp;VAR:INDEX=0"}</definedName>
    <definedName name="_63__FDSAUDITLINK__" localSheetId="3" hidden="1">{"fdsup://directions/FAT Viewer?action=UPDATE&amp;creator=factset&amp;DYN_ARGS=TRUE&amp;DOC_NAME=FAT:FQL_AUDITING_CLIENT_TEMPLATE.FAT&amp;display_string=Audit&amp;VAR:KEY=EHMBMXQHMZ&amp;VAR:QUERY=RkZfRUJJVERBX0lCKCdDQUwnLDIwMDksLCwsJ1VTRCcp&amp;WINDOW=FIRST_POPUP&amp;HEIGHT=450&amp;WIDTH=450&amp;","START_MAXIMIZED=FALSE&amp;VAR:CALENDAR=US&amp;VAR:SYMBOL=B1H508&amp;VAR:INDEX=0"}</definedName>
    <definedName name="_63__FDSAUDITLINK__" hidden="1">{"fdsup://directions/FAT Viewer?action=UPDATE&amp;creator=factset&amp;DYN_ARGS=TRUE&amp;DOC_NAME=FAT:FQL_AUDITING_CLIENT_TEMPLATE.FAT&amp;display_string=Audit&amp;VAR:KEY=EHMBMXQHMZ&amp;VAR:QUERY=RkZfRUJJVERBX0lCKCdDQUwnLDIwMDksLCwsJ1VTRCcp&amp;WINDOW=FIRST_POPUP&amp;HEIGHT=450&amp;WIDTH=450&amp;","START_MAXIMIZED=FALSE&amp;VAR:CALENDAR=US&amp;VAR:SYMBOL=B1H508&amp;VAR:INDEX=0"}</definedName>
    <definedName name="_64__FDSAUDITLINK__" localSheetId="4" hidden="1">{"fdsup://directions/FAT Viewer?action=UPDATE&amp;creator=factset&amp;DYN_ARGS=TRUE&amp;DOC_NAME=FAT:FQL_AUDITING_CLIENT_TEMPLATE.FAT&amp;display_string=Audit&amp;VAR:KEY=ONSFQDEZIB&amp;VAR:QUERY=RkZfRUJJVERBX0lCKCdDQUwnLDIwMDksLCwsJ1VTRCcp&amp;WINDOW=FIRST_POPUP&amp;HEIGHT=450&amp;WIDTH=450&amp;","START_MAXIMIZED=FALSE&amp;VAR:CALENDAR=US&amp;VAR:SYMBOL=B1VRCG&amp;VAR:INDEX=0"}</definedName>
    <definedName name="_64__FDSAUDITLINK__" localSheetId="5" hidden="1">{"fdsup://directions/FAT Viewer?action=UPDATE&amp;creator=factset&amp;DYN_ARGS=TRUE&amp;DOC_NAME=FAT:FQL_AUDITING_CLIENT_TEMPLATE.FAT&amp;display_string=Audit&amp;VAR:KEY=ONSFQDEZIB&amp;VAR:QUERY=RkZfRUJJVERBX0lCKCdDQUwnLDIwMDksLCwsJ1VTRCcp&amp;WINDOW=FIRST_POPUP&amp;HEIGHT=450&amp;WIDTH=450&amp;","START_MAXIMIZED=FALSE&amp;VAR:CALENDAR=US&amp;VAR:SYMBOL=B1VRCG&amp;VAR:INDEX=0"}</definedName>
    <definedName name="_64__FDSAUDITLINK__" localSheetId="6" hidden="1">{"fdsup://directions/FAT Viewer?action=UPDATE&amp;creator=factset&amp;DYN_ARGS=TRUE&amp;DOC_NAME=FAT:FQL_AUDITING_CLIENT_TEMPLATE.FAT&amp;display_string=Audit&amp;VAR:KEY=ONSFQDEZIB&amp;VAR:QUERY=RkZfRUJJVERBX0lCKCdDQUwnLDIwMDksLCwsJ1VTRCcp&amp;WINDOW=FIRST_POPUP&amp;HEIGHT=450&amp;WIDTH=450&amp;","START_MAXIMIZED=FALSE&amp;VAR:CALENDAR=US&amp;VAR:SYMBOL=B1VRCG&amp;VAR:INDEX=0"}</definedName>
    <definedName name="_64__FDSAUDITLINK__" localSheetId="3" hidden="1">{"fdsup://directions/FAT Viewer?action=UPDATE&amp;creator=factset&amp;DYN_ARGS=TRUE&amp;DOC_NAME=FAT:FQL_AUDITING_CLIENT_TEMPLATE.FAT&amp;display_string=Audit&amp;VAR:KEY=ONSFQDEZIB&amp;VAR:QUERY=RkZfRUJJVERBX0lCKCdDQUwnLDIwMDksLCwsJ1VTRCcp&amp;WINDOW=FIRST_POPUP&amp;HEIGHT=450&amp;WIDTH=450&amp;","START_MAXIMIZED=FALSE&amp;VAR:CALENDAR=US&amp;VAR:SYMBOL=B1VRCG&amp;VAR:INDEX=0"}</definedName>
    <definedName name="_64__FDSAUDITLINK__" hidden="1">{"fdsup://directions/FAT Viewer?action=UPDATE&amp;creator=factset&amp;DYN_ARGS=TRUE&amp;DOC_NAME=FAT:FQL_AUDITING_CLIENT_TEMPLATE.FAT&amp;display_string=Audit&amp;VAR:KEY=ONSFQDEZIB&amp;VAR:QUERY=RkZfRUJJVERBX0lCKCdDQUwnLDIwMDksLCwsJ1VTRCcp&amp;WINDOW=FIRST_POPUP&amp;HEIGHT=450&amp;WIDTH=450&amp;","START_MAXIMIZED=FALSE&amp;VAR:CALENDAR=US&amp;VAR:SYMBOL=B1VRCG&amp;VAR:INDEX=0"}</definedName>
    <definedName name="_65__FDSAUDITLINK__" localSheetId="4" hidden="1">{"fdsup://directions/FAT Viewer?action=UPDATE&amp;creator=factset&amp;DYN_ARGS=TRUE&amp;DOC_NAME=FAT:FQL_AUDITING_CLIENT_TEMPLATE.FAT&amp;display_string=Audit&amp;VAR:KEY=KVODGPMXKV&amp;VAR:QUERY=RkZfRU5UUlBSX1ZBTF9EQUlMWSg0MDI0MiwsLCwnVVNEJywnRElMJyk=&amp;WINDOW=FIRST_POPUP&amp;HEIGHT=45","0&amp;WIDTH=450&amp;START_MAXIMIZED=FALSE&amp;VAR:CALENDAR=US&amp;VAR:SYMBOL=B1VRCG&amp;VAR:INDEX=0"}</definedName>
    <definedName name="_65__FDSAUDITLINK__" localSheetId="5" hidden="1">{"fdsup://directions/FAT Viewer?action=UPDATE&amp;creator=factset&amp;DYN_ARGS=TRUE&amp;DOC_NAME=FAT:FQL_AUDITING_CLIENT_TEMPLATE.FAT&amp;display_string=Audit&amp;VAR:KEY=KVODGPMXKV&amp;VAR:QUERY=RkZfRU5UUlBSX1ZBTF9EQUlMWSg0MDI0MiwsLCwnVVNEJywnRElMJyk=&amp;WINDOW=FIRST_POPUP&amp;HEIGHT=45","0&amp;WIDTH=450&amp;START_MAXIMIZED=FALSE&amp;VAR:CALENDAR=US&amp;VAR:SYMBOL=B1VRCG&amp;VAR:INDEX=0"}</definedName>
    <definedName name="_65__FDSAUDITLINK__" localSheetId="6" hidden="1">{"fdsup://directions/FAT Viewer?action=UPDATE&amp;creator=factset&amp;DYN_ARGS=TRUE&amp;DOC_NAME=FAT:FQL_AUDITING_CLIENT_TEMPLATE.FAT&amp;display_string=Audit&amp;VAR:KEY=KVODGPMXKV&amp;VAR:QUERY=RkZfRU5UUlBSX1ZBTF9EQUlMWSg0MDI0MiwsLCwnVVNEJywnRElMJyk=&amp;WINDOW=FIRST_POPUP&amp;HEIGHT=45","0&amp;WIDTH=450&amp;START_MAXIMIZED=FALSE&amp;VAR:CALENDAR=US&amp;VAR:SYMBOL=B1VRCG&amp;VAR:INDEX=0"}</definedName>
    <definedName name="_65__FDSAUDITLINK__" localSheetId="3" hidden="1">{"fdsup://directions/FAT Viewer?action=UPDATE&amp;creator=factset&amp;DYN_ARGS=TRUE&amp;DOC_NAME=FAT:FQL_AUDITING_CLIENT_TEMPLATE.FAT&amp;display_string=Audit&amp;VAR:KEY=KVODGPMXKV&amp;VAR:QUERY=RkZfRU5UUlBSX1ZBTF9EQUlMWSg0MDI0MiwsLCwnVVNEJywnRElMJyk=&amp;WINDOW=FIRST_POPUP&amp;HEIGHT=45","0&amp;WIDTH=450&amp;START_MAXIMIZED=FALSE&amp;VAR:CALENDAR=US&amp;VAR:SYMBOL=B1VRCG&amp;VAR:INDEX=0"}</definedName>
    <definedName name="_65__FDSAUDITLINK__" hidden="1">{"fdsup://directions/FAT Viewer?action=UPDATE&amp;creator=factset&amp;DYN_ARGS=TRUE&amp;DOC_NAME=FAT:FQL_AUDITING_CLIENT_TEMPLATE.FAT&amp;display_string=Audit&amp;VAR:KEY=KVODGPMXKV&amp;VAR:QUERY=RkZfRU5UUlBSX1ZBTF9EQUlMWSg0MDI0MiwsLCwnVVNEJywnRElMJyk=&amp;WINDOW=FIRST_POPUP&amp;HEIGHT=45","0&amp;WIDTH=450&amp;START_MAXIMIZED=FALSE&amp;VAR:CALENDAR=US&amp;VAR:SYMBOL=B1VRCG&amp;VAR:INDEX=0"}</definedName>
    <definedName name="_66__FDSAUDITLINK__" localSheetId="4" hidden="1">{"fdsup://directions/FAT Viewer?action=UPDATE&amp;creator=factset&amp;DYN_ARGS=TRUE&amp;DOC_NAME=FAT:FQL_AUDITING_CLIENT_TEMPLATE.FAT&amp;display_string=Audit&amp;VAR:KEY=QJARQRUDEH&amp;VAR:QUERY=RkZfRUJJVERBX0lCKCdDQUwnLDIwMDksLCwsJ1VTRCcp&amp;WINDOW=FIRST_POPUP&amp;HEIGHT=450&amp;WIDTH=450&amp;","START_MAXIMIZED=FALSE&amp;VAR:CALENDAR=US&amp;VAR:SYMBOL=600030&amp;VAR:INDEX=0"}</definedName>
    <definedName name="_66__FDSAUDITLINK__" localSheetId="5" hidden="1">{"fdsup://directions/FAT Viewer?action=UPDATE&amp;creator=factset&amp;DYN_ARGS=TRUE&amp;DOC_NAME=FAT:FQL_AUDITING_CLIENT_TEMPLATE.FAT&amp;display_string=Audit&amp;VAR:KEY=QJARQRUDEH&amp;VAR:QUERY=RkZfRUJJVERBX0lCKCdDQUwnLDIwMDksLCwsJ1VTRCcp&amp;WINDOW=FIRST_POPUP&amp;HEIGHT=450&amp;WIDTH=450&amp;","START_MAXIMIZED=FALSE&amp;VAR:CALENDAR=US&amp;VAR:SYMBOL=600030&amp;VAR:INDEX=0"}</definedName>
    <definedName name="_66__FDSAUDITLINK__" localSheetId="6" hidden="1">{"fdsup://directions/FAT Viewer?action=UPDATE&amp;creator=factset&amp;DYN_ARGS=TRUE&amp;DOC_NAME=FAT:FQL_AUDITING_CLIENT_TEMPLATE.FAT&amp;display_string=Audit&amp;VAR:KEY=QJARQRUDEH&amp;VAR:QUERY=RkZfRUJJVERBX0lCKCdDQUwnLDIwMDksLCwsJ1VTRCcp&amp;WINDOW=FIRST_POPUP&amp;HEIGHT=450&amp;WIDTH=450&amp;","START_MAXIMIZED=FALSE&amp;VAR:CALENDAR=US&amp;VAR:SYMBOL=600030&amp;VAR:INDEX=0"}</definedName>
    <definedName name="_66__FDSAUDITLINK__" localSheetId="3" hidden="1">{"fdsup://directions/FAT Viewer?action=UPDATE&amp;creator=factset&amp;DYN_ARGS=TRUE&amp;DOC_NAME=FAT:FQL_AUDITING_CLIENT_TEMPLATE.FAT&amp;display_string=Audit&amp;VAR:KEY=QJARQRUDEH&amp;VAR:QUERY=RkZfRUJJVERBX0lCKCdDQUwnLDIwMDksLCwsJ1VTRCcp&amp;WINDOW=FIRST_POPUP&amp;HEIGHT=450&amp;WIDTH=450&amp;","START_MAXIMIZED=FALSE&amp;VAR:CALENDAR=US&amp;VAR:SYMBOL=600030&amp;VAR:INDEX=0"}</definedName>
    <definedName name="_66__FDSAUDITLINK__" hidden="1">{"fdsup://directions/FAT Viewer?action=UPDATE&amp;creator=factset&amp;DYN_ARGS=TRUE&amp;DOC_NAME=FAT:FQL_AUDITING_CLIENT_TEMPLATE.FAT&amp;display_string=Audit&amp;VAR:KEY=QJARQRUDEH&amp;VAR:QUERY=RkZfRUJJVERBX0lCKCdDQUwnLDIwMDksLCwsJ1VTRCcp&amp;WINDOW=FIRST_POPUP&amp;HEIGHT=450&amp;WIDTH=450&amp;","START_MAXIMIZED=FALSE&amp;VAR:CALENDAR=US&amp;VAR:SYMBOL=600030&amp;VAR:INDEX=0"}</definedName>
    <definedName name="_67__123Graph_BCHART_1" localSheetId="4" hidden="1">#REF!</definedName>
    <definedName name="_67__123Graph_BCHART_1" localSheetId="5" hidden="1">#REF!</definedName>
    <definedName name="_67__123Graph_BCHART_1" localSheetId="6" hidden="1">#REF!</definedName>
    <definedName name="_67__123Graph_BCHART_1" localSheetId="3" hidden="1">#REF!</definedName>
    <definedName name="_67__123Graph_BCHART_1" hidden="1">#REF!</definedName>
    <definedName name="_67__FDSAUDITLINK__" localSheetId="4" hidden="1">{"fdsup://directions/FAT Viewer?action=UPDATE&amp;creator=factset&amp;DYN_ARGS=TRUE&amp;DOC_NAME=FAT:FQL_AUDITING_CLIENT_TEMPLATE.FAT&amp;display_string=Audit&amp;VAR:KEY=SHKZGPYRAD&amp;VAR:QUERY=RkZfRU5UUlBSX1ZBTF9EQUlMWSg0MDI0MiwsLCwnVVNEJywnRElMJyk=&amp;WINDOW=FIRST_POPUP&amp;HEIGHT=45","0&amp;WIDTH=450&amp;START_MAXIMIZED=FALSE&amp;VAR:CALENDAR=US&amp;VAR:SYMBOL=600030&amp;VAR:INDEX=0"}</definedName>
    <definedName name="_67__FDSAUDITLINK__" localSheetId="5" hidden="1">{"fdsup://directions/FAT Viewer?action=UPDATE&amp;creator=factset&amp;DYN_ARGS=TRUE&amp;DOC_NAME=FAT:FQL_AUDITING_CLIENT_TEMPLATE.FAT&amp;display_string=Audit&amp;VAR:KEY=SHKZGPYRAD&amp;VAR:QUERY=RkZfRU5UUlBSX1ZBTF9EQUlMWSg0MDI0MiwsLCwnVVNEJywnRElMJyk=&amp;WINDOW=FIRST_POPUP&amp;HEIGHT=45","0&amp;WIDTH=450&amp;START_MAXIMIZED=FALSE&amp;VAR:CALENDAR=US&amp;VAR:SYMBOL=600030&amp;VAR:INDEX=0"}</definedName>
    <definedName name="_67__FDSAUDITLINK__" localSheetId="6" hidden="1">{"fdsup://directions/FAT Viewer?action=UPDATE&amp;creator=factset&amp;DYN_ARGS=TRUE&amp;DOC_NAME=FAT:FQL_AUDITING_CLIENT_TEMPLATE.FAT&amp;display_string=Audit&amp;VAR:KEY=SHKZGPYRAD&amp;VAR:QUERY=RkZfRU5UUlBSX1ZBTF9EQUlMWSg0MDI0MiwsLCwnVVNEJywnRElMJyk=&amp;WINDOW=FIRST_POPUP&amp;HEIGHT=45","0&amp;WIDTH=450&amp;START_MAXIMIZED=FALSE&amp;VAR:CALENDAR=US&amp;VAR:SYMBOL=600030&amp;VAR:INDEX=0"}</definedName>
    <definedName name="_67__FDSAUDITLINK__" localSheetId="3" hidden="1">{"fdsup://directions/FAT Viewer?action=UPDATE&amp;creator=factset&amp;DYN_ARGS=TRUE&amp;DOC_NAME=FAT:FQL_AUDITING_CLIENT_TEMPLATE.FAT&amp;display_string=Audit&amp;VAR:KEY=SHKZGPYRAD&amp;VAR:QUERY=RkZfRU5UUlBSX1ZBTF9EQUlMWSg0MDI0MiwsLCwnVVNEJywnRElMJyk=&amp;WINDOW=FIRST_POPUP&amp;HEIGHT=45","0&amp;WIDTH=450&amp;START_MAXIMIZED=FALSE&amp;VAR:CALENDAR=US&amp;VAR:SYMBOL=600030&amp;VAR:INDEX=0"}</definedName>
    <definedName name="_67__FDSAUDITLINK__" hidden="1">{"fdsup://directions/FAT Viewer?action=UPDATE&amp;creator=factset&amp;DYN_ARGS=TRUE&amp;DOC_NAME=FAT:FQL_AUDITING_CLIENT_TEMPLATE.FAT&amp;display_string=Audit&amp;VAR:KEY=SHKZGPYRAD&amp;VAR:QUERY=RkZfRU5UUlBSX1ZBTF9EQUlMWSg0MDI0MiwsLCwnVVNEJywnRElMJyk=&amp;WINDOW=FIRST_POPUP&amp;HEIGHT=45","0&amp;WIDTH=450&amp;START_MAXIMIZED=FALSE&amp;VAR:CALENDAR=US&amp;VAR:SYMBOL=600030&amp;VAR:INDEX=0"}</definedName>
    <definedName name="_68__FDSAUDITLINK__" localSheetId="4" hidden="1">{"fdsup://directions/FAT Viewer?action=UPDATE&amp;creator=factset&amp;DYN_ARGS=TRUE&amp;DOC_NAME=FAT:FQL_AUDITING_CLIENT_TEMPLATE.FAT&amp;display_string=Audit&amp;VAR:KEY=WDEJKFYBMT&amp;VAR:QUERY=RkZfRUJJVERBX0lCKCdDQUwnLDIwMDksLCwsJ1VTRCcp&amp;WINDOW=FIRST_POPUP&amp;HEIGHT=450&amp;WIDTH=450&amp;","START_MAXIMIZED=FALSE&amp;VAR:CALENDAR=US&amp;VAR:SYMBOL=610989&amp;VAR:INDEX=0"}</definedName>
    <definedName name="_68__FDSAUDITLINK__" localSheetId="5" hidden="1">{"fdsup://directions/FAT Viewer?action=UPDATE&amp;creator=factset&amp;DYN_ARGS=TRUE&amp;DOC_NAME=FAT:FQL_AUDITING_CLIENT_TEMPLATE.FAT&amp;display_string=Audit&amp;VAR:KEY=WDEJKFYBMT&amp;VAR:QUERY=RkZfRUJJVERBX0lCKCdDQUwnLDIwMDksLCwsJ1VTRCcp&amp;WINDOW=FIRST_POPUP&amp;HEIGHT=450&amp;WIDTH=450&amp;","START_MAXIMIZED=FALSE&amp;VAR:CALENDAR=US&amp;VAR:SYMBOL=610989&amp;VAR:INDEX=0"}</definedName>
    <definedName name="_68__FDSAUDITLINK__" localSheetId="6" hidden="1">{"fdsup://directions/FAT Viewer?action=UPDATE&amp;creator=factset&amp;DYN_ARGS=TRUE&amp;DOC_NAME=FAT:FQL_AUDITING_CLIENT_TEMPLATE.FAT&amp;display_string=Audit&amp;VAR:KEY=WDEJKFYBMT&amp;VAR:QUERY=RkZfRUJJVERBX0lCKCdDQUwnLDIwMDksLCwsJ1VTRCcp&amp;WINDOW=FIRST_POPUP&amp;HEIGHT=450&amp;WIDTH=450&amp;","START_MAXIMIZED=FALSE&amp;VAR:CALENDAR=US&amp;VAR:SYMBOL=610989&amp;VAR:INDEX=0"}</definedName>
    <definedName name="_68__FDSAUDITLINK__" localSheetId="3" hidden="1">{"fdsup://directions/FAT Viewer?action=UPDATE&amp;creator=factset&amp;DYN_ARGS=TRUE&amp;DOC_NAME=FAT:FQL_AUDITING_CLIENT_TEMPLATE.FAT&amp;display_string=Audit&amp;VAR:KEY=WDEJKFYBMT&amp;VAR:QUERY=RkZfRUJJVERBX0lCKCdDQUwnLDIwMDksLCwsJ1VTRCcp&amp;WINDOW=FIRST_POPUP&amp;HEIGHT=450&amp;WIDTH=450&amp;","START_MAXIMIZED=FALSE&amp;VAR:CALENDAR=US&amp;VAR:SYMBOL=610989&amp;VAR:INDEX=0"}</definedName>
    <definedName name="_68__FDSAUDITLINK__" hidden="1">{"fdsup://directions/FAT Viewer?action=UPDATE&amp;creator=factset&amp;DYN_ARGS=TRUE&amp;DOC_NAME=FAT:FQL_AUDITING_CLIENT_TEMPLATE.FAT&amp;display_string=Audit&amp;VAR:KEY=WDEJKFYBMT&amp;VAR:QUERY=RkZfRUJJVERBX0lCKCdDQUwnLDIwMDksLCwsJ1VTRCcp&amp;WINDOW=FIRST_POPUP&amp;HEIGHT=450&amp;WIDTH=450&amp;","START_MAXIMIZED=FALSE&amp;VAR:CALENDAR=US&amp;VAR:SYMBOL=610989&amp;VAR:INDEX=0"}</definedName>
    <definedName name="_69__FDSAUDITLINK__" localSheetId="4" hidden="1">{"fdsup://directions/FAT Viewer?action=UPDATE&amp;creator=factset&amp;DYN_ARGS=TRUE&amp;DOC_NAME=FAT:FQL_AUDITING_CLIENT_TEMPLATE.FAT&amp;display_string=Audit&amp;VAR:KEY=SJEHMVUTUJ&amp;VAR:QUERY=RkZfRU5UUlBSX1ZBTF9EQUlMWSg0MDI0MiwsLCwnVVNEJywnRElMJyk=&amp;WINDOW=FIRST_POPUP&amp;HEIGHT=45","0&amp;WIDTH=450&amp;START_MAXIMIZED=FALSE&amp;VAR:CALENDAR=US&amp;VAR:SYMBOL=610989&amp;VAR:INDEX=0"}</definedName>
    <definedName name="_69__FDSAUDITLINK__" localSheetId="5" hidden="1">{"fdsup://directions/FAT Viewer?action=UPDATE&amp;creator=factset&amp;DYN_ARGS=TRUE&amp;DOC_NAME=FAT:FQL_AUDITING_CLIENT_TEMPLATE.FAT&amp;display_string=Audit&amp;VAR:KEY=SJEHMVUTUJ&amp;VAR:QUERY=RkZfRU5UUlBSX1ZBTF9EQUlMWSg0MDI0MiwsLCwnVVNEJywnRElMJyk=&amp;WINDOW=FIRST_POPUP&amp;HEIGHT=45","0&amp;WIDTH=450&amp;START_MAXIMIZED=FALSE&amp;VAR:CALENDAR=US&amp;VAR:SYMBOL=610989&amp;VAR:INDEX=0"}</definedName>
    <definedName name="_69__FDSAUDITLINK__" localSheetId="6" hidden="1">{"fdsup://directions/FAT Viewer?action=UPDATE&amp;creator=factset&amp;DYN_ARGS=TRUE&amp;DOC_NAME=FAT:FQL_AUDITING_CLIENT_TEMPLATE.FAT&amp;display_string=Audit&amp;VAR:KEY=SJEHMVUTUJ&amp;VAR:QUERY=RkZfRU5UUlBSX1ZBTF9EQUlMWSg0MDI0MiwsLCwnVVNEJywnRElMJyk=&amp;WINDOW=FIRST_POPUP&amp;HEIGHT=45","0&amp;WIDTH=450&amp;START_MAXIMIZED=FALSE&amp;VAR:CALENDAR=US&amp;VAR:SYMBOL=610989&amp;VAR:INDEX=0"}</definedName>
    <definedName name="_69__FDSAUDITLINK__" localSheetId="3" hidden="1">{"fdsup://directions/FAT Viewer?action=UPDATE&amp;creator=factset&amp;DYN_ARGS=TRUE&amp;DOC_NAME=FAT:FQL_AUDITING_CLIENT_TEMPLATE.FAT&amp;display_string=Audit&amp;VAR:KEY=SJEHMVUTUJ&amp;VAR:QUERY=RkZfRU5UUlBSX1ZBTF9EQUlMWSg0MDI0MiwsLCwnVVNEJywnRElMJyk=&amp;WINDOW=FIRST_POPUP&amp;HEIGHT=45","0&amp;WIDTH=450&amp;START_MAXIMIZED=FALSE&amp;VAR:CALENDAR=US&amp;VAR:SYMBOL=610989&amp;VAR:INDEX=0"}</definedName>
    <definedName name="_69__FDSAUDITLINK__" hidden="1">{"fdsup://directions/FAT Viewer?action=UPDATE&amp;creator=factset&amp;DYN_ARGS=TRUE&amp;DOC_NAME=FAT:FQL_AUDITING_CLIENT_TEMPLATE.FAT&amp;display_string=Audit&amp;VAR:KEY=SJEHMVUTUJ&amp;VAR:QUERY=RkZfRU5UUlBSX1ZBTF9EQUlMWSg0MDI0MiwsLCwnVVNEJywnRElMJyk=&amp;WINDOW=FIRST_POPUP&amp;HEIGHT=45","0&amp;WIDTH=450&amp;START_MAXIMIZED=FALSE&amp;VAR:CALENDAR=US&amp;VAR:SYMBOL=610989&amp;VAR:INDEX=0"}</definedName>
    <definedName name="_7__123Graph_DCHART_1" localSheetId="4" hidden="1">#REF!</definedName>
    <definedName name="_7__123Graph_DCHART_1" localSheetId="5" hidden="1">#REF!</definedName>
    <definedName name="_7__123Graph_DCHART_1" localSheetId="6" hidden="1">#REF!</definedName>
    <definedName name="_7__123Graph_DCHART_1" localSheetId="3" hidden="1">#REF!</definedName>
    <definedName name="_7__123Graph_DCHART_1" hidden="1">#REF!</definedName>
    <definedName name="_7__123Graph_XCHART_1" localSheetId="4" hidden="1">#REF!</definedName>
    <definedName name="_7__123Graph_XCHART_1" localSheetId="5" hidden="1">#REF!</definedName>
    <definedName name="_7__123Graph_XCHART_1" localSheetId="6" hidden="1">#REF!</definedName>
    <definedName name="_7__123Graph_XCHART_1" localSheetId="3" hidden="1">#REF!</definedName>
    <definedName name="_7__123Graph_XCHART_1" hidden="1">#REF!</definedName>
    <definedName name="_7__FDSAUDITLINK__" localSheetId="4" hidden="1">{"fdsup://directions/FAT Viewer?action=UPDATE&amp;creator=factset&amp;DYN_ARGS=TRUE&amp;DOC_NAME=FAT:FQL_AUDITING_CLIENT_TEMPLATE.FAT&amp;display_string=Audit&amp;VAR:KEY=CXATOXCJOV&amp;VAR:QUERY=RkZfRU5UUlBSX1ZBTF9EQUlMWSg0MDI0MiwsLCwnVVNEJywnRElMJyk=&amp;WINDOW=FIRST_POPUP&amp;HEIGHT=45","0&amp;WIDTH=450&amp;START_MAXIMIZED=FALSE&amp;VAR:CALENDAR=US&amp;VAR:SYMBOL=610579&amp;VAR:INDEX=0"}</definedName>
    <definedName name="_7__FDSAUDITLINK__" localSheetId="5" hidden="1">{"fdsup://directions/FAT Viewer?action=UPDATE&amp;creator=factset&amp;DYN_ARGS=TRUE&amp;DOC_NAME=FAT:FQL_AUDITING_CLIENT_TEMPLATE.FAT&amp;display_string=Audit&amp;VAR:KEY=CXATOXCJOV&amp;VAR:QUERY=RkZfRU5UUlBSX1ZBTF9EQUlMWSg0MDI0MiwsLCwnVVNEJywnRElMJyk=&amp;WINDOW=FIRST_POPUP&amp;HEIGHT=45","0&amp;WIDTH=450&amp;START_MAXIMIZED=FALSE&amp;VAR:CALENDAR=US&amp;VAR:SYMBOL=610579&amp;VAR:INDEX=0"}</definedName>
    <definedName name="_7__FDSAUDITLINK__" localSheetId="6" hidden="1">{"fdsup://directions/FAT Viewer?action=UPDATE&amp;creator=factset&amp;DYN_ARGS=TRUE&amp;DOC_NAME=FAT:FQL_AUDITING_CLIENT_TEMPLATE.FAT&amp;display_string=Audit&amp;VAR:KEY=CXATOXCJOV&amp;VAR:QUERY=RkZfRU5UUlBSX1ZBTF9EQUlMWSg0MDI0MiwsLCwnVVNEJywnRElMJyk=&amp;WINDOW=FIRST_POPUP&amp;HEIGHT=45","0&amp;WIDTH=450&amp;START_MAXIMIZED=FALSE&amp;VAR:CALENDAR=US&amp;VAR:SYMBOL=610579&amp;VAR:INDEX=0"}</definedName>
    <definedName name="_7__FDSAUDITLINK__" localSheetId="3" hidden="1">{"fdsup://directions/FAT Viewer?action=UPDATE&amp;creator=factset&amp;DYN_ARGS=TRUE&amp;DOC_NAME=FAT:FQL_AUDITING_CLIENT_TEMPLATE.FAT&amp;display_string=Audit&amp;VAR:KEY=CXATOXCJOV&amp;VAR:QUERY=RkZfRU5UUlBSX1ZBTF9EQUlMWSg0MDI0MiwsLCwnVVNEJywnRElMJyk=&amp;WINDOW=FIRST_POPUP&amp;HEIGHT=45","0&amp;WIDTH=450&amp;START_MAXIMIZED=FALSE&amp;VAR:CALENDAR=US&amp;VAR:SYMBOL=610579&amp;VAR:INDEX=0"}</definedName>
    <definedName name="_7__FDSAUDITLINK__" hidden="1">{"fdsup://directions/FAT Viewer?action=UPDATE&amp;creator=factset&amp;DYN_ARGS=TRUE&amp;DOC_NAME=FAT:FQL_AUDITING_CLIENT_TEMPLATE.FAT&amp;display_string=Audit&amp;VAR:KEY=CXATOXCJOV&amp;VAR:QUERY=RkZfRU5UUlBSX1ZBTF9EQUlMWSg0MDI0MiwsLCwnVVNEJywnRElMJyk=&amp;WINDOW=FIRST_POPUP&amp;HEIGHT=45","0&amp;WIDTH=450&amp;START_MAXIMIZED=FALSE&amp;VAR:CALENDAR=US&amp;VAR:SYMBOL=610579&amp;VAR:INDEX=0"}</definedName>
    <definedName name="_70__FDSAUDITLINK__" localSheetId="4" hidden="1">{"fdsup://directions/FAT Viewer?action=UPDATE&amp;creator=factset&amp;DYN_ARGS=TRUE&amp;DOC_NAME=FAT:FQL_AUDITING_CLIENT_TEMPLATE.FAT&amp;display_string=Audit&amp;VAR:KEY=UJSFKRAFAX&amp;VAR:QUERY=RkZfRUJJVERBX0lCKCdDQUwnLDIwMDksLCwsJ1VTRCcp&amp;WINDOW=FIRST_POPUP&amp;HEIGHT=450&amp;WIDTH=450&amp;","START_MAXIMIZED=FALSE&amp;VAR:CALENDAR=US&amp;VAR:SYMBOL=672529&amp;VAR:INDEX=0"}</definedName>
    <definedName name="_70__FDSAUDITLINK__" localSheetId="5" hidden="1">{"fdsup://directions/FAT Viewer?action=UPDATE&amp;creator=factset&amp;DYN_ARGS=TRUE&amp;DOC_NAME=FAT:FQL_AUDITING_CLIENT_TEMPLATE.FAT&amp;display_string=Audit&amp;VAR:KEY=UJSFKRAFAX&amp;VAR:QUERY=RkZfRUJJVERBX0lCKCdDQUwnLDIwMDksLCwsJ1VTRCcp&amp;WINDOW=FIRST_POPUP&amp;HEIGHT=450&amp;WIDTH=450&amp;","START_MAXIMIZED=FALSE&amp;VAR:CALENDAR=US&amp;VAR:SYMBOL=672529&amp;VAR:INDEX=0"}</definedName>
    <definedName name="_70__FDSAUDITLINK__" localSheetId="6" hidden="1">{"fdsup://directions/FAT Viewer?action=UPDATE&amp;creator=factset&amp;DYN_ARGS=TRUE&amp;DOC_NAME=FAT:FQL_AUDITING_CLIENT_TEMPLATE.FAT&amp;display_string=Audit&amp;VAR:KEY=UJSFKRAFAX&amp;VAR:QUERY=RkZfRUJJVERBX0lCKCdDQUwnLDIwMDksLCwsJ1VTRCcp&amp;WINDOW=FIRST_POPUP&amp;HEIGHT=450&amp;WIDTH=450&amp;","START_MAXIMIZED=FALSE&amp;VAR:CALENDAR=US&amp;VAR:SYMBOL=672529&amp;VAR:INDEX=0"}</definedName>
    <definedName name="_70__FDSAUDITLINK__" localSheetId="3" hidden="1">{"fdsup://directions/FAT Viewer?action=UPDATE&amp;creator=factset&amp;DYN_ARGS=TRUE&amp;DOC_NAME=FAT:FQL_AUDITING_CLIENT_TEMPLATE.FAT&amp;display_string=Audit&amp;VAR:KEY=UJSFKRAFAX&amp;VAR:QUERY=RkZfRUJJVERBX0lCKCdDQUwnLDIwMDksLCwsJ1VTRCcp&amp;WINDOW=FIRST_POPUP&amp;HEIGHT=450&amp;WIDTH=450&amp;","START_MAXIMIZED=FALSE&amp;VAR:CALENDAR=US&amp;VAR:SYMBOL=672529&amp;VAR:INDEX=0"}</definedName>
    <definedName name="_70__FDSAUDITLINK__" hidden="1">{"fdsup://directions/FAT Viewer?action=UPDATE&amp;creator=factset&amp;DYN_ARGS=TRUE&amp;DOC_NAME=FAT:FQL_AUDITING_CLIENT_TEMPLATE.FAT&amp;display_string=Audit&amp;VAR:KEY=UJSFKRAFAX&amp;VAR:QUERY=RkZfRUJJVERBX0lCKCdDQUwnLDIwMDksLCwsJ1VTRCcp&amp;WINDOW=FIRST_POPUP&amp;HEIGHT=450&amp;WIDTH=450&amp;","START_MAXIMIZED=FALSE&amp;VAR:CALENDAR=US&amp;VAR:SYMBOL=672529&amp;VAR:INDEX=0"}</definedName>
    <definedName name="_71__FDSAUDITLINK__" localSheetId="4" hidden="1">{"fdsup://directions/FAT Viewer?action=UPDATE&amp;creator=factset&amp;DYN_ARGS=TRUE&amp;DOC_NAME=FAT:FQL_AUDITING_CLIENT_TEMPLATE.FAT&amp;display_string=Audit&amp;VAR:KEY=UZSZCXIVQZ&amp;VAR:QUERY=RkZfRU5UUlBSX1ZBTF9EQUlMWSg0MDI0MiwsLCwnVVNEJywnRElMJyk=&amp;WINDOW=FIRST_POPUP&amp;HEIGHT=45","0&amp;WIDTH=450&amp;START_MAXIMIZED=FALSE&amp;VAR:CALENDAR=US&amp;VAR:SYMBOL=672529&amp;VAR:INDEX=0"}</definedName>
    <definedName name="_71__FDSAUDITLINK__" localSheetId="5" hidden="1">{"fdsup://directions/FAT Viewer?action=UPDATE&amp;creator=factset&amp;DYN_ARGS=TRUE&amp;DOC_NAME=FAT:FQL_AUDITING_CLIENT_TEMPLATE.FAT&amp;display_string=Audit&amp;VAR:KEY=UZSZCXIVQZ&amp;VAR:QUERY=RkZfRU5UUlBSX1ZBTF9EQUlMWSg0MDI0MiwsLCwnVVNEJywnRElMJyk=&amp;WINDOW=FIRST_POPUP&amp;HEIGHT=45","0&amp;WIDTH=450&amp;START_MAXIMIZED=FALSE&amp;VAR:CALENDAR=US&amp;VAR:SYMBOL=672529&amp;VAR:INDEX=0"}</definedName>
    <definedName name="_71__FDSAUDITLINK__" localSheetId="6" hidden="1">{"fdsup://directions/FAT Viewer?action=UPDATE&amp;creator=factset&amp;DYN_ARGS=TRUE&amp;DOC_NAME=FAT:FQL_AUDITING_CLIENT_TEMPLATE.FAT&amp;display_string=Audit&amp;VAR:KEY=UZSZCXIVQZ&amp;VAR:QUERY=RkZfRU5UUlBSX1ZBTF9EQUlMWSg0MDI0MiwsLCwnVVNEJywnRElMJyk=&amp;WINDOW=FIRST_POPUP&amp;HEIGHT=45","0&amp;WIDTH=450&amp;START_MAXIMIZED=FALSE&amp;VAR:CALENDAR=US&amp;VAR:SYMBOL=672529&amp;VAR:INDEX=0"}</definedName>
    <definedName name="_71__FDSAUDITLINK__" localSheetId="3" hidden="1">{"fdsup://directions/FAT Viewer?action=UPDATE&amp;creator=factset&amp;DYN_ARGS=TRUE&amp;DOC_NAME=FAT:FQL_AUDITING_CLIENT_TEMPLATE.FAT&amp;display_string=Audit&amp;VAR:KEY=UZSZCXIVQZ&amp;VAR:QUERY=RkZfRU5UUlBSX1ZBTF9EQUlMWSg0MDI0MiwsLCwnVVNEJywnRElMJyk=&amp;WINDOW=FIRST_POPUP&amp;HEIGHT=45","0&amp;WIDTH=450&amp;START_MAXIMIZED=FALSE&amp;VAR:CALENDAR=US&amp;VAR:SYMBOL=672529&amp;VAR:INDEX=0"}</definedName>
    <definedName name="_71__FDSAUDITLINK__" hidden="1">{"fdsup://directions/FAT Viewer?action=UPDATE&amp;creator=factset&amp;DYN_ARGS=TRUE&amp;DOC_NAME=FAT:FQL_AUDITING_CLIENT_TEMPLATE.FAT&amp;display_string=Audit&amp;VAR:KEY=UZSZCXIVQZ&amp;VAR:QUERY=RkZfRU5UUlBSX1ZBTF9EQUlMWSg0MDI0MiwsLCwnVVNEJywnRElMJyk=&amp;WINDOW=FIRST_POPUP&amp;HEIGHT=45","0&amp;WIDTH=450&amp;START_MAXIMIZED=FALSE&amp;VAR:CALENDAR=US&amp;VAR:SYMBOL=672529&amp;VAR:INDEX=0"}</definedName>
    <definedName name="_72__123Graph_ASEG_PIE" localSheetId="4" hidden="1">#REF!</definedName>
    <definedName name="_72__123Graph_ASEG_PIE" localSheetId="5" hidden="1">#REF!</definedName>
    <definedName name="_72__123Graph_ASEG_PIE" localSheetId="6" hidden="1">#REF!</definedName>
    <definedName name="_72__123Graph_ASEG_PIE" localSheetId="3" hidden="1">#REF!</definedName>
    <definedName name="_72__123Graph_ASEG_PIE" hidden="1">#REF!</definedName>
    <definedName name="_72__FDSAUDITLINK__" localSheetId="4" hidden="1">{"fdsup://directions/FAT Viewer?action=UPDATE&amp;creator=factset&amp;DYN_ARGS=TRUE&amp;DOC_NAME=FAT:FQL_AUDITING_CLIENT_TEMPLATE.FAT&amp;display_string=Audit&amp;VAR:KEY=MXYZWTSLEL&amp;VAR:QUERY=RkZfRUJJVERBX0lCKCdDQUwnLDIwMDksLCwsJ1VTRCcp&amp;WINDOW=FIRST_POPUP&amp;HEIGHT=450&amp;WIDTH=450&amp;","START_MAXIMIZED=FALSE&amp;VAR:CALENDAR=US&amp;VAR:SYMBOL=642539&amp;VAR:INDEX=0"}</definedName>
    <definedName name="_72__FDSAUDITLINK__" localSheetId="5" hidden="1">{"fdsup://directions/FAT Viewer?action=UPDATE&amp;creator=factset&amp;DYN_ARGS=TRUE&amp;DOC_NAME=FAT:FQL_AUDITING_CLIENT_TEMPLATE.FAT&amp;display_string=Audit&amp;VAR:KEY=MXYZWTSLEL&amp;VAR:QUERY=RkZfRUJJVERBX0lCKCdDQUwnLDIwMDksLCwsJ1VTRCcp&amp;WINDOW=FIRST_POPUP&amp;HEIGHT=450&amp;WIDTH=450&amp;","START_MAXIMIZED=FALSE&amp;VAR:CALENDAR=US&amp;VAR:SYMBOL=642539&amp;VAR:INDEX=0"}</definedName>
    <definedName name="_72__FDSAUDITLINK__" localSheetId="6" hidden="1">{"fdsup://directions/FAT Viewer?action=UPDATE&amp;creator=factset&amp;DYN_ARGS=TRUE&amp;DOC_NAME=FAT:FQL_AUDITING_CLIENT_TEMPLATE.FAT&amp;display_string=Audit&amp;VAR:KEY=MXYZWTSLEL&amp;VAR:QUERY=RkZfRUJJVERBX0lCKCdDQUwnLDIwMDksLCwsJ1VTRCcp&amp;WINDOW=FIRST_POPUP&amp;HEIGHT=450&amp;WIDTH=450&amp;","START_MAXIMIZED=FALSE&amp;VAR:CALENDAR=US&amp;VAR:SYMBOL=642539&amp;VAR:INDEX=0"}</definedName>
    <definedName name="_72__FDSAUDITLINK__" localSheetId="3" hidden="1">{"fdsup://directions/FAT Viewer?action=UPDATE&amp;creator=factset&amp;DYN_ARGS=TRUE&amp;DOC_NAME=FAT:FQL_AUDITING_CLIENT_TEMPLATE.FAT&amp;display_string=Audit&amp;VAR:KEY=MXYZWTSLEL&amp;VAR:QUERY=RkZfRUJJVERBX0lCKCdDQUwnLDIwMDksLCwsJ1VTRCcp&amp;WINDOW=FIRST_POPUP&amp;HEIGHT=450&amp;WIDTH=450&amp;","START_MAXIMIZED=FALSE&amp;VAR:CALENDAR=US&amp;VAR:SYMBOL=642539&amp;VAR:INDEX=0"}</definedName>
    <definedName name="_72__FDSAUDITLINK__" hidden="1">{"fdsup://directions/FAT Viewer?action=UPDATE&amp;creator=factset&amp;DYN_ARGS=TRUE&amp;DOC_NAME=FAT:FQL_AUDITING_CLIENT_TEMPLATE.FAT&amp;display_string=Audit&amp;VAR:KEY=MXYZWTSLEL&amp;VAR:QUERY=RkZfRUJJVERBX0lCKCdDQUwnLDIwMDksLCwsJ1VTRCcp&amp;WINDOW=FIRST_POPUP&amp;HEIGHT=450&amp;WIDTH=450&amp;","START_MAXIMIZED=FALSE&amp;VAR:CALENDAR=US&amp;VAR:SYMBOL=642539&amp;VAR:INDEX=0"}</definedName>
    <definedName name="_73__FDSAUDITLINK__" localSheetId="4" hidden="1">{"fdsup://directions/FAT Viewer?action=UPDATE&amp;creator=factset&amp;DYN_ARGS=TRUE&amp;DOC_NAME=FAT:FQL_AUDITING_CLIENT_TEMPLATE.FAT&amp;display_string=Audit&amp;VAR:KEY=MXSHIJCBUD&amp;VAR:QUERY=RkZfRU5UUlBSX1ZBTF9EQUlMWSg0MDI0MiwsLCwnVVNEJywnRElMJyk=&amp;WINDOW=FIRST_POPUP&amp;HEIGHT=45","0&amp;WIDTH=450&amp;START_MAXIMIZED=FALSE&amp;VAR:CALENDAR=US&amp;VAR:SYMBOL=642539&amp;VAR:INDEX=0"}</definedName>
    <definedName name="_73__FDSAUDITLINK__" localSheetId="5" hidden="1">{"fdsup://directions/FAT Viewer?action=UPDATE&amp;creator=factset&amp;DYN_ARGS=TRUE&amp;DOC_NAME=FAT:FQL_AUDITING_CLIENT_TEMPLATE.FAT&amp;display_string=Audit&amp;VAR:KEY=MXSHIJCBUD&amp;VAR:QUERY=RkZfRU5UUlBSX1ZBTF9EQUlMWSg0MDI0MiwsLCwnVVNEJywnRElMJyk=&amp;WINDOW=FIRST_POPUP&amp;HEIGHT=45","0&amp;WIDTH=450&amp;START_MAXIMIZED=FALSE&amp;VAR:CALENDAR=US&amp;VAR:SYMBOL=642539&amp;VAR:INDEX=0"}</definedName>
    <definedName name="_73__FDSAUDITLINK__" localSheetId="6" hidden="1">{"fdsup://directions/FAT Viewer?action=UPDATE&amp;creator=factset&amp;DYN_ARGS=TRUE&amp;DOC_NAME=FAT:FQL_AUDITING_CLIENT_TEMPLATE.FAT&amp;display_string=Audit&amp;VAR:KEY=MXSHIJCBUD&amp;VAR:QUERY=RkZfRU5UUlBSX1ZBTF9EQUlMWSg0MDI0MiwsLCwnVVNEJywnRElMJyk=&amp;WINDOW=FIRST_POPUP&amp;HEIGHT=45","0&amp;WIDTH=450&amp;START_MAXIMIZED=FALSE&amp;VAR:CALENDAR=US&amp;VAR:SYMBOL=642539&amp;VAR:INDEX=0"}</definedName>
    <definedName name="_73__FDSAUDITLINK__" localSheetId="3" hidden="1">{"fdsup://directions/FAT Viewer?action=UPDATE&amp;creator=factset&amp;DYN_ARGS=TRUE&amp;DOC_NAME=FAT:FQL_AUDITING_CLIENT_TEMPLATE.FAT&amp;display_string=Audit&amp;VAR:KEY=MXSHIJCBUD&amp;VAR:QUERY=RkZfRU5UUlBSX1ZBTF9EQUlMWSg0MDI0MiwsLCwnVVNEJywnRElMJyk=&amp;WINDOW=FIRST_POPUP&amp;HEIGHT=45","0&amp;WIDTH=450&amp;START_MAXIMIZED=FALSE&amp;VAR:CALENDAR=US&amp;VAR:SYMBOL=642539&amp;VAR:INDEX=0"}</definedName>
    <definedName name="_73__FDSAUDITLINK__" hidden="1">{"fdsup://directions/FAT Viewer?action=UPDATE&amp;creator=factset&amp;DYN_ARGS=TRUE&amp;DOC_NAME=FAT:FQL_AUDITING_CLIENT_TEMPLATE.FAT&amp;display_string=Audit&amp;VAR:KEY=MXSHIJCBUD&amp;VAR:QUERY=RkZfRU5UUlBSX1ZBTF9EQUlMWSg0MDI0MiwsLCwnVVNEJywnRElMJyk=&amp;WINDOW=FIRST_POPUP&amp;HEIGHT=45","0&amp;WIDTH=450&amp;START_MAXIMIZED=FALSE&amp;VAR:CALENDAR=US&amp;VAR:SYMBOL=642539&amp;VAR:INDEX=0"}</definedName>
    <definedName name="_74__FDSAUDITLINK__" localSheetId="4" hidden="1">{"fdsup://directions/FAT Viewer?action=UPDATE&amp;creator=factset&amp;DYN_ARGS=TRUE&amp;DOC_NAME=FAT:FQL_AUDITING_CLIENT_TEMPLATE.FAT&amp;display_string=Audit&amp;VAR:KEY=CXYHEJMREF&amp;VAR:QUERY=RkZfRUJJVERBX0lCKCdDQUwnLDIwMDksLCwsJ1VTRCcp&amp;WINDOW=FIRST_POPUP&amp;HEIGHT=450&amp;WIDTH=450&amp;","START_MAXIMIZED=FALSE&amp;VAR:CALENDAR=US&amp;VAR:SYMBOL=B1JNK8&amp;VAR:INDEX=0"}</definedName>
    <definedName name="_74__FDSAUDITLINK__" localSheetId="5" hidden="1">{"fdsup://directions/FAT Viewer?action=UPDATE&amp;creator=factset&amp;DYN_ARGS=TRUE&amp;DOC_NAME=FAT:FQL_AUDITING_CLIENT_TEMPLATE.FAT&amp;display_string=Audit&amp;VAR:KEY=CXYHEJMREF&amp;VAR:QUERY=RkZfRUJJVERBX0lCKCdDQUwnLDIwMDksLCwsJ1VTRCcp&amp;WINDOW=FIRST_POPUP&amp;HEIGHT=450&amp;WIDTH=450&amp;","START_MAXIMIZED=FALSE&amp;VAR:CALENDAR=US&amp;VAR:SYMBOL=B1JNK8&amp;VAR:INDEX=0"}</definedName>
    <definedName name="_74__FDSAUDITLINK__" localSheetId="6" hidden="1">{"fdsup://directions/FAT Viewer?action=UPDATE&amp;creator=factset&amp;DYN_ARGS=TRUE&amp;DOC_NAME=FAT:FQL_AUDITING_CLIENT_TEMPLATE.FAT&amp;display_string=Audit&amp;VAR:KEY=CXYHEJMREF&amp;VAR:QUERY=RkZfRUJJVERBX0lCKCdDQUwnLDIwMDksLCwsJ1VTRCcp&amp;WINDOW=FIRST_POPUP&amp;HEIGHT=450&amp;WIDTH=450&amp;","START_MAXIMIZED=FALSE&amp;VAR:CALENDAR=US&amp;VAR:SYMBOL=B1JNK8&amp;VAR:INDEX=0"}</definedName>
    <definedName name="_74__FDSAUDITLINK__" localSheetId="3" hidden="1">{"fdsup://directions/FAT Viewer?action=UPDATE&amp;creator=factset&amp;DYN_ARGS=TRUE&amp;DOC_NAME=FAT:FQL_AUDITING_CLIENT_TEMPLATE.FAT&amp;display_string=Audit&amp;VAR:KEY=CXYHEJMREF&amp;VAR:QUERY=RkZfRUJJVERBX0lCKCdDQUwnLDIwMDksLCwsJ1VTRCcp&amp;WINDOW=FIRST_POPUP&amp;HEIGHT=450&amp;WIDTH=450&amp;","START_MAXIMIZED=FALSE&amp;VAR:CALENDAR=US&amp;VAR:SYMBOL=B1JNK8&amp;VAR:INDEX=0"}</definedName>
    <definedName name="_74__FDSAUDITLINK__" hidden="1">{"fdsup://directions/FAT Viewer?action=UPDATE&amp;creator=factset&amp;DYN_ARGS=TRUE&amp;DOC_NAME=FAT:FQL_AUDITING_CLIENT_TEMPLATE.FAT&amp;display_string=Audit&amp;VAR:KEY=CXYHEJMREF&amp;VAR:QUERY=RkZfRUJJVERBX0lCKCdDQUwnLDIwMDksLCwsJ1VTRCcp&amp;WINDOW=FIRST_POPUP&amp;HEIGHT=450&amp;WIDTH=450&amp;","START_MAXIMIZED=FALSE&amp;VAR:CALENDAR=US&amp;VAR:SYMBOL=B1JNK8&amp;VAR:INDEX=0"}</definedName>
    <definedName name="_75__123Graph_BCHART_2" localSheetId="4" hidden="1">#REF!</definedName>
    <definedName name="_75__123Graph_BCHART_2" localSheetId="5" hidden="1">#REF!</definedName>
    <definedName name="_75__123Graph_BCHART_2" localSheetId="6" hidden="1">#REF!</definedName>
    <definedName name="_75__123Graph_BCHART_2" localSheetId="3" hidden="1">#REF!</definedName>
    <definedName name="_75__123Graph_BCHART_2" hidden="1">#REF!</definedName>
    <definedName name="_75__FDSAUDITLINK__" localSheetId="4" hidden="1">{"fdsup://directions/FAT Viewer?action=UPDATE&amp;creator=factset&amp;DYN_ARGS=TRUE&amp;DOC_NAME=FAT:FQL_AUDITING_CLIENT_TEMPLATE.FAT&amp;display_string=Audit&amp;VAR:KEY=EHIVMZAFGB&amp;VAR:QUERY=RkZfRU5UUlBSX1ZBTF9EQUlMWSg0MDI0MiwsLCwnVVNEJywnRElMJyk=&amp;WINDOW=FIRST_POPUP&amp;HEIGHT=45","0&amp;WIDTH=450&amp;START_MAXIMIZED=FALSE&amp;VAR:CALENDAR=US&amp;VAR:SYMBOL=B1JNK8&amp;VAR:INDEX=0"}</definedName>
    <definedName name="_75__FDSAUDITLINK__" localSheetId="5" hidden="1">{"fdsup://directions/FAT Viewer?action=UPDATE&amp;creator=factset&amp;DYN_ARGS=TRUE&amp;DOC_NAME=FAT:FQL_AUDITING_CLIENT_TEMPLATE.FAT&amp;display_string=Audit&amp;VAR:KEY=EHIVMZAFGB&amp;VAR:QUERY=RkZfRU5UUlBSX1ZBTF9EQUlMWSg0MDI0MiwsLCwnVVNEJywnRElMJyk=&amp;WINDOW=FIRST_POPUP&amp;HEIGHT=45","0&amp;WIDTH=450&amp;START_MAXIMIZED=FALSE&amp;VAR:CALENDAR=US&amp;VAR:SYMBOL=B1JNK8&amp;VAR:INDEX=0"}</definedName>
    <definedName name="_75__FDSAUDITLINK__" localSheetId="6" hidden="1">{"fdsup://directions/FAT Viewer?action=UPDATE&amp;creator=factset&amp;DYN_ARGS=TRUE&amp;DOC_NAME=FAT:FQL_AUDITING_CLIENT_TEMPLATE.FAT&amp;display_string=Audit&amp;VAR:KEY=EHIVMZAFGB&amp;VAR:QUERY=RkZfRU5UUlBSX1ZBTF9EQUlMWSg0MDI0MiwsLCwnVVNEJywnRElMJyk=&amp;WINDOW=FIRST_POPUP&amp;HEIGHT=45","0&amp;WIDTH=450&amp;START_MAXIMIZED=FALSE&amp;VAR:CALENDAR=US&amp;VAR:SYMBOL=B1JNK8&amp;VAR:INDEX=0"}</definedName>
    <definedName name="_75__FDSAUDITLINK__" localSheetId="3" hidden="1">{"fdsup://directions/FAT Viewer?action=UPDATE&amp;creator=factset&amp;DYN_ARGS=TRUE&amp;DOC_NAME=FAT:FQL_AUDITING_CLIENT_TEMPLATE.FAT&amp;display_string=Audit&amp;VAR:KEY=EHIVMZAFGB&amp;VAR:QUERY=RkZfRU5UUlBSX1ZBTF9EQUlMWSg0MDI0MiwsLCwnVVNEJywnRElMJyk=&amp;WINDOW=FIRST_POPUP&amp;HEIGHT=45","0&amp;WIDTH=450&amp;START_MAXIMIZED=FALSE&amp;VAR:CALENDAR=US&amp;VAR:SYMBOL=B1JNK8&amp;VAR:INDEX=0"}</definedName>
    <definedName name="_75__FDSAUDITLINK__" hidden="1">{"fdsup://directions/FAT Viewer?action=UPDATE&amp;creator=factset&amp;DYN_ARGS=TRUE&amp;DOC_NAME=FAT:FQL_AUDITING_CLIENT_TEMPLATE.FAT&amp;display_string=Audit&amp;VAR:KEY=EHIVMZAFGB&amp;VAR:QUERY=RkZfRU5UUlBSX1ZBTF9EQUlMWSg0MDI0MiwsLCwnVVNEJywnRElMJyk=&amp;WINDOW=FIRST_POPUP&amp;HEIGHT=45","0&amp;WIDTH=450&amp;START_MAXIMIZED=FALSE&amp;VAR:CALENDAR=US&amp;VAR:SYMBOL=B1JNK8&amp;VAR:INDEX=0"}</definedName>
    <definedName name="_76__FDSAUDITLINK__" localSheetId="4" hidden="1">{"fdsup://directions/FAT Viewer?action=UPDATE&amp;creator=factset&amp;DYN_ARGS=TRUE&amp;DOC_NAME=FAT:FQL_AUDITING_CLIENT_TEMPLATE.FAT&amp;display_string=Audit&amp;VAR:KEY=OVIVMZOVCP&amp;VAR:QUERY=RkZfRUJJVERBX0lCKCdDQUwnLDIwMDksLCwsJ1VTRCcp&amp;WINDOW=FIRST_POPUP&amp;HEIGHT=450&amp;WIDTH=450&amp;","START_MAXIMIZED=FALSE&amp;VAR:CALENDAR=US&amp;VAR:SYMBOL=B09N7M&amp;VAR:INDEX=0"}</definedName>
    <definedName name="_76__FDSAUDITLINK__" localSheetId="5" hidden="1">{"fdsup://directions/FAT Viewer?action=UPDATE&amp;creator=factset&amp;DYN_ARGS=TRUE&amp;DOC_NAME=FAT:FQL_AUDITING_CLIENT_TEMPLATE.FAT&amp;display_string=Audit&amp;VAR:KEY=OVIVMZOVCP&amp;VAR:QUERY=RkZfRUJJVERBX0lCKCdDQUwnLDIwMDksLCwsJ1VTRCcp&amp;WINDOW=FIRST_POPUP&amp;HEIGHT=450&amp;WIDTH=450&amp;","START_MAXIMIZED=FALSE&amp;VAR:CALENDAR=US&amp;VAR:SYMBOL=B09N7M&amp;VAR:INDEX=0"}</definedName>
    <definedName name="_76__FDSAUDITLINK__" localSheetId="6" hidden="1">{"fdsup://directions/FAT Viewer?action=UPDATE&amp;creator=factset&amp;DYN_ARGS=TRUE&amp;DOC_NAME=FAT:FQL_AUDITING_CLIENT_TEMPLATE.FAT&amp;display_string=Audit&amp;VAR:KEY=OVIVMZOVCP&amp;VAR:QUERY=RkZfRUJJVERBX0lCKCdDQUwnLDIwMDksLCwsJ1VTRCcp&amp;WINDOW=FIRST_POPUP&amp;HEIGHT=450&amp;WIDTH=450&amp;","START_MAXIMIZED=FALSE&amp;VAR:CALENDAR=US&amp;VAR:SYMBOL=B09N7M&amp;VAR:INDEX=0"}</definedName>
    <definedName name="_76__FDSAUDITLINK__" localSheetId="3" hidden="1">{"fdsup://directions/FAT Viewer?action=UPDATE&amp;creator=factset&amp;DYN_ARGS=TRUE&amp;DOC_NAME=FAT:FQL_AUDITING_CLIENT_TEMPLATE.FAT&amp;display_string=Audit&amp;VAR:KEY=OVIVMZOVCP&amp;VAR:QUERY=RkZfRUJJVERBX0lCKCdDQUwnLDIwMDksLCwsJ1VTRCcp&amp;WINDOW=FIRST_POPUP&amp;HEIGHT=450&amp;WIDTH=450&amp;","START_MAXIMIZED=FALSE&amp;VAR:CALENDAR=US&amp;VAR:SYMBOL=B09N7M&amp;VAR:INDEX=0"}</definedName>
    <definedName name="_76__FDSAUDITLINK__" hidden="1">{"fdsup://directions/FAT Viewer?action=UPDATE&amp;creator=factset&amp;DYN_ARGS=TRUE&amp;DOC_NAME=FAT:FQL_AUDITING_CLIENT_TEMPLATE.FAT&amp;display_string=Audit&amp;VAR:KEY=OVIVMZOVCP&amp;VAR:QUERY=RkZfRUJJVERBX0lCKCdDQUwnLDIwMDksLCwsJ1VTRCcp&amp;WINDOW=FIRST_POPUP&amp;HEIGHT=450&amp;WIDTH=450&amp;","START_MAXIMIZED=FALSE&amp;VAR:CALENDAR=US&amp;VAR:SYMBOL=B09N7M&amp;VAR:INDEX=0"}</definedName>
    <definedName name="_77__FDSAUDITLINK__" localSheetId="4" hidden="1">{"fdsup://directions/FAT Viewer?action=UPDATE&amp;creator=factset&amp;DYN_ARGS=TRUE&amp;DOC_NAME=FAT:FQL_AUDITING_CLIENT_TEMPLATE.FAT&amp;display_string=Audit&amp;VAR:KEY=MLSVYZWRCH&amp;VAR:QUERY=RkZfRU5UUlBSX1ZBTF9EQUlMWSg0MDI0MiwsLCwnVVNEJywnRElMJyk=&amp;WINDOW=FIRST_POPUP&amp;HEIGHT=45","0&amp;WIDTH=450&amp;START_MAXIMIZED=FALSE&amp;VAR:CALENDAR=US&amp;VAR:SYMBOL=B09N7M&amp;VAR:INDEX=0"}</definedName>
    <definedName name="_77__FDSAUDITLINK__" localSheetId="5" hidden="1">{"fdsup://directions/FAT Viewer?action=UPDATE&amp;creator=factset&amp;DYN_ARGS=TRUE&amp;DOC_NAME=FAT:FQL_AUDITING_CLIENT_TEMPLATE.FAT&amp;display_string=Audit&amp;VAR:KEY=MLSVYZWRCH&amp;VAR:QUERY=RkZfRU5UUlBSX1ZBTF9EQUlMWSg0MDI0MiwsLCwnVVNEJywnRElMJyk=&amp;WINDOW=FIRST_POPUP&amp;HEIGHT=45","0&amp;WIDTH=450&amp;START_MAXIMIZED=FALSE&amp;VAR:CALENDAR=US&amp;VAR:SYMBOL=B09N7M&amp;VAR:INDEX=0"}</definedName>
    <definedName name="_77__FDSAUDITLINK__" localSheetId="6" hidden="1">{"fdsup://directions/FAT Viewer?action=UPDATE&amp;creator=factset&amp;DYN_ARGS=TRUE&amp;DOC_NAME=FAT:FQL_AUDITING_CLIENT_TEMPLATE.FAT&amp;display_string=Audit&amp;VAR:KEY=MLSVYZWRCH&amp;VAR:QUERY=RkZfRU5UUlBSX1ZBTF9EQUlMWSg0MDI0MiwsLCwnVVNEJywnRElMJyk=&amp;WINDOW=FIRST_POPUP&amp;HEIGHT=45","0&amp;WIDTH=450&amp;START_MAXIMIZED=FALSE&amp;VAR:CALENDAR=US&amp;VAR:SYMBOL=B09N7M&amp;VAR:INDEX=0"}</definedName>
    <definedName name="_77__FDSAUDITLINK__" localSheetId="3" hidden="1">{"fdsup://directions/FAT Viewer?action=UPDATE&amp;creator=factset&amp;DYN_ARGS=TRUE&amp;DOC_NAME=FAT:FQL_AUDITING_CLIENT_TEMPLATE.FAT&amp;display_string=Audit&amp;VAR:KEY=MLSVYZWRCH&amp;VAR:QUERY=RkZfRU5UUlBSX1ZBTF9EQUlMWSg0MDI0MiwsLCwnVVNEJywnRElMJyk=&amp;WINDOW=FIRST_POPUP&amp;HEIGHT=45","0&amp;WIDTH=450&amp;START_MAXIMIZED=FALSE&amp;VAR:CALENDAR=US&amp;VAR:SYMBOL=B09N7M&amp;VAR:INDEX=0"}</definedName>
    <definedName name="_77__FDSAUDITLINK__" hidden="1">{"fdsup://directions/FAT Viewer?action=UPDATE&amp;creator=factset&amp;DYN_ARGS=TRUE&amp;DOC_NAME=FAT:FQL_AUDITING_CLIENT_TEMPLATE.FAT&amp;display_string=Audit&amp;VAR:KEY=MLSVYZWRCH&amp;VAR:QUERY=RkZfRU5UUlBSX1ZBTF9EQUlMWSg0MDI0MiwsLCwnVVNEJywnRElMJyk=&amp;WINDOW=FIRST_POPUP&amp;HEIGHT=45","0&amp;WIDTH=450&amp;START_MAXIMIZED=FALSE&amp;VAR:CALENDAR=US&amp;VAR:SYMBOL=B09N7M&amp;VAR:INDEX=0"}</definedName>
    <definedName name="_78__FDSAUDITLINK__" localSheetId="4" hidden="1">{"fdsup://Directions/FactSet Auditing Viewer?action=AUDIT_VALUE&amp;DB=129&amp;ID1=604348&amp;VALUEID=03426&amp;SDATE=2008&amp;PERIODTYPE=ANN_STD&amp;window=popup_no_bar&amp;width=385&amp;height=120&amp;START_MAXIMIZED=FALSE&amp;creator=factset&amp;display_string=Audit"}</definedName>
    <definedName name="_78__FDSAUDITLINK__" localSheetId="5" hidden="1">{"fdsup://Directions/FactSet Auditing Viewer?action=AUDIT_VALUE&amp;DB=129&amp;ID1=604348&amp;VALUEID=03426&amp;SDATE=2008&amp;PERIODTYPE=ANN_STD&amp;window=popup_no_bar&amp;width=385&amp;height=120&amp;START_MAXIMIZED=FALSE&amp;creator=factset&amp;display_string=Audit"}</definedName>
    <definedName name="_78__FDSAUDITLINK__" localSheetId="6" hidden="1">{"fdsup://Directions/FactSet Auditing Viewer?action=AUDIT_VALUE&amp;DB=129&amp;ID1=604348&amp;VALUEID=03426&amp;SDATE=2008&amp;PERIODTYPE=ANN_STD&amp;window=popup_no_bar&amp;width=385&amp;height=120&amp;START_MAXIMIZED=FALSE&amp;creator=factset&amp;display_string=Audit"}</definedName>
    <definedName name="_78__FDSAUDITLINK__" localSheetId="3" hidden="1">{"fdsup://Directions/FactSet Auditing Viewer?action=AUDIT_VALUE&amp;DB=129&amp;ID1=604348&amp;VALUEID=03426&amp;SDATE=2008&amp;PERIODTYPE=ANN_STD&amp;window=popup_no_bar&amp;width=385&amp;height=120&amp;START_MAXIMIZED=FALSE&amp;creator=factset&amp;display_string=Audit"}</definedName>
    <definedName name="_78__FDSAUDITLINK__" hidden="1">{"fdsup://Directions/FactSet Auditing Viewer?action=AUDIT_VALUE&amp;DB=129&amp;ID1=604348&amp;VALUEID=03426&amp;SDATE=2008&amp;PERIODTYPE=ANN_STD&amp;window=popup_no_bar&amp;width=385&amp;height=120&amp;START_MAXIMIZED=FALSE&amp;creator=factset&amp;display_string=Audit"}</definedName>
    <definedName name="_79__FDSAUDITLINK__" localSheetId="4" hidden="1">{"fdsup://directions/FAT Viewer?action=UPDATE&amp;creator=factset&amp;DYN_ARGS=TRUE&amp;DOC_NAME=FAT:FQL_AUDITING_CLIENT_TEMPLATE.FAT&amp;display_string=Audit&amp;VAR:KEY=ALIZMZKVMP&amp;VAR:QUERY=RkZfRU5UUlBSX1ZBTF9EQUlMWSg0MDI0MiwsLCwnVVNEJywnRElMJyk=&amp;WINDOW=FIRST_POPUP&amp;HEIGHT=45","0&amp;WIDTH=450&amp;START_MAXIMIZED=FALSE&amp;VAR:CALENDAR=US&amp;VAR:SYMBOL=70454910&amp;VAR:INDEX=0"}</definedName>
    <definedName name="_79__FDSAUDITLINK__" localSheetId="5" hidden="1">{"fdsup://directions/FAT Viewer?action=UPDATE&amp;creator=factset&amp;DYN_ARGS=TRUE&amp;DOC_NAME=FAT:FQL_AUDITING_CLIENT_TEMPLATE.FAT&amp;display_string=Audit&amp;VAR:KEY=ALIZMZKVMP&amp;VAR:QUERY=RkZfRU5UUlBSX1ZBTF9EQUlMWSg0MDI0MiwsLCwnVVNEJywnRElMJyk=&amp;WINDOW=FIRST_POPUP&amp;HEIGHT=45","0&amp;WIDTH=450&amp;START_MAXIMIZED=FALSE&amp;VAR:CALENDAR=US&amp;VAR:SYMBOL=70454910&amp;VAR:INDEX=0"}</definedName>
    <definedName name="_79__FDSAUDITLINK__" localSheetId="6" hidden="1">{"fdsup://directions/FAT Viewer?action=UPDATE&amp;creator=factset&amp;DYN_ARGS=TRUE&amp;DOC_NAME=FAT:FQL_AUDITING_CLIENT_TEMPLATE.FAT&amp;display_string=Audit&amp;VAR:KEY=ALIZMZKVMP&amp;VAR:QUERY=RkZfRU5UUlBSX1ZBTF9EQUlMWSg0MDI0MiwsLCwnVVNEJywnRElMJyk=&amp;WINDOW=FIRST_POPUP&amp;HEIGHT=45","0&amp;WIDTH=450&amp;START_MAXIMIZED=FALSE&amp;VAR:CALENDAR=US&amp;VAR:SYMBOL=70454910&amp;VAR:INDEX=0"}</definedName>
    <definedName name="_79__FDSAUDITLINK__" localSheetId="3" hidden="1">{"fdsup://directions/FAT Viewer?action=UPDATE&amp;creator=factset&amp;DYN_ARGS=TRUE&amp;DOC_NAME=FAT:FQL_AUDITING_CLIENT_TEMPLATE.FAT&amp;display_string=Audit&amp;VAR:KEY=ALIZMZKVMP&amp;VAR:QUERY=RkZfRU5UUlBSX1ZBTF9EQUlMWSg0MDI0MiwsLCwnVVNEJywnRElMJyk=&amp;WINDOW=FIRST_POPUP&amp;HEIGHT=45","0&amp;WIDTH=450&amp;START_MAXIMIZED=FALSE&amp;VAR:CALENDAR=US&amp;VAR:SYMBOL=70454910&amp;VAR:INDEX=0"}</definedName>
    <definedName name="_79__FDSAUDITLINK__" hidden="1">{"fdsup://directions/FAT Viewer?action=UPDATE&amp;creator=factset&amp;DYN_ARGS=TRUE&amp;DOC_NAME=FAT:FQL_AUDITING_CLIENT_TEMPLATE.FAT&amp;display_string=Audit&amp;VAR:KEY=ALIZMZKVMP&amp;VAR:QUERY=RkZfRU5UUlBSX1ZBTF9EQUlMWSg0MDI0MiwsLCwnVVNEJywnRElMJyk=&amp;WINDOW=FIRST_POPUP&amp;HEIGHT=45","0&amp;WIDTH=450&amp;START_MAXIMIZED=FALSE&amp;VAR:CALENDAR=US&amp;VAR:SYMBOL=70454910&amp;VAR:INDEX=0"}</definedName>
    <definedName name="_8__123Graph_DCHART_2" localSheetId="4" hidden="1">#REF!</definedName>
    <definedName name="_8__123Graph_DCHART_2" localSheetId="5" hidden="1">#REF!</definedName>
    <definedName name="_8__123Graph_DCHART_2" localSheetId="6" hidden="1">#REF!</definedName>
    <definedName name="_8__123Graph_DCHART_2" localSheetId="3" hidden="1">#REF!</definedName>
    <definedName name="_8__123Graph_DCHART_2" hidden="1">#REF!</definedName>
    <definedName name="_8__123Graph_LBL_ACHART_3I" localSheetId="4" hidden="1">#REF!</definedName>
    <definedName name="_8__123Graph_LBL_ACHART_3I" localSheetId="5" hidden="1">#REF!</definedName>
    <definedName name="_8__123Graph_LBL_ACHART_3I" localSheetId="6" hidden="1">#REF!</definedName>
    <definedName name="_8__123Graph_LBL_ACHART_3I" localSheetId="3" hidden="1">#REF!</definedName>
    <definedName name="_8__123Graph_LBL_ACHART_3I" hidden="1">#REF!</definedName>
    <definedName name="_8__FDSAUDITLINK__" localSheetId="4" hidden="1">{"fdsup://directions/FAT Viewer?action=UPDATE&amp;creator=factset&amp;DYN_ARGS=TRUE&amp;DOC_NAME=FAT:FQL_AUDITING_CLIENT_TEMPLATE.FAT&amp;display_string=Audit&amp;VAR:KEY=EZUHWRCBOF&amp;VAR:QUERY=RkZfRUJJVERBX0lCKCdDQUwnLDIwMDksLCwsJ1VTRCcp&amp;WINDOW=FIRST_POPUP&amp;HEIGHT=450&amp;WIDTH=450&amp;","START_MAXIMIZED=FALSE&amp;VAR:CALENDAR=US&amp;VAR:SYMBOL=620337&amp;VAR:INDEX=0"}</definedName>
    <definedName name="_8__FDSAUDITLINK__" localSheetId="5" hidden="1">{"fdsup://directions/FAT Viewer?action=UPDATE&amp;creator=factset&amp;DYN_ARGS=TRUE&amp;DOC_NAME=FAT:FQL_AUDITING_CLIENT_TEMPLATE.FAT&amp;display_string=Audit&amp;VAR:KEY=EZUHWRCBOF&amp;VAR:QUERY=RkZfRUJJVERBX0lCKCdDQUwnLDIwMDksLCwsJ1VTRCcp&amp;WINDOW=FIRST_POPUP&amp;HEIGHT=450&amp;WIDTH=450&amp;","START_MAXIMIZED=FALSE&amp;VAR:CALENDAR=US&amp;VAR:SYMBOL=620337&amp;VAR:INDEX=0"}</definedName>
    <definedName name="_8__FDSAUDITLINK__" localSheetId="6" hidden="1">{"fdsup://directions/FAT Viewer?action=UPDATE&amp;creator=factset&amp;DYN_ARGS=TRUE&amp;DOC_NAME=FAT:FQL_AUDITING_CLIENT_TEMPLATE.FAT&amp;display_string=Audit&amp;VAR:KEY=EZUHWRCBOF&amp;VAR:QUERY=RkZfRUJJVERBX0lCKCdDQUwnLDIwMDksLCwsJ1VTRCcp&amp;WINDOW=FIRST_POPUP&amp;HEIGHT=450&amp;WIDTH=450&amp;","START_MAXIMIZED=FALSE&amp;VAR:CALENDAR=US&amp;VAR:SYMBOL=620337&amp;VAR:INDEX=0"}</definedName>
    <definedName name="_8__FDSAUDITLINK__" localSheetId="3" hidden="1">{"fdsup://directions/FAT Viewer?action=UPDATE&amp;creator=factset&amp;DYN_ARGS=TRUE&amp;DOC_NAME=FAT:FQL_AUDITING_CLIENT_TEMPLATE.FAT&amp;display_string=Audit&amp;VAR:KEY=EZUHWRCBOF&amp;VAR:QUERY=RkZfRUJJVERBX0lCKCdDQUwnLDIwMDksLCwsJ1VTRCcp&amp;WINDOW=FIRST_POPUP&amp;HEIGHT=450&amp;WIDTH=450&amp;","START_MAXIMIZED=FALSE&amp;VAR:CALENDAR=US&amp;VAR:SYMBOL=620337&amp;VAR:INDEX=0"}</definedName>
    <definedName name="_8__FDSAUDITLINK__" hidden="1">{"fdsup://directions/FAT Viewer?action=UPDATE&amp;creator=factset&amp;DYN_ARGS=TRUE&amp;DOC_NAME=FAT:FQL_AUDITING_CLIENT_TEMPLATE.FAT&amp;display_string=Audit&amp;VAR:KEY=EZUHWRCBOF&amp;VAR:QUERY=RkZfRUJJVERBX0lCKCdDQUwnLDIwMDksLCwsJ1VTRCcp&amp;WINDOW=FIRST_POPUP&amp;HEIGHT=450&amp;WIDTH=450&amp;","START_MAXIMIZED=FALSE&amp;VAR:CALENDAR=US&amp;VAR:SYMBOL=620337&amp;VAR:INDEX=0"}</definedName>
    <definedName name="_80__FDSAUDITLINK__" localSheetId="4" hidden="1">{"fdsup://directions/FAT Viewer?action=UPDATE&amp;creator=factset&amp;DYN_ARGS=TRUE&amp;DOC_NAME=FAT:FQL_AUDITING_CLIENT_TEMPLATE.FAT&amp;display_string=Audit&amp;VAR:KEY=KVIZONYBQL&amp;VAR:QUERY=RkZfRUJJVERBX0lCKCdDQUwnLDIwMDksLCwsJ1VTRCcp&amp;WINDOW=FIRST_POPUP&amp;HEIGHT=450&amp;WIDTH=450&amp;","START_MAXIMIZED=FALSE&amp;VAR:CALENDAR=US&amp;VAR:SYMBOL=01381710&amp;VAR:INDEX=0"}</definedName>
    <definedName name="_80__FDSAUDITLINK__" localSheetId="5" hidden="1">{"fdsup://directions/FAT Viewer?action=UPDATE&amp;creator=factset&amp;DYN_ARGS=TRUE&amp;DOC_NAME=FAT:FQL_AUDITING_CLIENT_TEMPLATE.FAT&amp;display_string=Audit&amp;VAR:KEY=KVIZONYBQL&amp;VAR:QUERY=RkZfRUJJVERBX0lCKCdDQUwnLDIwMDksLCwsJ1VTRCcp&amp;WINDOW=FIRST_POPUP&amp;HEIGHT=450&amp;WIDTH=450&amp;","START_MAXIMIZED=FALSE&amp;VAR:CALENDAR=US&amp;VAR:SYMBOL=01381710&amp;VAR:INDEX=0"}</definedName>
    <definedName name="_80__FDSAUDITLINK__" localSheetId="6" hidden="1">{"fdsup://directions/FAT Viewer?action=UPDATE&amp;creator=factset&amp;DYN_ARGS=TRUE&amp;DOC_NAME=FAT:FQL_AUDITING_CLIENT_TEMPLATE.FAT&amp;display_string=Audit&amp;VAR:KEY=KVIZONYBQL&amp;VAR:QUERY=RkZfRUJJVERBX0lCKCdDQUwnLDIwMDksLCwsJ1VTRCcp&amp;WINDOW=FIRST_POPUP&amp;HEIGHT=450&amp;WIDTH=450&amp;","START_MAXIMIZED=FALSE&amp;VAR:CALENDAR=US&amp;VAR:SYMBOL=01381710&amp;VAR:INDEX=0"}</definedName>
    <definedName name="_80__FDSAUDITLINK__" localSheetId="3" hidden="1">{"fdsup://directions/FAT Viewer?action=UPDATE&amp;creator=factset&amp;DYN_ARGS=TRUE&amp;DOC_NAME=FAT:FQL_AUDITING_CLIENT_TEMPLATE.FAT&amp;display_string=Audit&amp;VAR:KEY=KVIZONYBQL&amp;VAR:QUERY=RkZfRUJJVERBX0lCKCdDQUwnLDIwMDksLCwsJ1VTRCcp&amp;WINDOW=FIRST_POPUP&amp;HEIGHT=450&amp;WIDTH=450&amp;","START_MAXIMIZED=FALSE&amp;VAR:CALENDAR=US&amp;VAR:SYMBOL=01381710&amp;VAR:INDEX=0"}</definedName>
    <definedName name="_80__FDSAUDITLINK__" hidden="1">{"fdsup://directions/FAT Viewer?action=UPDATE&amp;creator=factset&amp;DYN_ARGS=TRUE&amp;DOC_NAME=FAT:FQL_AUDITING_CLIENT_TEMPLATE.FAT&amp;display_string=Audit&amp;VAR:KEY=KVIZONYBQL&amp;VAR:QUERY=RkZfRUJJVERBX0lCKCdDQUwnLDIwMDksLCwsJ1VTRCcp&amp;WINDOW=FIRST_POPUP&amp;HEIGHT=450&amp;WIDTH=450&amp;","START_MAXIMIZED=FALSE&amp;VAR:CALENDAR=US&amp;VAR:SYMBOL=01381710&amp;VAR:INDEX=0"}</definedName>
    <definedName name="_81__123Graph_BCHART_15" localSheetId="4" hidden="1">#REF!</definedName>
    <definedName name="_81__123Graph_BCHART_15" localSheetId="5" hidden="1">#REF!</definedName>
    <definedName name="_81__123Graph_BCHART_15" localSheetId="6" hidden="1">#REF!</definedName>
    <definedName name="_81__123Graph_BCHART_15" localSheetId="3" hidden="1">#REF!</definedName>
    <definedName name="_81__123Graph_BCHART_15" hidden="1">#REF!</definedName>
    <definedName name="_81__FDSAUDITLINK__" localSheetId="4" hidden="1">{"fdsup://directions/FAT Viewer?action=UPDATE&amp;creator=factset&amp;DYN_ARGS=TRUE&amp;DOC_NAME=FAT:FQL_AUDITING_CLIENT_TEMPLATE.FAT&amp;display_string=Audit&amp;VAR:KEY=WDIPMPONKN&amp;VAR:QUERY=RkZfRU5UUlBSX1ZBTF9EQUlMWSg0MDI0MiwsLCwnVVNEJywnRElMJyk=&amp;WINDOW=FIRST_POPUP&amp;HEIGHT=45","0&amp;WIDTH=450&amp;START_MAXIMIZED=FALSE&amp;VAR:CALENDAR=US&amp;VAR:SYMBOL=01381710&amp;VAR:INDEX=0"}</definedName>
    <definedName name="_81__FDSAUDITLINK__" localSheetId="5" hidden="1">{"fdsup://directions/FAT Viewer?action=UPDATE&amp;creator=factset&amp;DYN_ARGS=TRUE&amp;DOC_NAME=FAT:FQL_AUDITING_CLIENT_TEMPLATE.FAT&amp;display_string=Audit&amp;VAR:KEY=WDIPMPONKN&amp;VAR:QUERY=RkZfRU5UUlBSX1ZBTF9EQUlMWSg0MDI0MiwsLCwnVVNEJywnRElMJyk=&amp;WINDOW=FIRST_POPUP&amp;HEIGHT=45","0&amp;WIDTH=450&amp;START_MAXIMIZED=FALSE&amp;VAR:CALENDAR=US&amp;VAR:SYMBOL=01381710&amp;VAR:INDEX=0"}</definedName>
    <definedName name="_81__FDSAUDITLINK__" localSheetId="6" hidden="1">{"fdsup://directions/FAT Viewer?action=UPDATE&amp;creator=factset&amp;DYN_ARGS=TRUE&amp;DOC_NAME=FAT:FQL_AUDITING_CLIENT_TEMPLATE.FAT&amp;display_string=Audit&amp;VAR:KEY=WDIPMPONKN&amp;VAR:QUERY=RkZfRU5UUlBSX1ZBTF9EQUlMWSg0MDI0MiwsLCwnVVNEJywnRElMJyk=&amp;WINDOW=FIRST_POPUP&amp;HEIGHT=45","0&amp;WIDTH=450&amp;START_MAXIMIZED=FALSE&amp;VAR:CALENDAR=US&amp;VAR:SYMBOL=01381710&amp;VAR:INDEX=0"}</definedName>
    <definedName name="_81__FDSAUDITLINK__" localSheetId="3" hidden="1">{"fdsup://directions/FAT Viewer?action=UPDATE&amp;creator=factset&amp;DYN_ARGS=TRUE&amp;DOC_NAME=FAT:FQL_AUDITING_CLIENT_TEMPLATE.FAT&amp;display_string=Audit&amp;VAR:KEY=WDIPMPONKN&amp;VAR:QUERY=RkZfRU5UUlBSX1ZBTF9EQUlMWSg0MDI0MiwsLCwnVVNEJywnRElMJyk=&amp;WINDOW=FIRST_POPUP&amp;HEIGHT=45","0&amp;WIDTH=450&amp;START_MAXIMIZED=FALSE&amp;VAR:CALENDAR=US&amp;VAR:SYMBOL=01381710&amp;VAR:INDEX=0"}</definedName>
    <definedName name="_81__FDSAUDITLINK__" hidden="1">{"fdsup://directions/FAT Viewer?action=UPDATE&amp;creator=factset&amp;DYN_ARGS=TRUE&amp;DOC_NAME=FAT:FQL_AUDITING_CLIENT_TEMPLATE.FAT&amp;display_string=Audit&amp;VAR:KEY=WDIPMPONKN&amp;VAR:QUERY=RkZfRU5UUlBSX1ZBTF9EQUlMWSg0MDI0MiwsLCwnVVNEJywnRElMJyk=&amp;WINDOW=FIRST_POPUP&amp;HEIGHT=45","0&amp;WIDTH=450&amp;START_MAXIMIZED=FALSE&amp;VAR:CALENDAR=US&amp;VAR:SYMBOL=01381710&amp;VAR:INDEX=0"}</definedName>
    <definedName name="_82__FDSAUDITLINK__" localSheetId="4" hidden="1">{"fdsup://directions/FAT Viewer?action=UPDATE&amp;creator=factset&amp;DYN_ARGS=TRUE&amp;DOC_NAME=FAT:FQL_AUDITING_CLIENT_TEMPLATE.FAT&amp;display_string=Audit&amp;VAR:KEY=SFSDQLCZQV&amp;VAR:QUERY=RkZfRUJJVERBX0lCKCdDQUwnLDIwMDksLCwsJ1VTRCcp&amp;WINDOW=FIRST_POPUP&amp;HEIGHT=450&amp;WIDTH=450&amp;","START_MAXIMIZED=FALSE&amp;VAR:CALENDAR=US&amp;VAR:SYMBOL=B1G426&amp;VAR:INDEX=0"}</definedName>
    <definedName name="_82__FDSAUDITLINK__" localSheetId="5" hidden="1">{"fdsup://directions/FAT Viewer?action=UPDATE&amp;creator=factset&amp;DYN_ARGS=TRUE&amp;DOC_NAME=FAT:FQL_AUDITING_CLIENT_TEMPLATE.FAT&amp;display_string=Audit&amp;VAR:KEY=SFSDQLCZQV&amp;VAR:QUERY=RkZfRUJJVERBX0lCKCdDQUwnLDIwMDksLCwsJ1VTRCcp&amp;WINDOW=FIRST_POPUP&amp;HEIGHT=450&amp;WIDTH=450&amp;","START_MAXIMIZED=FALSE&amp;VAR:CALENDAR=US&amp;VAR:SYMBOL=B1G426&amp;VAR:INDEX=0"}</definedName>
    <definedName name="_82__FDSAUDITLINK__" localSheetId="6" hidden="1">{"fdsup://directions/FAT Viewer?action=UPDATE&amp;creator=factset&amp;DYN_ARGS=TRUE&amp;DOC_NAME=FAT:FQL_AUDITING_CLIENT_TEMPLATE.FAT&amp;display_string=Audit&amp;VAR:KEY=SFSDQLCZQV&amp;VAR:QUERY=RkZfRUJJVERBX0lCKCdDQUwnLDIwMDksLCwsJ1VTRCcp&amp;WINDOW=FIRST_POPUP&amp;HEIGHT=450&amp;WIDTH=450&amp;","START_MAXIMIZED=FALSE&amp;VAR:CALENDAR=US&amp;VAR:SYMBOL=B1G426&amp;VAR:INDEX=0"}</definedName>
    <definedName name="_82__FDSAUDITLINK__" localSheetId="3" hidden="1">{"fdsup://directions/FAT Viewer?action=UPDATE&amp;creator=factset&amp;DYN_ARGS=TRUE&amp;DOC_NAME=FAT:FQL_AUDITING_CLIENT_TEMPLATE.FAT&amp;display_string=Audit&amp;VAR:KEY=SFSDQLCZQV&amp;VAR:QUERY=RkZfRUJJVERBX0lCKCdDQUwnLDIwMDksLCwsJ1VTRCcp&amp;WINDOW=FIRST_POPUP&amp;HEIGHT=450&amp;WIDTH=450&amp;","START_MAXIMIZED=FALSE&amp;VAR:CALENDAR=US&amp;VAR:SYMBOL=B1G426&amp;VAR:INDEX=0"}</definedName>
    <definedName name="_82__FDSAUDITLINK__" hidden="1">{"fdsup://directions/FAT Viewer?action=UPDATE&amp;creator=factset&amp;DYN_ARGS=TRUE&amp;DOC_NAME=FAT:FQL_AUDITING_CLIENT_TEMPLATE.FAT&amp;display_string=Audit&amp;VAR:KEY=SFSDQLCZQV&amp;VAR:QUERY=RkZfRUJJVERBX0lCKCdDQUwnLDIwMDksLCwsJ1VTRCcp&amp;WINDOW=FIRST_POPUP&amp;HEIGHT=450&amp;WIDTH=450&amp;","START_MAXIMIZED=FALSE&amp;VAR:CALENDAR=US&amp;VAR:SYMBOL=B1G426&amp;VAR:INDEX=0"}</definedName>
    <definedName name="_83__123Graph_BCHART_3" localSheetId="4" hidden="1">#REF!</definedName>
    <definedName name="_83__123Graph_BCHART_3" localSheetId="5" hidden="1">#REF!</definedName>
    <definedName name="_83__123Graph_BCHART_3" localSheetId="6" hidden="1">#REF!</definedName>
    <definedName name="_83__123Graph_BCHART_3" localSheetId="3" hidden="1">#REF!</definedName>
    <definedName name="_83__123Graph_BCHART_3" hidden="1">#REF!</definedName>
    <definedName name="_83__FDSAUDITLINK__" localSheetId="4" hidden="1">{"fdsup://directions/FAT Viewer?action=UPDATE&amp;creator=factset&amp;DYN_ARGS=TRUE&amp;DOC_NAME=FAT:FQL_AUDITING_CLIENT_TEMPLATE.FAT&amp;display_string=Audit&amp;VAR:KEY=MZYVMTAFUT&amp;VAR:QUERY=RkZfRU5UUlBSX1ZBTF9EQUlMWSg0MDI0MiwsLCwnVVNEJywnRElMJyk=&amp;WINDOW=FIRST_POPUP&amp;HEIGHT=45","0&amp;WIDTH=450&amp;START_MAXIMIZED=FALSE&amp;VAR:CALENDAR=US&amp;VAR:SYMBOL=B1G426&amp;VAR:INDEX=0"}</definedName>
    <definedName name="_83__FDSAUDITLINK__" localSheetId="5" hidden="1">{"fdsup://directions/FAT Viewer?action=UPDATE&amp;creator=factset&amp;DYN_ARGS=TRUE&amp;DOC_NAME=FAT:FQL_AUDITING_CLIENT_TEMPLATE.FAT&amp;display_string=Audit&amp;VAR:KEY=MZYVMTAFUT&amp;VAR:QUERY=RkZfRU5UUlBSX1ZBTF9EQUlMWSg0MDI0MiwsLCwnVVNEJywnRElMJyk=&amp;WINDOW=FIRST_POPUP&amp;HEIGHT=45","0&amp;WIDTH=450&amp;START_MAXIMIZED=FALSE&amp;VAR:CALENDAR=US&amp;VAR:SYMBOL=B1G426&amp;VAR:INDEX=0"}</definedName>
    <definedName name="_83__FDSAUDITLINK__" localSheetId="6" hidden="1">{"fdsup://directions/FAT Viewer?action=UPDATE&amp;creator=factset&amp;DYN_ARGS=TRUE&amp;DOC_NAME=FAT:FQL_AUDITING_CLIENT_TEMPLATE.FAT&amp;display_string=Audit&amp;VAR:KEY=MZYVMTAFUT&amp;VAR:QUERY=RkZfRU5UUlBSX1ZBTF9EQUlMWSg0MDI0MiwsLCwnVVNEJywnRElMJyk=&amp;WINDOW=FIRST_POPUP&amp;HEIGHT=45","0&amp;WIDTH=450&amp;START_MAXIMIZED=FALSE&amp;VAR:CALENDAR=US&amp;VAR:SYMBOL=B1G426&amp;VAR:INDEX=0"}</definedName>
    <definedName name="_83__FDSAUDITLINK__" localSheetId="3" hidden="1">{"fdsup://directions/FAT Viewer?action=UPDATE&amp;creator=factset&amp;DYN_ARGS=TRUE&amp;DOC_NAME=FAT:FQL_AUDITING_CLIENT_TEMPLATE.FAT&amp;display_string=Audit&amp;VAR:KEY=MZYVMTAFUT&amp;VAR:QUERY=RkZfRU5UUlBSX1ZBTF9EQUlMWSg0MDI0MiwsLCwnVVNEJywnRElMJyk=&amp;WINDOW=FIRST_POPUP&amp;HEIGHT=45","0&amp;WIDTH=450&amp;START_MAXIMIZED=FALSE&amp;VAR:CALENDAR=US&amp;VAR:SYMBOL=B1G426&amp;VAR:INDEX=0"}</definedName>
    <definedName name="_83__FDSAUDITLINK__" hidden="1">{"fdsup://directions/FAT Viewer?action=UPDATE&amp;creator=factset&amp;DYN_ARGS=TRUE&amp;DOC_NAME=FAT:FQL_AUDITING_CLIENT_TEMPLATE.FAT&amp;display_string=Audit&amp;VAR:KEY=MZYVMTAFUT&amp;VAR:QUERY=RkZfRU5UUlBSX1ZBTF9EQUlMWSg0MDI0MiwsLCwnVVNEJywnRElMJyk=&amp;WINDOW=FIRST_POPUP&amp;HEIGHT=45","0&amp;WIDTH=450&amp;START_MAXIMIZED=FALSE&amp;VAR:CALENDAR=US&amp;VAR:SYMBOL=B1G426&amp;VAR:INDEX=0"}</definedName>
    <definedName name="_84__FDSAUDITLINK__" localSheetId="4" hidden="1">{"fdsup://directions/FAT Viewer?action=UPDATE&amp;creator=factset&amp;DYN_ARGS=TRUE&amp;DOC_NAME=FAT:FQL_AUDITING_CLIENT_TEMPLATE.FAT&amp;display_string=Audit&amp;VAR:KEY=CLMPGRAFIV&amp;VAR:QUERY=RkZfRUJJVERBX0lCKCdDQUwnLDIwMDksLCwsJ1VTRCcp&amp;WINDOW=FIRST_POPUP&amp;HEIGHT=450&amp;WIDTH=450&amp;","START_MAXIMIZED=FALSE&amp;VAR:CALENDAR=US&amp;VAR:SYMBOL=B29BCK&amp;VAR:INDEX=0"}</definedName>
    <definedName name="_84__FDSAUDITLINK__" localSheetId="5" hidden="1">{"fdsup://directions/FAT Viewer?action=UPDATE&amp;creator=factset&amp;DYN_ARGS=TRUE&amp;DOC_NAME=FAT:FQL_AUDITING_CLIENT_TEMPLATE.FAT&amp;display_string=Audit&amp;VAR:KEY=CLMPGRAFIV&amp;VAR:QUERY=RkZfRUJJVERBX0lCKCdDQUwnLDIwMDksLCwsJ1VTRCcp&amp;WINDOW=FIRST_POPUP&amp;HEIGHT=450&amp;WIDTH=450&amp;","START_MAXIMIZED=FALSE&amp;VAR:CALENDAR=US&amp;VAR:SYMBOL=B29BCK&amp;VAR:INDEX=0"}</definedName>
    <definedName name="_84__FDSAUDITLINK__" localSheetId="6" hidden="1">{"fdsup://directions/FAT Viewer?action=UPDATE&amp;creator=factset&amp;DYN_ARGS=TRUE&amp;DOC_NAME=FAT:FQL_AUDITING_CLIENT_TEMPLATE.FAT&amp;display_string=Audit&amp;VAR:KEY=CLMPGRAFIV&amp;VAR:QUERY=RkZfRUJJVERBX0lCKCdDQUwnLDIwMDksLCwsJ1VTRCcp&amp;WINDOW=FIRST_POPUP&amp;HEIGHT=450&amp;WIDTH=450&amp;","START_MAXIMIZED=FALSE&amp;VAR:CALENDAR=US&amp;VAR:SYMBOL=B29BCK&amp;VAR:INDEX=0"}</definedName>
    <definedName name="_84__FDSAUDITLINK__" localSheetId="3" hidden="1">{"fdsup://directions/FAT Viewer?action=UPDATE&amp;creator=factset&amp;DYN_ARGS=TRUE&amp;DOC_NAME=FAT:FQL_AUDITING_CLIENT_TEMPLATE.FAT&amp;display_string=Audit&amp;VAR:KEY=CLMPGRAFIV&amp;VAR:QUERY=RkZfRUJJVERBX0lCKCdDQUwnLDIwMDksLCwsJ1VTRCcp&amp;WINDOW=FIRST_POPUP&amp;HEIGHT=450&amp;WIDTH=450&amp;","START_MAXIMIZED=FALSE&amp;VAR:CALENDAR=US&amp;VAR:SYMBOL=B29BCK&amp;VAR:INDEX=0"}</definedName>
    <definedName name="_84__FDSAUDITLINK__" hidden="1">{"fdsup://directions/FAT Viewer?action=UPDATE&amp;creator=factset&amp;DYN_ARGS=TRUE&amp;DOC_NAME=FAT:FQL_AUDITING_CLIENT_TEMPLATE.FAT&amp;display_string=Audit&amp;VAR:KEY=CLMPGRAFIV&amp;VAR:QUERY=RkZfRUJJVERBX0lCKCdDQUwnLDIwMDksLCwsJ1VTRCcp&amp;WINDOW=FIRST_POPUP&amp;HEIGHT=450&amp;WIDTH=450&amp;","START_MAXIMIZED=FALSE&amp;VAR:CALENDAR=US&amp;VAR:SYMBOL=B29BCK&amp;VAR:INDEX=0"}</definedName>
    <definedName name="_85__FDSAUDITLINK__" localSheetId="4" hidden="1">{"fdsup://directions/FAT Viewer?action=UPDATE&amp;creator=factset&amp;DYN_ARGS=TRUE&amp;DOC_NAME=FAT:FQL_AUDITING_CLIENT_TEMPLATE.FAT&amp;display_string=Audit&amp;VAR:KEY=ONCXUBIDAL&amp;VAR:QUERY=RkZfRU5UUlBSX1ZBTF9EQUlMWSg0MDI0MiwsLCwnVVNEJywnRElMJyk=&amp;WINDOW=FIRST_POPUP&amp;HEIGHT=45","0&amp;WIDTH=450&amp;START_MAXIMIZED=FALSE&amp;VAR:CALENDAR=US&amp;VAR:SYMBOL=B29BCK&amp;VAR:INDEX=0"}</definedName>
    <definedName name="_85__FDSAUDITLINK__" localSheetId="5" hidden="1">{"fdsup://directions/FAT Viewer?action=UPDATE&amp;creator=factset&amp;DYN_ARGS=TRUE&amp;DOC_NAME=FAT:FQL_AUDITING_CLIENT_TEMPLATE.FAT&amp;display_string=Audit&amp;VAR:KEY=ONCXUBIDAL&amp;VAR:QUERY=RkZfRU5UUlBSX1ZBTF9EQUlMWSg0MDI0MiwsLCwnVVNEJywnRElMJyk=&amp;WINDOW=FIRST_POPUP&amp;HEIGHT=45","0&amp;WIDTH=450&amp;START_MAXIMIZED=FALSE&amp;VAR:CALENDAR=US&amp;VAR:SYMBOL=B29BCK&amp;VAR:INDEX=0"}</definedName>
    <definedName name="_85__FDSAUDITLINK__" localSheetId="6" hidden="1">{"fdsup://directions/FAT Viewer?action=UPDATE&amp;creator=factset&amp;DYN_ARGS=TRUE&amp;DOC_NAME=FAT:FQL_AUDITING_CLIENT_TEMPLATE.FAT&amp;display_string=Audit&amp;VAR:KEY=ONCXUBIDAL&amp;VAR:QUERY=RkZfRU5UUlBSX1ZBTF9EQUlMWSg0MDI0MiwsLCwnVVNEJywnRElMJyk=&amp;WINDOW=FIRST_POPUP&amp;HEIGHT=45","0&amp;WIDTH=450&amp;START_MAXIMIZED=FALSE&amp;VAR:CALENDAR=US&amp;VAR:SYMBOL=B29BCK&amp;VAR:INDEX=0"}</definedName>
    <definedName name="_85__FDSAUDITLINK__" localSheetId="3" hidden="1">{"fdsup://directions/FAT Viewer?action=UPDATE&amp;creator=factset&amp;DYN_ARGS=TRUE&amp;DOC_NAME=FAT:FQL_AUDITING_CLIENT_TEMPLATE.FAT&amp;display_string=Audit&amp;VAR:KEY=ONCXUBIDAL&amp;VAR:QUERY=RkZfRU5UUlBSX1ZBTF9EQUlMWSg0MDI0MiwsLCwnVVNEJywnRElMJyk=&amp;WINDOW=FIRST_POPUP&amp;HEIGHT=45","0&amp;WIDTH=450&amp;START_MAXIMIZED=FALSE&amp;VAR:CALENDAR=US&amp;VAR:SYMBOL=B29BCK&amp;VAR:INDEX=0"}</definedName>
    <definedName name="_85__FDSAUDITLINK__" hidden="1">{"fdsup://directions/FAT Viewer?action=UPDATE&amp;creator=factset&amp;DYN_ARGS=TRUE&amp;DOC_NAME=FAT:FQL_AUDITING_CLIENT_TEMPLATE.FAT&amp;display_string=Audit&amp;VAR:KEY=ONCXUBIDAL&amp;VAR:QUERY=RkZfRU5UUlBSX1ZBTF9EQUlMWSg0MDI0MiwsLCwnVVNEJywnRElMJyk=&amp;WINDOW=FIRST_POPUP&amp;HEIGHT=45","0&amp;WIDTH=450&amp;START_MAXIMIZED=FALSE&amp;VAR:CALENDAR=US&amp;VAR:SYMBOL=B29BCK&amp;VAR:INDEX=0"}</definedName>
    <definedName name="_86__FDSAUDITLINK__" localSheetId="4" hidden="1">{"fdsup://directions/FAT Viewer?action=UPDATE&amp;creator=factset&amp;DYN_ARGS=TRUE&amp;DOC_NAME=FAT:FQL_AUDITING_CLIENT_TEMPLATE.FAT&amp;display_string=Audit&amp;VAR:KEY=CPINQXQDOF&amp;VAR:QUERY=RkZfRUJJVERBX0lCKCdDQUwnLDIwMDksLCwsJ1VTRCcp&amp;WINDOW=FIRST_POPUP&amp;HEIGHT=450&amp;WIDTH=450&amp;","START_MAXIMIZED=FALSE&amp;VAR:CALENDAR=US&amp;VAR:SYMBOL=B019KX&amp;VAR:INDEX=0"}</definedName>
    <definedName name="_86__FDSAUDITLINK__" localSheetId="5" hidden="1">{"fdsup://directions/FAT Viewer?action=UPDATE&amp;creator=factset&amp;DYN_ARGS=TRUE&amp;DOC_NAME=FAT:FQL_AUDITING_CLIENT_TEMPLATE.FAT&amp;display_string=Audit&amp;VAR:KEY=CPINQXQDOF&amp;VAR:QUERY=RkZfRUJJVERBX0lCKCdDQUwnLDIwMDksLCwsJ1VTRCcp&amp;WINDOW=FIRST_POPUP&amp;HEIGHT=450&amp;WIDTH=450&amp;","START_MAXIMIZED=FALSE&amp;VAR:CALENDAR=US&amp;VAR:SYMBOL=B019KX&amp;VAR:INDEX=0"}</definedName>
    <definedName name="_86__FDSAUDITLINK__" localSheetId="6" hidden="1">{"fdsup://directions/FAT Viewer?action=UPDATE&amp;creator=factset&amp;DYN_ARGS=TRUE&amp;DOC_NAME=FAT:FQL_AUDITING_CLIENT_TEMPLATE.FAT&amp;display_string=Audit&amp;VAR:KEY=CPINQXQDOF&amp;VAR:QUERY=RkZfRUJJVERBX0lCKCdDQUwnLDIwMDksLCwsJ1VTRCcp&amp;WINDOW=FIRST_POPUP&amp;HEIGHT=450&amp;WIDTH=450&amp;","START_MAXIMIZED=FALSE&amp;VAR:CALENDAR=US&amp;VAR:SYMBOL=B019KX&amp;VAR:INDEX=0"}</definedName>
    <definedName name="_86__FDSAUDITLINK__" localSheetId="3" hidden="1">{"fdsup://directions/FAT Viewer?action=UPDATE&amp;creator=factset&amp;DYN_ARGS=TRUE&amp;DOC_NAME=FAT:FQL_AUDITING_CLIENT_TEMPLATE.FAT&amp;display_string=Audit&amp;VAR:KEY=CPINQXQDOF&amp;VAR:QUERY=RkZfRUJJVERBX0lCKCdDQUwnLDIwMDksLCwsJ1VTRCcp&amp;WINDOW=FIRST_POPUP&amp;HEIGHT=450&amp;WIDTH=450&amp;","START_MAXIMIZED=FALSE&amp;VAR:CALENDAR=US&amp;VAR:SYMBOL=B019KX&amp;VAR:INDEX=0"}</definedName>
    <definedName name="_86__FDSAUDITLINK__" hidden="1">{"fdsup://directions/FAT Viewer?action=UPDATE&amp;creator=factset&amp;DYN_ARGS=TRUE&amp;DOC_NAME=FAT:FQL_AUDITING_CLIENT_TEMPLATE.FAT&amp;display_string=Audit&amp;VAR:KEY=CPINQXQDOF&amp;VAR:QUERY=RkZfRUJJVERBX0lCKCdDQUwnLDIwMDksLCwsJ1VTRCcp&amp;WINDOW=FIRST_POPUP&amp;HEIGHT=450&amp;WIDTH=450&amp;","START_MAXIMIZED=FALSE&amp;VAR:CALENDAR=US&amp;VAR:SYMBOL=B019KX&amp;VAR:INDEX=0"}</definedName>
    <definedName name="_87__FDSAUDITLINK__" localSheetId="4" hidden="1">{"fdsup://directions/FAT Viewer?action=UPDATE&amp;creator=factset&amp;DYN_ARGS=TRUE&amp;DOC_NAME=FAT:FQL_AUDITING_CLIENT_TEMPLATE.FAT&amp;display_string=Audit&amp;VAR:KEY=GBWNGBUNCZ&amp;VAR:QUERY=RkZfRUJJVERBX0lCKCdDQUwnLDIwMDksLCwsJ1VTRCcp&amp;WINDOW=FIRST_POPUP&amp;HEIGHT=450&amp;WIDTH=450&amp;","START_MAXIMIZED=FALSE&amp;VAR:CALENDAR=US&amp;VAR:SYMBOL=84265V10&amp;VAR:INDEX=0"}</definedName>
    <definedName name="_87__FDSAUDITLINK__" localSheetId="5" hidden="1">{"fdsup://directions/FAT Viewer?action=UPDATE&amp;creator=factset&amp;DYN_ARGS=TRUE&amp;DOC_NAME=FAT:FQL_AUDITING_CLIENT_TEMPLATE.FAT&amp;display_string=Audit&amp;VAR:KEY=GBWNGBUNCZ&amp;VAR:QUERY=RkZfRUJJVERBX0lCKCdDQUwnLDIwMDksLCwsJ1VTRCcp&amp;WINDOW=FIRST_POPUP&amp;HEIGHT=450&amp;WIDTH=450&amp;","START_MAXIMIZED=FALSE&amp;VAR:CALENDAR=US&amp;VAR:SYMBOL=84265V10&amp;VAR:INDEX=0"}</definedName>
    <definedName name="_87__FDSAUDITLINK__" localSheetId="6" hidden="1">{"fdsup://directions/FAT Viewer?action=UPDATE&amp;creator=factset&amp;DYN_ARGS=TRUE&amp;DOC_NAME=FAT:FQL_AUDITING_CLIENT_TEMPLATE.FAT&amp;display_string=Audit&amp;VAR:KEY=GBWNGBUNCZ&amp;VAR:QUERY=RkZfRUJJVERBX0lCKCdDQUwnLDIwMDksLCwsJ1VTRCcp&amp;WINDOW=FIRST_POPUP&amp;HEIGHT=450&amp;WIDTH=450&amp;","START_MAXIMIZED=FALSE&amp;VAR:CALENDAR=US&amp;VAR:SYMBOL=84265V10&amp;VAR:INDEX=0"}</definedName>
    <definedName name="_87__FDSAUDITLINK__" localSheetId="3" hidden="1">{"fdsup://directions/FAT Viewer?action=UPDATE&amp;creator=factset&amp;DYN_ARGS=TRUE&amp;DOC_NAME=FAT:FQL_AUDITING_CLIENT_TEMPLATE.FAT&amp;display_string=Audit&amp;VAR:KEY=GBWNGBUNCZ&amp;VAR:QUERY=RkZfRUJJVERBX0lCKCdDQUwnLDIwMDksLCwsJ1VTRCcp&amp;WINDOW=FIRST_POPUP&amp;HEIGHT=450&amp;WIDTH=450&amp;","START_MAXIMIZED=FALSE&amp;VAR:CALENDAR=US&amp;VAR:SYMBOL=84265V10&amp;VAR:INDEX=0"}</definedName>
    <definedName name="_87__FDSAUDITLINK__" hidden="1">{"fdsup://directions/FAT Viewer?action=UPDATE&amp;creator=factset&amp;DYN_ARGS=TRUE&amp;DOC_NAME=FAT:FQL_AUDITING_CLIENT_TEMPLATE.FAT&amp;display_string=Audit&amp;VAR:KEY=GBWNGBUNCZ&amp;VAR:QUERY=RkZfRUJJVERBX0lCKCdDQUwnLDIwMDksLCwsJ1VTRCcp&amp;WINDOW=FIRST_POPUP&amp;HEIGHT=450&amp;WIDTH=450&amp;","START_MAXIMIZED=FALSE&amp;VAR:CALENDAR=US&amp;VAR:SYMBOL=84265V10&amp;VAR:INDEX=0"}</definedName>
    <definedName name="_88__FDSAUDITLINK__" localSheetId="4" hidden="1">{"fdsup://directions/FAT Viewer?action=UPDATE&amp;creator=factset&amp;DYN_ARGS=TRUE&amp;DOC_NAME=FAT:FQL_AUDITING_CLIENT_TEMPLATE.FAT&amp;display_string=Audit&amp;VAR:KEY=QTEFEBGPSL&amp;VAR:QUERY=RkZfRUJJVERBX0lCKCdDQUwnLDIwMDksLCwsJ1VTRCcp&amp;WINDOW=FIRST_POPUP&amp;HEIGHT=450&amp;WIDTH=450&amp;","START_MAXIMIZED=FALSE&amp;VAR:CALENDAR=US&amp;VAR:SYMBOL=35671D85&amp;VAR:INDEX=0"}</definedName>
    <definedName name="_88__FDSAUDITLINK__" localSheetId="5" hidden="1">{"fdsup://directions/FAT Viewer?action=UPDATE&amp;creator=factset&amp;DYN_ARGS=TRUE&amp;DOC_NAME=FAT:FQL_AUDITING_CLIENT_TEMPLATE.FAT&amp;display_string=Audit&amp;VAR:KEY=QTEFEBGPSL&amp;VAR:QUERY=RkZfRUJJVERBX0lCKCdDQUwnLDIwMDksLCwsJ1VTRCcp&amp;WINDOW=FIRST_POPUP&amp;HEIGHT=450&amp;WIDTH=450&amp;","START_MAXIMIZED=FALSE&amp;VAR:CALENDAR=US&amp;VAR:SYMBOL=35671D85&amp;VAR:INDEX=0"}</definedName>
    <definedName name="_88__FDSAUDITLINK__" localSheetId="6" hidden="1">{"fdsup://directions/FAT Viewer?action=UPDATE&amp;creator=factset&amp;DYN_ARGS=TRUE&amp;DOC_NAME=FAT:FQL_AUDITING_CLIENT_TEMPLATE.FAT&amp;display_string=Audit&amp;VAR:KEY=QTEFEBGPSL&amp;VAR:QUERY=RkZfRUJJVERBX0lCKCdDQUwnLDIwMDksLCwsJ1VTRCcp&amp;WINDOW=FIRST_POPUP&amp;HEIGHT=450&amp;WIDTH=450&amp;","START_MAXIMIZED=FALSE&amp;VAR:CALENDAR=US&amp;VAR:SYMBOL=35671D85&amp;VAR:INDEX=0"}</definedName>
    <definedName name="_88__FDSAUDITLINK__" localSheetId="3" hidden="1">{"fdsup://directions/FAT Viewer?action=UPDATE&amp;creator=factset&amp;DYN_ARGS=TRUE&amp;DOC_NAME=FAT:FQL_AUDITING_CLIENT_TEMPLATE.FAT&amp;display_string=Audit&amp;VAR:KEY=QTEFEBGPSL&amp;VAR:QUERY=RkZfRUJJVERBX0lCKCdDQUwnLDIwMDksLCwsJ1VTRCcp&amp;WINDOW=FIRST_POPUP&amp;HEIGHT=450&amp;WIDTH=450&amp;","START_MAXIMIZED=FALSE&amp;VAR:CALENDAR=US&amp;VAR:SYMBOL=35671D85&amp;VAR:INDEX=0"}</definedName>
    <definedName name="_88__FDSAUDITLINK__" hidden="1">{"fdsup://directions/FAT Viewer?action=UPDATE&amp;creator=factset&amp;DYN_ARGS=TRUE&amp;DOC_NAME=FAT:FQL_AUDITING_CLIENT_TEMPLATE.FAT&amp;display_string=Audit&amp;VAR:KEY=QTEFEBGPSL&amp;VAR:QUERY=RkZfRUJJVERBX0lCKCdDQUwnLDIwMDksLCwsJ1VTRCcp&amp;WINDOW=FIRST_POPUP&amp;HEIGHT=450&amp;WIDTH=450&amp;","START_MAXIMIZED=FALSE&amp;VAR:CALENDAR=US&amp;VAR:SYMBOL=35671D85&amp;VAR:INDEX=0"}</definedName>
    <definedName name="_89__FDSAUDITLINK__" localSheetId="4" hidden="1">{"fdsup://directions/FAT Viewer?action=UPDATE&amp;creator=factset&amp;DYN_ARGS=TRUE&amp;DOC_NAME=FAT:FQL_AUDITING_CLIENT_TEMPLATE.FAT&amp;display_string=Audit&amp;VAR:KEY=SDCXMZYZYB&amp;VAR:QUERY=RkZfRUJJVERBX0lCKCdDQUwnLDIwMDksLCwsJ1VTRCcp&amp;WINDOW=FIRST_POPUP&amp;HEIGHT=450&amp;WIDTH=450&amp;","START_MAXIMIZED=FALSE&amp;VAR:CALENDAR=US&amp;VAR:SYMBOL=604348&amp;VAR:INDEX=0"}</definedName>
    <definedName name="_89__FDSAUDITLINK__" localSheetId="5" hidden="1">{"fdsup://directions/FAT Viewer?action=UPDATE&amp;creator=factset&amp;DYN_ARGS=TRUE&amp;DOC_NAME=FAT:FQL_AUDITING_CLIENT_TEMPLATE.FAT&amp;display_string=Audit&amp;VAR:KEY=SDCXMZYZYB&amp;VAR:QUERY=RkZfRUJJVERBX0lCKCdDQUwnLDIwMDksLCwsJ1VTRCcp&amp;WINDOW=FIRST_POPUP&amp;HEIGHT=450&amp;WIDTH=450&amp;","START_MAXIMIZED=FALSE&amp;VAR:CALENDAR=US&amp;VAR:SYMBOL=604348&amp;VAR:INDEX=0"}</definedName>
    <definedName name="_89__FDSAUDITLINK__" localSheetId="6" hidden="1">{"fdsup://directions/FAT Viewer?action=UPDATE&amp;creator=factset&amp;DYN_ARGS=TRUE&amp;DOC_NAME=FAT:FQL_AUDITING_CLIENT_TEMPLATE.FAT&amp;display_string=Audit&amp;VAR:KEY=SDCXMZYZYB&amp;VAR:QUERY=RkZfRUJJVERBX0lCKCdDQUwnLDIwMDksLCwsJ1VTRCcp&amp;WINDOW=FIRST_POPUP&amp;HEIGHT=450&amp;WIDTH=450&amp;","START_MAXIMIZED=FALSE&amp;VAR:CALENDAR=US&amp;VAR:SYMBOL=604348&amp;VAR:INDEX=0"}</definedName>
    <definedName name="_89__FDSAUDITLINK__" localSheetId="3" hidden="1">{"fdsup://directions/FAT Viewer?action=UPDATE&amp;creator=factset&amp;DYN_ARGS=TRUE&amp;DOC_NAME=FAT:FQL_AUDITING_CLIENT_TEMPLATE.FAT&amp;display_string=Audit&amp;VAR:KEY=SDCXMZYZYB&amp;VAR:QUERY=RkZfRUJJVERBX0lCKCdDQUwnLDIwMDksLCwsJ1VTRCcp&amp;WINDOW=FIRST_POPUP&amp;HEIGHT=450&amp;WIDTH=450&amp;","START_MAXIMIZED=FALSE&amp;VAR:CALENDAR=US&amp;VAR:SYMBOL=604348&amp;VAR:INDEX=0"}</definedName>
    <definedName name="_89__FDSAUDITLINK__" hidden="1">{"fdsup://directions/FAT Viewer?action=UPDATE&amp;creator=factset&amp;DYN_ARGS=TRUE&amp;DOC_NAME=FAT:FQL_AUDITING_CLIENT_TEMPLATE.FAT&amp;display_string=Audit&amp;VAR:KEY=SDCXMZYZYB&amp;VAR:QUERY=RkZfRUJJVERBX0lCKCdDQUwnLDIwMDksLCwsJ1VTRCcp&amp;WINDOW=FIRST_POPUP&amp;HEIGHT=450&amp;WIDTH=450&amp;","START_MAXIMIZED=FALSE&amp;VAR:CALENDAR=US&amp;VAR:SYMBOL=604348&amp;VAR:INDEX=0"}</definedName>
    <definedName name="_9__123Graph_ACHART_12" localSheetId="4" hidden="1">#REF!</definedName>
    <definedName name="_9__123Graph_ACHART_12" localSheetId="5" hidden="1">#REF!</definedName>
    <definedName name="_9__123Graph_ACHART_12" localSheetId="6" hidden="1">#REF!</definedName>
    <definedName name="_9__123Graph_ACHART_12" localSheetId="3" hidden="1">#REF!</definedName>
    <definedName name="_9__123Graph_ACHART_12" hidden="1">#REF!</definedName>
    <definedName name="_9__123Graph_BGROWTH_9" localSheetId="4" hidden="1">[4]ICI!#REF!</definedName>
    <definedName name="_9__123Graph_BGROWTH_9" localSheetId="5" hidden="1">[4]ICI!#REF!</definedName>
    <definedName name="_9__123Graph_BGROWTH_9" localSheetId="6" hidden="1">[4]ICI!#REF!</definedName>
    <definedName name="_9__123Graph_BGROWTH_9" localSheetId="3" hidden="1">[4]ICI!#REF!</definedName>
    <definedName name="_9__123Graph_BGROWTH_9" hidden="1">[4]ICI!#REF!</definedName>
    <definedName name="_9__123Graph_ECHART_1" localSheetId="4" hidden="1">#REF!</definedName>
    <definedName name="_9__123Graph_ECHART_1" localSheetId="5" hidden="1">#REF!</definedName>
    <definedName name="_9__123Graph_ECHART_1" localSheetId="6" hidden="1">#REF!</definedName>
    <definedName name="_9__123Graph_ECHART_1" localSheetId="3" hidden="1">#REF!</definedName>
    <definedName name="_9__123Graph_ECHART_1" hidden="1">#REF!</definedName>
    <definedName name="_9__FDSAUDITLINK__" localSheetId="4" hidden="1">{"fdsup://directions/FAT Viewer?action=UPDATE&amp;creator=factset&amp;DYN_ARGS=TRUE&amp;DOC_NAME=FAT:FQL_AUDITING_CLIENT_TEMPLATE.FAT&amp;display_string=Audit&amp;VAR:KEY=EDQJQJKLIF&amp;VAR:QUERY=RkZfRU5UUlBSX1ZBTF9EQUlMWSg0MDI0MiwsLCwnVVNEJywnRElMJyk=&amp;WINDOW=FIRST_POPUP&amp;HEIGHT=45","0&amp;WIDTH=450&amp;START_MAXIMIZED=FALSE&amp;VAR:CALENDAR=US&amp;VAR:SYMBOL=620337&amp;VAR:INDEX=0"}</definedName>
    <definedName name="_9__FDSAUDITLINK__" localSheetId="5" hidden="1">{"fdsup://directions/FAT Viewer?action=UPDATE&amp;creator=factset&amp;DYN_ARGS=TRUE&amp;DOC_NAME=FAT:FQL_AUDITING_CLIENT_TEMPLATE.FAT&amp;display_string=Audit&amp;VAR:KEY=EDQJQJKLIF&amp;VAR:QUERY=RkZfRU5UUlBSX1ZBTF9EQUlMWSg0MDI0MiwsLCwnVVNEJywnRElMJyk=&amp;WINDOW=FIRST_POPUP&amp;HEIGHT=45","0&amp;WIDTH=450&amp;START_MAXIMIZED=FALSE&amp;VAR:CALENDAR=US&amp;VAR:SYMBOL=620337&amp;VAR:INDEX=0"}</definedName>
    <definedName name="_9__FDSAUDITLINK__" localSheetId="6" hidden="1">{"fdsup://directions/FAT Viewer?action=UPDATE&amp;creator=factset&amp;DYN_ARGS=TRUE&amp;DOC_NAME=FAT:FQL_AUDITING_CLIENT_TEMPLATE.FAT&amp;display_string=Audit&amp;VAR:KEY=EDQJQJKLIF&amp;VAR:QUERY=RkZfRU5UUlBSX1ZBTF9EQUlMWSg0MDI0MiwsLCwnVVNEJywnRElMJyk=&amp;WINDOW=FIRST_POPUP&amp;HEIGHT=45","0&amp;WIDTH=450&amp;START_MAXIMIZED=FALSE&amp;VAR:CALENDAR=US&amp;VAR:SYMBOL=620337&amp;VAR:INDEX=0"}</definedName>
    <definedName name="_9__FDSAUDITLINK__" localSheetId="3" hidden="1">{"fdsup://directions/FAT Viewer?action=UPDATE&amp;creator=factset&amp;DYN_ARGS=TRUE&amp;DOC_NAME=FAT:FQL_AUDITING_CLIENT_TEMPLATE.FAT&amp;display_string=Audit&amp;VAR:KEY=EDQJQJKLIF&amp;VAR:QUERY=RkZfRU5UUlBSX1ZBTF9EQUlMWSg0MDI0MiwsLCwnVVNEJywnRElMJyk=&amp;WINDOW=FIRST_POPUP&amp;HEIGHT=45","0&amp;WIDTH=450&amp;START_MAXIMIZED=FALSE&amp;VAR:CALENDAR=US&amp;VAR:SYMBOL=620337&amp;VAR:INDEX=0"}</definedName>
    <definedName name="_9__FDSAUDITLINK__" hidden="1">{"fdsup://directions/FAT Viewer?action=UPDATE&amp;creator=factset&amp;DYN_ARGS=TRUE&amp;DOC_NAME=FAT:FQL_AUDITING_CLIENT_TEMPLATE.FAT&amp;display_string=Audit&amp;VAR:KEY=EDQJQJKLIF&amp;VAR:QUERY=RkZfRU5UUlBSX1ZBTF9EQUlMWSg0MDI0MiwsLCwnVVNEJywnRElMJyk=&amp;WINDOW=FIRST_POPUP&amp;HEIGHT=45","0&amp;WIDTH=450&amp;START_MAXIMIZED=FALSE&amp;VAR:CALENDAR=US&amp;VAR:SYMBOL=620337&amp;VAR:INDEX=0"}</definedName>
    <definedName name="_90__123Graph_BCHART_16" localSheetId="4" hidden="1">#REF!</definedName>
    <definedName name="_90__123Graph_BCHART_16" localSheetId="5" hidden="1">#REF!</definedName>
    <definedName name="_90__123Graph_BCHART_16" localSheetId="6" hidden="1">#REF!</definedName>
    <definedName name="_90__123Graph_BCHART_16" localSheetId="3" hidden="1">#REF!</definedName>
    <definedName name="_90__123Graph_BCHART_16" hidden="1">#REF!</definedName>
    <definedName name="_90__FDSAUDITLINK__" localSheetId="4" hidden="1">{"fdsup://Directions/FactSet Auditing Viewer?action=AUDIT_VALUE&amp;DB=129&amp;ID1=604348&amp;VALUEID=02001&amp;SDATE=2008&amp;PERIODTYPE=ANN_STD&amp;window=popup_no_bar&amp;width=385&amp;height=120&amp;START_MAXIMIZED=FALSE&amp;creator=factset&amp;display_string=Audit"}</definedName>
    <definedName name="_90__FDSAUDITLINK__" localSheetId="5" hidden="1">{"fdsup://Directions/FactSet Auditing Viewer?action=AUDIT_VALUE&amp;DB=129&amp;ID1=604348&amp;VALUEID=02001&amp;SDATE=2008&amp;PERIODTYPE=ANN_STD&amp;window=popup_no_bar&amp;width=385&amp;height=120&amp;START_MAXIMIZED=FALSE&amp;creator=factset&amp;display_string=Audit"}</definedName>
    <definedName name="_90__FDSAUDITLINK__" localSheetId="6" hidden="1">{"fdsup://Directions/FactSet Auditing Viewer?action=AUDIT_VALUE&amp;DB=129&amp;ID1=604348&amp;VALUEID=02001&amp;SDATE=2008&amp;PERIODTYPE=ANN_STD&amp;window=popup_no_bar&amp;width=385&amp;height=120&amp;START_MAXIMIZED=FALSE&amp;creator=factset&amp;display_string=Audit"}</definedName>
    <definedName name="_90__FDSAUDITLINK__" localSheetId="3" hidden="1">{"fdsup://Directions/FactSet Auditing Viewer?action=AUDIT_VALUE&amp;DB=129&amp;ID1=604348&amp;VALUEID=02001&amp;SDATE=2008&amp;PERIODTYPE=ANN_STD&amp;window=popup_no_bar&amp;width=385&amp;height=120&amp;START_MAXIMIZED=FALSE&amp;creator=factset&amp;display_string=Audit"}</definedName>
    <definedName name="_90__FDSAUDITLINK__" hidden="1">{"fdsup://Directions/FactSet Auditing Viewer?action=AUDIT_VALUE&amp;DB=129&amp;ID1=604348&amp;VALUEID=02001&amp;SDATE=2008&amp;PERIODTYPE=ANN_STD&amp;window=popup_no_bar&amp;width=385&amp;height=120&amp;START_MAXIMIZED=FALSE&amp;creator=factset&amp;display_string=Audit"}</definedName>
    <definedName name="_91__123Graph_LBL_ACHART_1" localSheetId="4" hidden="1">#REF!</definedName>
    <definedName name="_91__123Graph_LBL_ACHART_1" localSheetId="5" hidden="1">#REF!</definedName>
    <definedName name="_91__123Graph_LBL_ACHART_1" localSheetId="6" hidden="1">#REF!</definedName>
    <definedName name="_91__123Graph_LBL_ACHART_1" localSheetId="3" hidden="1">#REF!</definedName>
    <definedName name="_91__123Graph_LBL_ACHART_1" hidden="1">#REF!</definedName>
    <definedName name="_91__FDSAUDITLINK__" localSheetId="4" hidden="1">{"fdsup://directions/FAT Viewer?action=UPDATE&amp;creator=factset&amp;DYN_ARGS=TRUE&amp;DOC_NAME=FAT:FQL_AUDITING_CLIENT_TEMPLATE.FAT&amp;display_string=Audit&amp;VAR:KEY=IBUXKJGJCN&amp;VAR:QUERY=RkZfRU5UUlBSX1ZBTF9EQUlMWSg0MDI0MiwsLCwnVVNEJywnRElMJyk=&amp;WINDOW=FIRST_POPUP&amp;HEIGHT=45","0&amp;WIDTH=450&amp;START_MAXIMIZED=FALSE&amp;VAR:CALENDAR=US&amp;VAR:SYMBOL=604348&amp;VAR:INDEX=0"}</definedName>
    <definedName name="_91__FDSAUDITLINK__" localSheetId="5" hidden="1">{"fdsup://directions/FAT Viewer?action=UPDATE&amp;creator=factset&amp;DYN_ARGS=TRUE&amp;DOC_NAME=FAT:FQL_AUDITING_CLIENT_TEMPLATE.FAT&amp;display_string=Audit&amp;VAR:KEY=IBUXKJGJCN&amp;VAR:QUERY=RkZfRU5UUlBSX1ZBTF9EQUlMWSg0MDI0MiwsLCwnVVNEJywnRElMJyk=&amp;WINDOW=FIRST_POPUP&amp;HEIGHT=45","0&amp;WIDTH=450&amp;START_MAXIMIZED=FALSE&amp;VAR:CALENDAR=US&amp;VAR:SYMBOL=604348&amp;VAR:INDEX=0"}</definedName>
    <definedName name="_91__FDSAUDITLINK__" localSheetId="6" hidden="1">{"fdsup://directions/FAT Viewer?action=UPDATE&amp;creator=factset&amp;DYN_ARGS=TRUE&amp;DOC_NAME=FAT:FQL_AUDITING_CLIENT_TEMPLATE.FAT&amp;display_string=Audit&amp;VAR:KEY=IBUXKJGJCN&amp;VAR:QUERY=RkZfRU5UUlBSX1ZBTF9EQUlMWSg0MDI0MiwsLCwnVVNEJywnRElMJyk=&amp;WINDOW=FIRST_POPUP&amp;HEIGHT=45","0&amp;WIDTH=450&amp;START_MAXIMIZED=FALSE&amp;VAR:CALENDAR=US&amp;VAR:SYMBOL=604348&amp;VAR:INDEX=0"}</definedName>
    <definedName name="_91__FDSAUDITLINK__" localSheetId="3" hidden="1">{"fdsup://directions/FAT Viewer?action=UPDATE&amp;creator=factset&amp;DYN_ARGS=TRUE&amp;DOC_NAME=FAT:FQL_AUDITING_CLIENT_TEMPLATE.FAT&amp;display_string=Audit&amp;VAR:KEY=IBUXKJGJCN&amp;VAR:QUERY=RkZfRU5UUlBSX1ZBTF9EQUlMWSg0MDI0MiwsLCwnVVNEJywnRElMJyk=&amp;WINDOW=FIRST_POPUP&amp;HEIGHT=45","0&amp;WIDTH=450&amp;START_MAXIMIZED=FALSE&amp;VAR:CALENDAR=US&amp;VAR:SYMBOL=604348&amp;VAR:INDEX=0"}</definedName>
    <definedName name="_91__FDSAUDITLINK__" hidden="1">{"fdsup://directions/FAT Viewer?action=UPDATE&amp;creator=factset&amp;DYN_ARGS=TRUE&amp;DOC_NAME=FAT:FQL_AUDITING_CLIENT_TEMPLATE.FAT&amp;display_string=Audit&amp;VAR:KEY=IBUXKJGJCN&amp;VAR:QUERY=RkZfRU5UUlBSX1ZBTF9EQUlMWSg0MDI0MiwsLCwnVVNEJywnRElMJyk=&amp;WINDOW=FIRST_POPUP&amp;HEIGHT=45","0&amp;WIDTH=450&amp;START_MAXIMIZED=FALSE&amp;VAR:CALENDAR=US&amp;VAR:SYMBOL=604348&amp;VAR:INDEX=0"}</definedName>
    <definedName name="_92__FDSAUDITLINK__" localSheetId="4" hidden="1">{"fdsup://directions/FAT Viewer?action=UPDATE&amp;creator=factset&amp;DYN_ARGS=TRUE&amp;DOC_NAME=FAT:FQL_AUDITING_CLIENT_TEMPLATE.FAT&amp;display_string=Audit&amp;VAR:KEY=ORCHORYFWP&amp;VAR:QUERY=RkZfRUJJVERBX0lCKCdDQUwnLDIwMDksLCwsJ1VTRCcp&amp;WINDOW=FIRST_POPUP&amp;HEIGHT=450&amp;WIDTH=450&amp;","START_MAXIMIZED=FALSE&amp;VAR:CALENDAR=US&amp;VAR:SYMBOL=613944&amp;VAR:INDEX=0"}</definedName>
    <definedName name="_92__FDSAUDITLINK__" localSheetId="5" hidden="1">{"fdsup://directions/FAT Viewer?action=UPDATE&amp;creator=factset&amp;DYN_ARGS=TRUE&amp;DOC_NAME=FAT:FQL_AUDITING_CLIENT_TEMPLATE.FAT&amp;display_string=Audit&amp;VAR:KEY=ORCHORYFWP&amp;VAR:QUERY=RkZfRUJJVERBX0lCKCdDQUwnLDIwMDksLCwsJ1VTRCcp&amp;WINDOW=FIRST_POPUP&amp;HEIGHT=450&amp;WIDTH=450&amp;","START_MAXIMIZED=FALSE&amp;VAR:CALENDAR=US&amp;VAR:SYMBOL=613944&amp;VAR:INDEX=0"}</definedName>
    <definedName name="_92__FDSAUDITLINK__" localSheetId="6" hidden="1">{"fdsup://directions/FAT Viewer?action=UPDATE&amp;creator=factset&amp;DYN_ARGS=TRUE&amp;DOC_NAME=FAT:FQL_AUDITING_CLIENT_TEMPLATE.FAT&amp;display_string=Audit&amp;VAR:KEY=ORCHORYFWP&amp;VAR:QUERY=RkZfRUJJVERBX0lCKCdDQUwnLDIwMDksLCwsJ1VTRCcp&amp;WINDOW=FIRST_POPUP&amp;HEIGHT=450&amp;WIDTH=450&amp;","START_MAXIMIZED=FALSE&amp;VAR:CALENDAR=US&amp;VAR:SYMBOL=613944&amp;VAR:INDEX=0"}</definedName>
    <definedName name="_92__FDSAUDITLINK__" localSheetId="3" hidden="1">{"fdsup://directions/FAT Viewer?action=UPDATE&amp;creator=factset&amp;DYN_ARGS=TRUE&amp;DOC_NAME=FAT:FQL_AUDITING_CLIENT_TEMPLATE.FAT&amp;display_string=Audit&amp;VAR:KEY=ORCHORYFWP&amp;VAR:QUERY=RkZfRUJJVERBX0lCKCdDQUwnLDIwMDksLCwsJ1VTRCcp&amp;WINDOW=FIRST_POPUP&amp;HEIGHT=450&amp;WIDTH=450&amp;","START_MAXIMIZED=FALSE&amp;VAR:CALENDAR=US&amp;VAR:SYMBOL=613944&amp;VAR:INDEX=0"}</definedName>
    <definedName name="_92__FDSAUDITLINK__" hidden="1">{"fdsup://directions/FAT Viewer?action=UPDATE&amp;creator=factset&amp;DYN_ARGS=TRUE&amp;DOC_NAME=FAT:FQL_AUDITING_CLIENT_TEMPLATE.FAT&amp;display_string=Audit&amp;VAR:KEY=ORCHORYFWP&amp;VAR:QUERY=RkZfRUJJVERBX0lCKCdDQUwnLDIwMDksLCwsJ1VTRCcp&amp;WINDOW=FIRST_POPUP&amp;HEIGHT=450&amp;WIDTH=450&amp;","START_MAXIMIZED=FALSE&amp;VAR:CALENDAR=US&amp;VAR:SYMBOL=613944&amp;VAR:INDEX=0"}</definedName>
    <definedName name="_92_0_Table1_" localSheetId="4" hidden="1">[3]Sheet1!#REF!</definedName>
    <definedName name="_92_0_Table1_" localSheetId="5" hidden="1">[3]Sheet1!#REF!</definedName>
    <definedName name="_92_0_Table1_" localSheetId="6" hidden="1">[3]Sheet1!#REF!</definedName>
    <definedName name="_92_0_Table1_" localSheetId="3" hidden="1">[3]Sheet1!#REF!</definedName>
    <definedName name="_92_0_Table1_" hidden="1">[3]Sheet1!#REF!</definedName>
    <definedName name="_93__FDSAUDITLINK__" localSheetId="4" hidden="1">{"fdsup://directions/FAT Viewer?action=UPDATE&amp;creator=factset&amp;DYN_ARGS=TRUE&amp;DOC_NAME=FAT:FQL_AUDITING_CLIENT_TEMPLATE.FAT&amp;display_string=Audit&amp;VAR:KEY=MPCJKXEHKN&amp;VAR:QUERY=RkZfRU5UUlBSX1ZBTF9EQUlMWSg0MDI0MiwsLCwnVVNEJywnRElMJyk=&amp;WINDOW=FIRST_POPUP&amp;HEIGHT=45","0&amp;WIDTH=450&amp;START_MAXIMIZED=FALSE&amp;VAR:CALENDAR=US&amp;VAR:SYMBOL=613944&amp;VAR:INDEX=0"}</definedName>
    <definedName name="_93__FDSAUDITLINK__" localSheetId="5" hidden="1">{"fdsup://directions/FAT Viewer?action=UPDATE&amp;creator=factset&amp;DYN_ARGS=TRUE&amp;DOC_NAME=FAT:FQL_AUDITING_CLIENT_TEMPLATE.FAT&amp;display_string=Audit&amp;VAR:KEY=MPCJKXEHKN&amp;VAR:QUERY=RkZfRU5UUlBSX1ZBTF9EQUlMWSg0MDI0MiwsLCwnVVNEJywnRElMJyk=&amp;WINDOW=FIRST_POPUP&amp;HEIGHT=45","0&amp;WIDTH=450&amp;START_MAXIMIZED=FALSE&amp;VAR:CALENDAR=US&amp;VAR:SYMBOL=613944&amp;VAR:INDEX=0"}</definedName>
    <definedName name="_93__FDSAUDITLINK__" localSheetId="6" hidden="1">{"fdsup://directions/FAT Viewer?action=UPDATE&amp;creator=factset&amp;DYN_ARGS=TRUE&amp;DOC_NAME=FAT:FQL_AUDITING_CLIENT_TEMPLATE.FAT&amp;display_string=Audit&amp;VAR:KEY=MPCJKXEHKN&amp;VAR:QUERY=RkZfRU5UUlBSX1ZBTF9EQUlMWSg0MDI0MiwsLCwnVVNEJywnRElMJyk=&amp;WINDOW=FIRST_POPUP&amp;HEIGHT=45","0&amp;WIDTH=450&amp;START_MAXIMIZED=FALSE&amp;VAR:CALENDAR=US&amp;VAR:SYMBOL=613944&amp;VAR:INDEX=0"}</definedName>
    <definedName name="_93__FDSAUDITLINK__" localSheetId="3" hidden="1">{"fdsup://directions/FAT Viewer?action=UPDATE&amp;creator=factset&amp;DYN_ARGS=TRUE&amp;DOC_NAME=FAT:FQL_AUDITING_CLIENT_TEMPLATE.FAT&amp;display_string=Audit&amp;VAR:KEY=MPCJKXEHKN&amp;VAR:QUERY=RkZfRU5UUlBSX1ZBTF9EQUlMWSg0MDI0MiwsLCwnVVNEJywnRElMJyk=&amp;WINDOW=FIRST_POPUP&amp;HEIGHT=45","0&amp;WIDTH=450&amp;START_MAXIMIZED=FALSE&amp;VAR:CALENDAR=US&amp;VAR:SYMBOL=613944&amp;VAR:INDEX=0"}</definedName>
    <definedName name="_93__FDSAUDITLINK__" hidden="1">{"fdsup://directions/FAT Viewer?action=UPDATE&amp;creator=factset&amp;DYN_ARGS=TRUE&amp;DOC_NAME=FAT:FQL_AUDITING_CLIENT_TEMPLATE.FAT&amp;display_string=Audit&amp;VAR:KEY=MPCJKXEHKN&amp;VAR:QUERY=RkZfRU5UUlBSX1ZBTF9EQUlMWSg0MDI0MiwsLCwnVVNEJywnRElMJyk=&amp;WINDOW=FIRST_POPUP&amp;HEIGHT=45","0&amp;WIDTH=450&amp;START_MAXIMIZED=FALSE&amp;VAR:CALENDAR=US&amp;VAR:SYMBOL=613944&amp;VAR:INDEX=0"}</definedName>
    <definedName name="_94__FDSAUDITLINK__" localSheetId="4" hidden="1">{"fdsup://directions/FAT Viewer?action=UPDATE&amp;creator=factset&amp;DYN_ARGS=TRUE&amp;DOC_NAME=FAT:FQL_AUDITING_CLIENT_TEMPLATE.FAT&amp;display_string=Audit&amp;VAR:KEY=MZMPOVYPOT&amp;VAR:QUERY=RkZfRUJJVERBX0lCKCdDQUwnLDIwMDksLCwsJ1VTRCcp&amp;WINDOW=FIRST_POPUP&amp;HEIGHT=450&amp;WIDTH=450&amp;","START_MAXIMIZED=FALSE&amp;VAR:CALENDAR=US&amp;VAR:SYMBOL=B0GWF4&amp;VAR:INDEX=0"}</definedName>
    <definedName name="_94__FDSAUDITLINK__" localSheetId="5" hidden="1">{"fdsup://directions/FAT Viewer?action=UPDATE&amp;creator=factset&amp;DYN_ARGS=TRUE&amp;DOC_NAME=FAT:FQL_AUDITING_CLIENT_TEMPLATE.FAT&amp;display_string=Audit&amp;VAR:KEY=MZMPOVYPOT&amp;VAR:QUERY=RkZfRUJJVERBX0lCKCdDQUwnLDIwMDksLCwsJ1VTRCcp&amp;WINDOW=FIRST_POPUP&amp;HEIGHT=450&amp;WIDTH=450&amp;","START_MAXIMIZED=FALSE&amp;VAR:CALENDAR=US&amp;VAR:SYMBOL=B0GWF4&amp;VAR:INDEX=0"}</definedName>
    <definedName name="_94__FDSAUDITLINK__" localSheetId="6" hidden="1">{"fdsup://directions/FAT Viewer?action=UPDATE&amp;creator=factset&amp;DYN_ARGS=TRUE&amp;DOC_NAME=FAT:FQL_AUDITING_CLIENT_TEMPLATE.FAT&amp;display_string=Audit&amp;VAR:KEY=MZMPOVYPOT&amp;VAR:QUERY=RkZfRUJJVERBX0lCKCdDQUwnLDIwMDksLCwsJ1VTRCcp&amp;WINDOW=FIRST_POPUP&amp;HEIGHT=450&amp;WIDTH=450&amp;","START_MAXIMIZED=FALSE&amp;VAR:CALENDAR=US&amp;VAR:SYMBOL=B0GWF4&amp;VAR:INDEX=0"}</definedName>
    <definedName name="_94__FDSAUDITLINK__" localSheetId="3" hidden="1">{"fdsup://directions/FAT Viewer?action=UPDATE&amp;creator=factset&amp;DYN_ARGS=TRUE&amp;DOC_NAME=FAT:FQL_AUDITING_CLIENT_TEMPLATE.FAT&amp;display_string=Audit&amp;VAR:KEY=MZMPOVYPOT&amp;VAR:QUERY=RkZfRUJJVERBX0lCKCdDQUwnLDIwMDksLCwsJ1VTRCcp&amp;WINDOW=FIRST_POPUP&amp;HEIGHT=450&amp;WIDTH=450&amp;","START_MAXIMIZED=FALSE&amp;VAR:CALENDAR=US&amp;VAR:SYMBOL=B0GWF4&amp;VAR:INDEX=0"}</definedName>
    <definedName name="_94__FDSAUDITLINK__" hidden="1">{"fdsup://directions/FAT Viewer?action=UPDATE&amp;creator=factset&amp;DYN_ARGS=TRUE&amp;DOC_NAME=FAT:FQL_AUDITING_CLIENT_TEMPLATE.FAT&amp;display_string=Audit&amp;VAR:KEY=MZMPOVYPOT&amp;VAR:QUERY=RkZfRUJJVERBX0lCKCdDQUwnLDIwMDksLCwsJ1VTRCcp&amp;WINDOW=FIRST_POPUP&amp;HEIGHT=450&amp;WIDTH=450&amp;","START_MAXIMIZED=FALSE&amp;VAR:CALENDAR=US&amp;VAR:SYMBOL=B0GWF4&amp;VAR:INDEX=0"}</definedName>
    <definedName name="_94_0_Table2_" localSheetId="4" hidden="1">[3]Sheet1!#REF!</definedName>
    <definedName name="_94_0_Table2_" localSheetId="5" hidden="1">[3]Sheet1!#REF!</definedName>
    <definedName name="_94_0_Table2_" localSheetId="6" hidden="1">[3]Sheet1!#REF!</definedName>
    <definedName name="_94_0_Table2_" localSheetId="3" hidden="1">[3]Sheet1!#REF!</definedName>
    <definedName name="_94_0_Table2_" hidden="1">[3]Sheet1!#REF!</definedName>
    <definedName name="_95__FDSAUDITLINK__" localSheetId="4" hidden="1">{"fdsup://directions/FAT Viewer?action=UPDATE&amp;creator=factset&amp;DYN_ARGS=TRUE&amp;DOC_NAME=FAT:FQL_AUDITING_CLIENT_TEMPLATE.FAT&amp;display_string=Audit&amp;VAR:KEY=OTIPUXQVWX&amp;VAR:QUERY=RkZfRU5UUlBSX1ZBTF9EQUlMWSg0MDI0MiwsLCwnVVNEJywnRElMJyk=&amp;WINDOW=FIRST_POPUP&amp;HEIGHT=45","0&amp;WIDTH=450&amp;START_MAXIMIZED=FALSE&amp;VAR:CALENDAR=US&amp;VAR:SYMBOL=B0GWF4&amp;VAR:INDEX=0"}</definedName>
    <definedName name="_95__FDSAUDITLINK__" localSheetId="5" hidden="1">{"fdsup://directions/FAT Viewer?action=UPDATE&amp;creator=factset&amp;DYN_ARGS=TRUE&amp;DOC_NAME=FAT:FQL_AUDITING_CLIENT_TEMPLATE.FAT&amp;display_string=Audit&amp;VAR:KEY=OTIPUXQVWX&amp;VAR:QUERY=RkZfRU5UUlBSX1ZBTF9EQUlMWSg0MDI0MiwsLCwnVVNEJywnRElMJyk=&amp;WINDOW=FIRST_POPUP&amp;HEIGHT=45","0&amp;WIDTH=450&amp;START_MAXIMIZED=FALSE&amp;VAR:CALENDAR=US&amp;VAR:SYMBOL=B0GWF4&amp;VAR:INDEX=0"}</definedName>
    <definedName name="_95__FDSAUDITLINK__" localSheetId="6" hidden="1">{"fdsup://directions/FAT Viewer?action=UPDATE&amp;creator=factset&amp;DYN_ARGS=TRUE&amp;DOC_NAME=FAT:FQL_AUDITING_CLIENT_TEMPLATE.FAT&amp;display_string=Audit&amp;VAR:KEY=OTIPUXQVWX&amp;VAR:QUERY=RkZfRU5UUlBSX1ZBTF9EQUlMWSg0MDI0MiwsLCwnVVNEJywnRElMJyk=&amp;WINDOW=FIRST_POPUP&amp;HEIGHT=45","0&amp;WIDTH=450&amp;START_MAXIMIZED=FALSE&amp;VAR:CALENDAR=US&amp;VAR:SYMBOL=B0GWF4&amp;VAR:INDEX=0"}</definedName>
    <definedName name="_95__FDSAUDITLINK__" localSheetId="3" hidden="1">{"fdsup://directions/FAT Viewer?action=UPDATE&amp;creator=factset&amp;DYN_ARGS=TRUE&amp;DOC_NAME=FAT:FQL_AUDITING_CLIENT_TEMPLATE.FAT&amp;display_string=Audit&amp;VAR:KEY=OTIPUXQVWX&amp;VAR:QUERY=RkZfRU5UUlBSX1ZBTF9EQUlMWSg0MDI0MiwsLCwnVVNEJywnRElMJyk=&amp;WINDOW=FIRST_POPUP&amp;HEIGHT=45","0&amp;WIDTH=450&amp;START_MAXIMIZED=FALSE&amp;VAR:CALENDAR=US&amp;VAR:SYMBOL=B0GWF4&amp;VAR:INDEX=0"}</definedName>
    <definedName name="_95__FDSAUDITLINK__" hidden="1">{"fdsup://directions/FAT Viewer?action=UPDATE&amp;creator=factset&amp;DYN_ARGS=TRUE&amp;DOC_NAME=FAT:FQL_AUDITING_CLIENT_TEMPLATE.FAT&amp;display_string=Audit&amp;VAR:KEY=OTIPUXQVWX&amp;VAR:QUERY=RkZfRU5UUlBSX1ZBTF9EQUlMWSg0MDI0MiwsLCwnVVNEJywnRElMJyk=&amp;WINDOW=FIRST_POPUP&amp;HEIGHT=45","0&amp;WIDTH=450&amp;START_MAXIMIZED=FALSE&amp;VAR:CALENDAR=US&amp;VAR:SYMBOL=B0GWF4&amp;VAR:INDEX=0"}</definedName>
    <definedName name="_96__FDSAUDITLINK__" localSheetId="4" hidden="1">{"fdsup://directions/FAT Viewer?action=UPDATE&amp;creator=factset&amp;DYN_ARGS=TRUE&amp;DOC_NAME=FAT:FQL_AUDITING_CLIENT_TEMPLATE.FAT&amp;display_string=Audit&amp;VAR:KEY=OFSDYBCHEJ&amp;VAR:QUERY=RkZfRUJJVERBX0lCKCdDQUwnLDIwMDksLCwsJ1VTRCcp&amp;WINDOW=FIRST_POPUP&amp;HEIGHT=450&amp;WIDTH=450&amp;","START_MAXIMIZED=FALSE&amp;VAR:CALENDAR=US&amp;VAR:SYMBOL=B11HK3&amp;VAR:INDEX=0"}</definedName>
    <definedName name="_96__FDSAUDITLINK__" localSheetId="5" hidden="1">{"fdsup://directions/FAT Viewer?action=UPDATE&amp;creator=factset&amp;DYN_ARGS=TRUE&amp;DOC_NAME=FAT:FQL_AUDITING_CLIENT_TEMPLATE.FAT&amp;display_string=Audit&amp;VAR:KEY=OFSDYBCHEJ&amp;VAR:QUERY=RkZfRUJJVERBX0lCKCdDQUwnLDIwMDksLCwsJ1VTRCcp&amp;WINDOW=FIRST_POPUP&amp;HEIGHT=450&amp;WIDTH=450&amp;","START_MAXIMIZED=FALSE&amp;VAR:CALENDAR=US&amp;VAR:SYMBOL=B11HK3&amp;VAR:INDEX=0"}</definedName>
    <definedName name="_96__FDSAUDITLINK__" localSheetId="6" hidden="1">{"fdsup://directions/FAT Viewer?action=UPDATE&amp;creator=factset&amp;DYN_ARGS=TRUE&amp;DOC_NAME=FAT:FQL_AUDITING_CLIENT_TEMPLATE.FAT&amp;display_string=Audit&amp;VAR:KEY=OFSDYBCHEJ&amp;VAR:QUERY=RkZfRUJJVERBX0lCKCdDQUwnLDIwMDksLCwsJ1VTRCcp&amp;WINDOW=FIRST_POPUP&amp;HEIGHT=450&amp;WIDTH=450&amp;","START_MAXIMIZED=FALSE&amp;VAR:CALENDAR=US&amp;VAR:SYMBOL=B11HK3&amp;VAR:INDEX=0"}</definedName>
    <definedName name="_96__FDSAUDITLINK__" localSheetId="3" hidden="1">{"fdsup://directions/FAT Viewer?action=UPDATE&amp;creator=factset&amp;DYN_ARGS=TRUE&amp;DOC_NAME=FAT:FQL_AUDITING_CLIENT_TEMPLATE.FAT&amp;display_string=Audit&amp;VAR:KEY=OFSDYBCHEJ&amp;VAR:QUERY=RkZfRUJJVERBX0lCKCdDQUwnLDIwMDksLCwsJ1VTRCcp&amp;WINDOW=FIRST_POPUP&amp;HEIGHT=450&amp;WIDTH=450&amp;","START_MAXIMIZED=FALSE&amp;VAR:CALENDAR=US&amp;VAR:SYMBOL=B11HK3&amp;VAR:INDEX=0"}</definedName>
    <definedName name="_96__FDSAUDITLINK__" hidden="1">{"fdsup://directions/FAT Viewer?action=UPDATE&amp;creator=factset&amp;DYN_ARGS=TRUE&amp;DOC_NAME=FAT:FQL_AUDITING_CLIENT_TEMPLATE.FAT&amp;display_string=Audit&amp;VAR:KEY=OFSDYBCHEJ&amp;VAR:QUERY=RkZfRUJJVERBX0lCKCdDQUwnLDIwMDksLCwsJ1VTRCcp&amp;WINDOW=FIRST_POPUP&amp;HEIGHT=450&amp;WIDTH=450&amp;","START_MAXIMIZED=FALSE&amp;VAR:CALENDAR=US&amp;VAR:SYMBOL=B11HK3&amp;VAR:INDEX=0"}</definedName>
    <definedName name="_97__FDSAUDITLINK__" localSheetId="4" hidden="1">{"fdsup://directions/FAT Viewer?action=UPDATE&amp;creator=factset&amp;DYN_ARGS=TRUE&amp;DOC_NAME=FAT:FQL_AUDITING_CLIENT_TEMPLATE.FAT&amp;display_string=Audit&amp;VAR:KEY=MDELEFOVAR&amp;VAR:QUERY=RkZfRU5UUlBSX1ZBTF9EQUlMWSg0MDI0MiwsLCwnVVNEJywnRElMJyk=&amp;WINDOW=FIRST_POPUP&amp;HEIGHT=45","0&amp;WIDTH=450&amp;START_MAXIMIZED=FALSE&amp;VAR:CALENDAR=US&amp;VAR:SYMBOL=B11HK3&amp;VAR:INDEX=0"}</definedName>
    <definedName name="_97__FDSAUDITLINK__" localSheetId="5" hidden="1">{"fdsup://directions/FAT Viewer?action=UPDATE&amp;creator=factset&amp;DYN_ARGS=TRUE&amp;DOC_NAME=FAT:FQL_AUDITING_CLIENT_TEMPLATE.FAT&amp;display_string=Audit&amp;VAR:KEY=MDELEFOVAR&amp;VAR:QUERY=RkZfRU5UUlBSX1ZBTF9EQUlMWSg0MDI0MiwsLCwnVVNEJywnRElMJyk=&amp;WINDOW=FIRST_POPUP&amp;HEIGHT=45","0&amp;WIDTH=450&amp;START_MAXIMIZED=FALSE&amp;VAR:CALENDAR=US&amp;VAR:SYMBOL=B11HK3&amp;VAR:INDEX=0"}</definedName>
    <definedName name="_97__FDSAUDITLINK__" localSheetId="6" hidden="1">{"fdsup://directions/FAT Viewer?action=UPDATE&amp;creator=factset&amp;DYN_ARGS=TRUE&amp;DOC_NAME=FAT:FQL_AUDITING_CLIENT_TEMPLATE.FAT&amp;display_string=Audit&amp;VAR:KEY=MDELEFOVAR&amp;VAR:QUERY=RkZfRU5UUlBSX1ZBTF9EQUlMWSg0MDI0MiwsLCwnVVNEJywnRElMJyk=&amp;WINDOW=FIRST_POPUP&amp;HEIGHT=45","0&amp;WIDTH=450&amp;START_MAXIMIZED=FALSE&amp;VAR:CALENDAR=US&amp;VAR:SYMBOL=B11HK3&amp;VAR:INDEX=0"}</definedName>
    <definedName name="_97__FDSAUDITLINK__" localSheetId="3" hidden="1">{"fdsup://directions/FAT Viewer?action=UPDATE&amp;creator=factset&amp;DYN_ARGS=TRUE&amp;DOC_NAME=FAT:FQL_AUDITING_CLIENT_TEMPLATE.FAT&amp;display_string=Audit&amp;VAR:KEY=MDELEFOVAR&amp;VAR:QUERY=RkZfRU5UUlBSX1ZBTF9EQUlMWSg0MDI0MiwsLCwnVVNEJywnRElMJyk=&amp;WINDOW=FIRST_POPUP&amp;HEIGHT=45","0&amp;WIDTH=450&amp;START_MAXIMIZED=FALSE&amp;VAR:CALENDAR=US&amp;VAR:SYMBOL=B11HK3&amp;VAR:INDEX=0"}</definedName>
    <definedName name="_97__FDSAUDITLINK__" hidden="1">{"fdsup://directions/FAT Viewer?action=UPDATE&amp;creator=factset&amp;DYN_ARGS=TRUE&amp;DOC_NAME=FAT:FQL_AUDITING_CLIENT_TEMPLATE.FAT&amp;display_string=Audit&amp;VAR:KEY=MDELEFOVAR&amp;VAR:QUERY=RkZfRU5UUlBSX1ZBTF9EQUlMWSg0MDI0MiwsLCwnVVNEJywnRElMJyk=&amp;WINDOW=FIRST_POPUP&amp;HEIGHT=45","0&amp;WIDTH=450&amp;START_MAXIMIZED=FALSE&amp;VAR:CALENDAR=US&amp;VAR:SYMBOL=B11HK3&amp;VAR:INDEX=0"}</definedName>
    <definedName name="_98__FDSAUDITLINK__" localSheetId="4" hidden="1">{"fdsup://directions/FAT Viewer?action=UPDATE&amp;creator=factset&amp;DYN_ARGS=TRUE&amp;DOC_NAME=FAT:FQL_AUDITING_CLIENT_TEMPLATE.FAT&amp;display_string=Audit&amp;VAR:KEY=UXMFINCVAN&amp;VAR:QUERY=RkZfRUJJVERBX0lCKCdDQUwnLDIwMDksLCwsJ1VTRCcp&amp;WINDOW=FIRST_POPUP&amp;HEIGHT=450&amp;WIDTH=450&amp;","START_MAXIMIZED=FALSE&amp;VAR:CALENDAR=US&amp;VAR:SYMBOL=20854P10&amp;VAR:INDEX=0"}</definedName>
    <definedName name="_98__FDSAUDITLINK__" localSheetId="5" hidden="1">{"fdsup://directions/FAT Viewer?action=UPDATE&amp;creator=factset&amp;DYN_ARGS=TRUE&amp;DOC_NAME=FAT:FQL_AUDITING_CLIENT_TEMPLATE.FAT&amp;display_string=Audit&amp;VAR:KEY=UXMFINCVAN&amp;VAR:QUERY=RkZfRUJJVERBX0lCKCdDQUwnLDIwMDksLCwsJ1VTRCcp&amp;WINDOW=FIRST_POPUP&amp;HEIGHT=450&amp;WIDTH=450&amp;","START_MAXIMIZED=FALSE&amp;VAR:CALENDAR=US&amp;VAR:SYMBOL=20854P10&amp;VAR:INDEX=0"}</definedName>
    <definedName name="_98__FDSAUDITLINK__" localSheetId="6" hidden="1">{"fdsup://directions/FAT Viewer?action=UPDATE&amp;creator=factset&amp;DYN_ARGS=TRUE&amp;DOC_NAME=FAT:FQL_AUDITING_CLIENT_TEMPLATE.FAT&amp;display_string=Audit&amp;VAR:KEY=UXMFINCVAN&amp;VAR:QUERY=RkZfRUJJVERBX0lCKCdDQUwnLDIwMDksLCwsJ1VTRCcp&amp;WINDOW=FIRST_POPUP&amp;HEIGHT=450&amp;WIDTH=450&amp;","START_MAXIMIZED=FALSE&amp;VAR:CALENDAR=US&amp;VAR:SYMBOL=20854P10&amp;VAR:INDEX=0"}</definedName>
    <definedName name="_98__FDSAUDITLINK__" localSheetId="3" hidden="1">{"fdsup://directions/FAT Viewer?action=UPDATE&amp;creator=factset&amp;DYN_ARGS=TRUE&amp;DOC_NAME=FAT:FQL_AUDITING_CLIENT_TEMPLATE.FAT&amp;display_string=Audit&amp;VAR:KEY=UXMFINCVAN&amp;VAR:QUERY=RkZfRUJJVERBX0lCKCdDQUwnLDIwMDksLCwsJ1VTRCcp&amp;WINDOW=FIRST_POPUP&amp;HEIGHT=450&amp;WIDTH=450&amp;","START_MAXIMIZED=FALSE&amp;VAR:CALENDAR=US&amp;VAR:SYMBOL=20854P10&amp;VAR:INDEX=0"}</definedName>
    <definedName name="_98__FDSAUDITLINK__" hidden="1">{"fdsup://directions/FAT Viewer?action=UPDATE&amp;creator=factset&amp;DYN_ARGS=TRUE&amp;DOC_NAME=FAT:FQL_AUDITING_CLIENT_TEMPLATE.FAT&amp;display_string=Audit&amp;VAR:KEY=UXMFINCVAN&amp;VAR:QUERY=RkZfRUJJVERBX0lCKCdDQUwnLDIwMDksLCwsJ1VTRCcp&amp;WINDOW=FIRST_POPUP&amp;HEIGHT=450&amp;WIDTH=450&amp;","START_MAXIMIZED=FALSE&amp;VAR:CALENDAR=US&amp;VAR:SYMBOL=20854P10&amp;VAR:INDEX=0"}</definedName>
    <definedName name="_99__123Graph_BCHART_17" localSheetId="4" hidden="1">#REF!</definedName>
    <definedName name="_99__123Graph_BCHART_17" localSheetId="5" hidden="1">#REF!</definedName>
    <definedName name="_99__123Graph_BCHART_17" localSheetId="6" hidden="1">#REF!</definedName>
    <definedName name="_99__123Graph_BCHART_17" localSheetId="3" hidden="1">#REF!</definedName>
    <definedName name="_99__123Graph_BCHART_17" hidden="1">#REF!</definedName>
    <definedName name="_99__123Graph_LBL_ACHART_2" localSheetId="4" hidden="1">#REF!</definedName>
    <definedName name="_99__123Graph_LBL_ACHART_2" localSheetId="5" hidden="1">#REF!</definedName>
    <definedName name="_99__123Graph_LBL_ACHART_2" localSheetId="6" hidden="1">#REF!</definedName>
    <definedName name="_99__123Graph_LBL_ACHART_2" localSheetId="3" hidden="1">#REF!</definedName>
    <definedName name="_99__123Graph_LBL_ACHART_2" hidden="1">#REF!</definedName>
    <definedName name="_99__FDSAUDITLINK__" localSheetId="4" hidden="1">{"fdsup://directions/FAT Viewer?action=UPDATE&amp;creator=factset&amp;DYN_ARGS=TRUE&amp;DOC_NAME=FAT:FQL_AUDITING_CLIENT_TEMPLATE.FAT&amp;display_string=Audit&amp;VAR:KEY=YZUDINQFMN&amp;VAR:QUERY=RkZfRU5UUlBSX1ZBTF9EQUlMWSg0MDI0MiwsLCwnVVNEJywnRElMJyk=&amp;WINDOW=FIRST_POPUP&amp;HEIGHT=45","0&amp;WIDTH=450&amp;START_MAXIMIZED=FALSE&amp;VAR:CALENDAR=US&amp;VAR:SYMBOL=20854P10&amp;VAR:INDEX=0"}</definedName>
    <definedName name="_99__FDSAUDITLINK__" localSheetId="5" hidden="1">{"fdsup://directions/FAT Viewer?action=UPDATE&amp;creator=factset&amp;DYN_ARGS=TRUE&amp;DOC_NAME=FAT:FQL_AUDITING_CLIENT_TEMPLATE.FAT&amp;display_string=Audit&amp;VAR:KEY=YZUDINQFMN&amp;VAR:QUERY=RkZfRU5UUlBSX1ZBTF9EQUlMWSg0MDI0MiwsLCwnVVNEJywnRElMJyk=&amp;WINDOW=FIRST_POPUP&amp;HEIGHT=45","0&amp;WIDTH=450&amp;START_MAXIMIZED=FALSE&amp;VAR:CALENDAR=US&amp;VAR:SYMBOL=20854P10&amp;VAR:INDEX=0"}</definedName>
    <definedName name="_99__FDSAUDITLINK__" localSheetId="6" hidden="1">{"fdsup://directions/FAT Viewer?action=UPDATE&amp;creator=factset&amp;DYN_ARGS=TRUE&amp;DOC_NAME=FAT:FQL_AUDITING_CLIENT_TEMPLATE.FAT&amp;display_string=Audit&amp;VAR:KEY=YZUDINQFMN&amp;VAR:QUERY=RkZfRU5UUlBSX1ZBTF9EQUlMWSg0MDI0MiwsLCwnVVNEJywnRElMJyk=&amp;WINDOW=FIRST_POPUP&amp;HEIGHT=45","0&amp;WIDTH=450&amp;START_MAXIMIZED=FALSE&amp;VAR:CALENDAR=US&amp;VAR:SYMBOL=20854P10&amp;VAR:INDEX=0"}</definedName>
    <definedName name="_99__FDSAUDITLINK__" localSheetId="3" hidden="1">{"fdsup://directions/FAT Viewer?action=UPDATE&amp;creator=factset&amp;DYN_ARGS=TRUE&amp;DOC_NAME=FAT:FQL_AUDITING_CLIENT_TEMPLATE.FAT&amp;display_string=Audit&amp;VAR:KEY=YZUDINQFMN&amp;VAR:QUERY=RkZfRU5UUlBSX1ZBTF9EQUlMWSg0MDI0MiwsLCwnVVNEJywnRElMJyk=&amp;WINDOW=FIRST_POPUP&amp;HEIGHT=45","0&amp;WIDTH=450&amp;START_MAXIMIZED=FALSE&amp;VAR:CALENDAR=US&amp;VAR:SYMBOL=20854P10&amp;VAR:INDEX=0"}</definedName>
    <definedName name="_99__FDSAUDITLINK__" hidden="1">{"fdsup://directions/FAT Viewer?action=UPDATE&amp;creator=factset&amp;DYN_ARGS=TRUE&amp;DOC_NAME=FAT:FQL_AUDITING_CLIENT_TEMPLATE.FAT&amp;display_string=Audit&amp;VAR:KEY=YZUDINQFMN&amp;VAR:QUERY=RkZfRU5UUlBSX1ZBTF9EQUlMWSg0MDI0MiwsLCwnVVNEJywnRElMJyk=&amp;WINDOW=FIRST_POPUP&amp;HEIGHT=45","0&amp;WIDTH=450&amp;START_MAXIMIZED=FALSE&amp;VAR:CALENDAR=US&amp;VAR:SYMBOL=20854P10&amp;VAR:INDEX=0"}</definedName>
    <definedName name="_99_0_Table1_" localSheetId="4" hidden="1">[3]Sheet1!#REF!</definedName>
    <definedName name="_99_0_Table1_" localSheetId="5" hidden="1">[3]Sheet1!#REF!</definedName>
    <definedName name="_99_0_Table1_" localSheetId="6" hidden="1">[3]Sheet1!#REF!</definedName>
    <definedName name="_99_0_Table1_" localSheetId="3" hidden="1">[3]Sheet1!#REF!</definedName>
    <definedName name="_99_0_Table1_" hidden="1">[3]Sheet1!#REF!</definedName>
    <definedName name="_a1" localSheetId="4" hidden="1">{"Assump",#N/A,TRUE,"Proforma";"first",#N/A,TRUE,"Proforma";"second",#N/A,TRUE,"Proforma";"lease1",#N/A,TRUE,"Proforma";"lease2",#N/A,TRUE,"Proforma"}</definedName>
    <definedName name="_a1" localSheetId="5" hidden="1">{"Assump",#N/A,TRUE,"Proforma";"first",#N/A,TRUE,"Proforma";"second",#N/A,TRUE,"Proforma";"lease1",#N/A,TRUE,"Proforma";"lease2",#N/A,TRUE,"Proforma"}</definedName>
    <definedName name="_a1" localSheetId="6" hidden="1">{"Assump",#N/A,TRUE,"Proforma";"first",#N/A,TRUE,"Proforma";"second",#N/A,TRUE,"Proforma";"lease1",#N/A,TRUE,"Proforma";"lease2",#N/A,TRUE,"Proforma"}</definedName>
    <definedName name="_a1" localSheetId="3" hidden="1">{"Assump",#N/A,TRUE,"Proforma";"first",#N/A,TRUE,"Proforma";"second",#N/A,TRUE,"Proforma";"lease1",#N/A,TRUE,"Proforma";"lease2",#N/A,TRUE,"Proforma"}</definedName>
    <definedName name="_a1" hidden="1">{"Assump",#N/A,TRUE,"Proforma";"first",#N/A,TRUE,"Proforma";"second",#N/A,TRUE,"Proforma";"lease1",#N/A,TRUE,"Proforma";"lease2",#N/A,TRUE,"Proforma"}</definedName>
    <definedName name="_a2" localSheetId="4" hidden="1">{"sheet a",#N/A,FALSE,"A";"2 9 casflow",#N/A,FALSE,"B"}</definedName>
    <definedName name="_a2" localSheetId="5" hidden="1">{"sheet a",#N/A,FALSE,"A";"2 9 casflow",#N/A,FALSE,"B"}</definedName>
    <definedName name="_a2" localSheetId="6" hidden="1">{"sheet a",#N/A,FALSE,"A";"2 9 casflow",#N/A,FALSE,"B"}</definedName>
    <definedName name="_a2" localSheetId="3" hidden="1">{"sheet a",#N/A,FALSE,"A";"2 9 casflow",#N/A,FALSE,"B"}</definedName>
    <definedName name="_a2" hidden="1">{"sheet a",#N/A,FALSE,"A";"2 9 casflow",#N/A,FALSE,"B"}</definedName>
    <definedName name="_al1" localSheetId="4" hidden="1">{"sheet a",#N/A,FALSE,"A";"sheet b 1",#N/A,FALSE,"B";"sheet b 2",#N/A,FALSE,"B"}</definedName>
    <definedName name="_al1" localSheetId="5" hidden="1">{"sheet a",#N/A,FALSE,"A";"sheet b 1",#N/A,FALSE,"B";"sheet b 2",#N/A,FALSE,"B"}</definedName>
    <definedName name="_al1" localSheetId="6" hidden="1">{"sheet a",#N/A,FALSE,"A";"sheet b 1",#N/A,FALSE,"B";"sheet b 2",#N/A,FALSE,"B"}</definedName>
    <definedName name="_al1" localSheetId="3" hidden="1">{"sheet a",#N/A,FALSE,"A";"sheet b 1",#N/A,FALSE,"B";"sheet b 2",#N/A,FALSE,"B"}</definedName>
    <definedName name="_al1" hidden="1">{"sheet a",#N/A,FALSE,"A";"sheet b 1",#N/A,FALSE,"B";"sheet b 2",#N/A,FALSE,"B"}</definedName>
    <definedName name="_AVB2" localSheetId="4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_AVB2" localSheetId="5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_AVB2" localSheetId="6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_AVB2" localSheetId="3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_AVB2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_bdm.001ebbfb01f446788abe587396dca203.edm" localSheetId="4" hidden="1">#REF!</definedName>
    <definedName name="_bdm.001ebbfb01f446788abe587396dca203.edm" localSheetId="5" hidden="1">#REF!</definedName>
    <definedName name="_bdm.001ebbfb01f446788abe587396dca203.edm" localSheetId="6" hidden="1">#REF!</definedName>
    <definedName name="_bdm.001ebbfb01f446788abe587396dca203.edm" localSheetId="3" hidden="1">#REF!</definedName>
    <definedName name="_bdm.001ebbfb01f446788abe587396dca203.edm" hidden="1">#REF!</definedName>
    <definedName name="_bdm.03ee43d78be043ffa57f7b21ccccd8d4.edm" localSheetId="4" hidden="1">#REF!</definedName>
    <definedName name="_bdm.03ee43d78be043ffa57f7b21ccccd8d4.edm" localSheetId="5" hidden="1">#REF!</definedName>
    <definedName name="_bdm.03ee43d78be043ffa57f7b21ccccd8d4.edm" localSheetId="6" hidden="1">#REF!</definedName>
    <definedName name="_bdm.03ee43d78be043ffa57f7b21ccccd8d4.edm" localSheetId="3" hidden="1">#REF!</definedName>
    <definedName name="_bdm.03ee43d78be043ffa57f7b21ccccd8d4.edm" hidden="1">#REF!</definedName>
    <definedName name="_bdm.05BE98B744D44AE6ADA8DD409385F72D.edm" localSheetId="4" hidden="1">#REF!</definedName>
    <definedName name="_bdm.05BE98B744D44AE6ADA8DD409385F72D.edm" localSheetId="5" hidden="1">#REF!</definedName>
    <definedName name="_bdm.05BE98B744D44AE6ADA8DD409385F72D.edm" localSheetId="6" hidden="1">#REF!</definedName>
    <definedName name="_bdm.05BE98B744D44AE6ADA8DD409385F72D.edm" localSheetId="3" hidden="1">#REF!</definedName>
    <definedName name="_bdm.05BE98B744D44AE6ADA8DD409385F72D.edm" hidden="1">#REF!</definedName>
    <definedName name="_bdm.085e2160f4ad457aafc24e35dd80e65d.edm" localSheetId="4" hidden="1">#REF!</definedName>
    <definedName name="_bdm.085e2160f4ad457aafc24e35dd80e65d.edm" localSheetId="5" hidden="1">#REF!</definedName>
    <definedName name="_bdm.085e2160f4ad457aafc24e35dd80e65d.edm" localSheetId="6" hidden="1">#REF!</definedName>
    <definedName name="_bdm.085e2160f4ad457aafc24e35dd80e65d.edm" localSheetId="3" hidden="1">#REF!</definedName>
    <definedName name="_bdm.085e2160f4ad457aafc24e35dd80e65d.edm" hidden="1">#REF!</definedName>
    <definedName name="_bdm.0b1e5c7326cd4e0e8cc65baea87ada32.edm" localSheetId="4" hidden="1">#REF!</definedName>
    <definedName name="_bdm.0b1e5c7326cd4e0e8cc65baea87ada32.edm" localSheetId="5" hidden="1">#REF!</definedName>
    <definedName name="_bdm.0b1e5c7326cd4e0e8cc65baea87ada32.edm" localSheetId="6" hidden="1">#REF!</definedName>
    <definedName name="_bdm.0b1e5c7326cd4e0e8cc65baea87ada32.edm" localSheetId="3" hidden="1">#REF!</definedName>
    <definedName name="_bdm.0b1e5c7326cd4e0e8cc65baea87ada32.edm" hidden="1">#REF!</definedName>
    <definedName name="_bdm.0b41d1b2049646d599bb1809c645d1bb.edm" localSheetId="4" hidden="1">#REF!</definedName>
    <definedName name="_bdm.0b41d1b2049646d599bb1809c645d1bb.edm" localSheetId="5" hidden="1">#REF!</definedName>
    <definedName name="_bdm.0b41d1b2049646d599bb1809c645d1bb.edm" localSheetId="6" hidden="1">#REF!</definedName>
    <definedName name="_bdm.0b41d1b2049646d599bb1809c645d1bb.edm" localSheetId="3" hidden="1">#REF!</definedName>
    <definedName name="_bdm.0b41d1b2049646d599bb1809c645d1bb.edm" hidden="1">#REF!</definedName>
    <definedName name="_bdm.0FF3515C4D8A46C39371756981218BC2.edm" localSheetId="4" hidden="1">#REF!</definedName>
    <definedName name="_bdm.0FF3515C4D8A46C39371756981218BC2.edm" localSheetId="5" hidden="1">#REF!</definedName>
    <definedName name="_bdm.0FF3515C4D8A46C39371756981218BC2.edm" localSheetId="6" hidden="1">#REF!</definedName>
    <definedName name="_bdm.0FF3515C4D8A46C39371756981218BC2.edm" localSheetId="3" hidden="1">#REF!</definedName>
    <definedName name="_bdm.0FF3515C4D8A46C39371756981218BC2.edm" hidden="1">#REF!</definedName>
    <definedName name="_bdm.12f67ba7893f42628745fba8faef98d0.edm" localSheetId="4" hidden="1">#REF!</definedName>
    <definedName name="_bdm.12f67ba7893f42628745fba8faef98d0.edm" localSheetId="5" hidden="1">#REF!</definedName>
    <definedName name="_bdm.12f67ba7893f42628745fba8faef98d0.edm" localSheetId="6" hidden="1">#REF!</definedName>
    <definedName name="_bdm.12f67ba7893f42628745fba8faef98d0.edm" localSheetId="3" hidden="1">#REF!</definedName>
    <definedName name="_bdm.12f67ba7893f42628745fba8faef98d0.edm" hidden="1">#REF!</definedName>
    <definedName name="_bdm.16950da0b2e44a1bbd6240f38e8be561.edm" localSheetId="4" hidden="1">#REF!</definedName>
    <definedName name="_bdm.16950da0b2e44a1bbd6240f38e8be561.edm" localSheetId="5" hidden="1">#REF!</definedName>
    <definedName name="_bdm.16950da0b2e44a1bbd6240f38e8be561.edm" localSheetId="6" hidden="1">#REF!</definedName>
    <definedName name="_bdm.16950da0b2e44a1bbd6240f38e8be561.edm" localSheetId="3" hidden="1">#REF!</definedName>
    <definedName name="_bdm.16950da0b2e44a1bbd6240f38e8be561.edm" hidden="1">#REF!</definedName>
    <definedName name="_bdm.18ef7a19750b4d11a6a5adf249540ae4.edm" localSheetId="4" hidden="1">#REF!</definedName>
    <definedName name="_bdm.18ef7a19750b4d11a6a5adf249540ae4.edm" localSheetId="5" hidden="1">#REF!</definedName>
    <definedName name="_bdm.18ef7a19750b4d11a6a5adf249540ae4.edm" localSheetId="6" hidden="1">#REF!</definedName>
    <definedName name="_bdm.18ef7a19750b4d11a6a5adf249540ae4.edm" localSheetId="3" hidden="1">#REF!</definedName>
    <definedName name="_bdm.18ef7a19750b4d11a6a5adf249540ae4.edm" hidden="1">#REF!</definedName>
    <definedName name="_bdm.1942e8c738894f36956be557bf376f6c.edm" localSheetId="4" hidden="1">#REF!</definedName>
    <definedName name="_bdm.1942e8c738894f36956be557bf376f6c.edm" localSheetId="5" hidden="1">#REF!</definedName>
    <definedName name="_bdm.1942e8c738894f36956be557bf376f6c.edm" localSheetId="6" hidden="1">#REF!</definedName>
    <definedName name="_bdm.1942e8c738894f36956be557bf376f6c.edm" localSheetId="3" hidden="1">#REF!</definedName>
    <definedName name="_bdm.1942e8c738894f36956be557bf376f6c.edm" hidden="1">#REF!</definedName>
    <definedName name="_bdm.1AD00C3B56054B49B0702F2AABFC9046.edm" localSheetId="4" hidden="1">#REF!</definedName>
    <definedName name="_bdm.1AD00C3B56054B49B0702F2AABFC9046.edm" localSheetId="5" hidden="1">#REF!</definedName>
    <definedName name="_bdm.1AD00C3B56054B49B0702F2AABFC9046.edm" localSheetId="6" hidden="1">#REF!</definedName>
    <definedName name="_bdm.1AD00C3B56054B49B0702F2AABFC9046.edm" localSheetId="3" hidden="1">#REF!</definedName>
    <definedName name="_bdm.1AD00C3B56054B49B0702F2AABFC9046.edm" hidden="1">#REF!</definedName>
    <definedName name="_bdm.1cdd619104e54e0ea3c5bcdc591a9fd7.edm" localSheetId="4" hidden="1">#REF!</definedName>
    <definedName name="_bdm.1cdd619104e54e0ea3c5bcdc591a9fd7.edm" localSheetId="5" hidden="1">#REF!</definedName>
    <definedName name="_bdm.1cdd619104e54e0ea3c5bcdc591a9fd7.edm" localSheetId="6" hidden="1">#REF!</definedName>
    <definedName name="_bdm.1cdd619104e54e0ea3c5bcdc591a9fd7.edm" localSheetId="3" hidden="1">#REF!</definedName>
    <definedName name="_bdm.1cdd619104e54e0ea3c5bcdc591a9fd7.edm" hidden="1">#REF!</definedName>
    <definedName name="_bdm.1D0C2820985E4D8D9A53450F5BC66FA7.edm" localSheetId="4" hidden="1">#REF!</definedName>
    <definedName name="_bdm.1D0C2820985E4D8D9A53450F5BC66FA7.edm" localSheetId="5" hidden="1">#REF!</definedName>
    <definedName name="_bdm.1D0C2820985E4D8D9A53450F5BC66FA7.edm" localSheetId="6" hidden="1">#REF!</definedName>
    <definedName name="_bdm.1D0C2820985E4D8D9A53450F5BC66FA7.edm" localSheetId="3" hidden="1">#REF!</definedName>
    <definedName name="_bdm.1D0C2820985E4D8D9A53450F5BC66FA7.edm" hidden="1">#REF!</definedName>
    <definedName name="_bdm.28059f013c8e4bffa50771401a6ed368.edm" localSheetId="4" hidden="1">#REF!</definedName>
    <definedName name="_bdm.28059f013c8e4bffa50771401a6ed368.edm" localSheetId="5" hidden="1">#REF!</definedName>
    <definedName name="_bdm.28059f013c8e4bffa50771401a6ed368.edm" localSheetId="6" hidden="1">#REF!</definedName>
    <definedName name="_bdm.28059f013c8e4bffa50771401a6ed368.edm" localSheetId="3" hidden="1">#REF!</definedName>
    <definedName name="_bdm.28059f013c8e4bffa50771401a6ed368.edm" hidden="1">#REF!</definedName>
    <definedName name="_bdm.2adff27edca44858ba2930c1f2e33dbb.edm" localSheetId="4" hidden="1">#REF!</definedName>
    <definedName name="_bdm.2adff27edca44858ba2930c1f2e33dbb.edm" localSheetId="5" hidden="1">#REF!</definedName>
    <definedName name="_bdm.2adff27edca44858ba2930c1f2e33dbb.edm" localSheetId="6" hidden="1">#REF!</definedName>
    <definedName name="_bdm.2adff27edca44858ba2930c1f2e33dbb.edm" localSheetId="3" hidden="1">#REF!</definedName>
    <definedName name="_bdm.2adff27edca44858ba2930c1f2e33dbb.edm" hidden="1">#REF!</definedName>
    <definedName name="_bdm.2cd6ecf3a5a64a9f9e84ab4b96703999.edm" localSheetId="4" hidden="1">#REF!</definedName>
    <definedName name="_bdm.2cd6ecf3a5a64a9f9e84ab4b96703999.edm" localSheetId="5" hidden="1">#REF!</definedName>
    <definedName name="_bdm.2cd6ecf3a5a64a9f9e84ab4b96703999.edm" localSheetId="6" hidden="1">#REF!</definedName>
    <definedName name="_bdm.2cd6ecf3a5a64a9f9e84ab4b96703999.edm" localSheetId="3" hidden="1">#REF!</definedName>
    <definedName name="_bdm.2cd6ecf3a5a64a9f9e84ab4b96703999.edm" hidden="1">#REF!</definedName>
    <definedName name="_bdm.2e2a872bfdb545909c3f879544d9c26f.edm" localSheetId="4" hidden="1">#REF!</definedName>
    <definedName name="_bdm.2e2a872bfdb545909c3f879544d9c26f.edm" localSheetId="5" hidden="1">#REF!</definedName>
    <definedName name="_bdm.2e2a872bfdb545909c3f879544d9c26f.edm" localSheetId="6" hidden="1">#REF!</definedName>
    <definedName name="_bdm.2e2a872bfdb545909c3f879544d9c26f.edm" localSheetId="3" hidden="1">#REF!</definedName>
    <definedName name="_bdm.2e2a872bfdb545909c3f879544d9c26f.edm" hidden="1">#REF!</definedName>
    <definedName name="_bdm.2E9C8A4F9CEA48D19CF24C07D401990F.edm" localSheetId="4" hidden="1">#REF!</definedName>
    <definedName name="_bdm.2E9C8A4F9CEA48D19CF24C07D401990F.edm" localSheetId="5" hidden="1">#REF!</definedName>
    <definedName name="_bdm.2E9C8A4F9CEA48D19CF24C07D401990F.edm" localSheetId="6" hidden="1">#REF!</definedName>
    <definedName name="_bdm.2E9C8A4F9CEA48D19CF24C07D401990F.edm" localSheetId="3" hidden="1">#REF!</definedName>
    <definedName name="_bdm.2E9C8A4F9CEA48D19CF24C07D401990F.edm" hidden="1">#REF!</definedName>
    <definedName name="_bdm.315B51B8441A481E80D76335B1387721.edm" localSheetId="4" hidden="1">#REF!</definedName>
    <definedName name="_bdm.315B51B8441A481E80D76335B1387721.edm" localSheetId="5" hidden="1">#REF!</definedName>
    <definedName name="_bdm.315B51B8441A481E80D76335B1387721.edm" localSheetId="6" hidden="1">#REF!</definedName>
    <definedName name="_bdm.315B51B8441A481E80D76335B1387721.edm" localSheetId="3" hidden="1">#REF!</definedName>
    <definedName name="_bdm.315B51B8441A481E80D76335B1387721.edm" hidden="1">#REF!</definedName>
    <definedName name="_bdm.32e0359972d04f60adbe9289093d3aea.edm" localSheetId="4" hidden="1">#REF!</definedName>
    <definedName name="_bdm.32e0359972d04f60adbe9289093d3aea.edm" localSheetId="5" hidden="1">#REF!</definedName>
    <definedName name="_bdm.32e0359972d04f60adbe9289093d3aea.edm" localSheetId="6" hidden="1">#REF!</definedName>
    <definedName name="_bdm.32e0359972d04f60adbe9289093d3aea.edm" localSheetId="3" hidden="1">#REF!</definedName>
    <definedName name="_bdm.32e0359972d04f60adbe9289093d3aea.edm" hidden="1">#REF!</definedName>
    <definedName name="_bdm.3381B92ED69C44B1AAD1265465682DA0.edm" localSheetId="4" hidden="1">#REF!</definedName>
    <definedName name="_bdm.3381B92ED69C44B1AAD1265465682DA0.edm" localSheetId="5" hidden="1">#REF!</definedName>
    <definedName name="_bdm.3381B92ED69C44B1AAD1265465682DA0.edm" localSheetId="6" hidden="1">#REF!</definedName>
    <definedName name="_bdm.3381B92ED69C44B1AAD1265465682DA0.edm" localSheetId="3" hidden="1">#REF!</definedName>
    <definedName name="_bdm.3381B92ED69C44B1AAD1265465682DA0.edm" hidden="1">#REF!</definedName>
    <definedName name="_bdm.36D2A2580E7E40149A40FBE530628719.edm" localSheetId="4" hidden="1">#REF!</definedName>
    <definedName name="_bdm.36D2A2580E7E40149A40FBE530628719.edm" localSheetId="5" hidden="1">#REF!</definedName>
    <definedName name="_bdm.36D2A2580E7E40149A40FBE530628719.edm" localSheetId="6" hidden="1">#REF!</definedName>
    <definedName name="_bdm.36D2A2580E7E40149A40FBE530628719.edm" localSheetId="3" hidden="1">#REF!</definedName>
    <definedName name="_bdm.36D2A2580E7E40149A40FBE530628719.edm" hidden="1">#REF!</definedName>
    <definedName name="_bdm.388e292c02c64784a281685ca22616b7.edm" localSheetId="4" hidden="1">#REF!</definedName>
    <definedName name="_bdm.388e292c02c64784a281685ca22616b7.edm" localSheetId="5" hidden="1">#REF!</definedName>
    <definedName name="_bdm.388e292c02c64784a281685ca22616b7.edm" localSheetId="6" hidden="1">#REF!</definedName>
    <definedName name="_bdm.388e292c02c64784a281685ca22616b7.edm" localSheetId="3" hidden="1">#REF!</definedName>
    <definedName name="_bdm.388e292c02c64784a281685ca22616b7.edm" hidden="1">#REF!</definedName>
    <definedName name="_bdm.38A607F2D76C4DECA5D18AC9DFE68A84.edm" localSheetId="4" hidden="1">#REF!</definedName>
    <definedName name="_bdm.38A607F2D76C4DECA5D18AC9DFE68A84.edm" localSheetId="5" hidden="1">#REF!</definedName>
    <definedName name="_bdm.38A607F2D76C4DECA5D18AC9DFE68A84.edm" localSheetId="6" hidden="1">#REF!</definedName>
    <definedName name="_bdm.38A607F2D76C4DECA5D18AC9DFE68A84.edm" localSheetId="3" hidden="1">#REF!</definedName>
    <definedName name="_bdm.38A607F2D76C4DECA5D18AC9DFE68A84.edm" hidden="1">#REF!</definedName>
    <definedName name="_bdm.39dade56de1b42d983ce8d894356bd19.edm" localSheetId="4" hidden="1">#REF!</definedName>
    <definedName name="_bdm.39dade56de1b42d983ce8d894356bd19.edm" localSheetId="5" hidden="1">#REF!</definedName>
    <definedName name="_bdm.39dade56de1b42d983ce8d894356bd19.edm" localSheetId="6" hidden="1">#REF!</definedName>
    <definedName name="_bdm.39dade56de1b42d983ce8d894356bd19.edm" localSheetId="3" hidden="1">#REF!</definedName>
    <definedName name="_bdm.39dade56de1b42d983ce8d894356bd19.edm" hidden="1">#REF!</definedName>
    <definedName name="_bdm.3aa1232e383b4539965c90ad3a6f3cb9.edm" localSheetId="4" hidden="1">#REF!</definedName>
    <definedName name="_bdm.3aa1232e383b4539965c90ad3a6f3cb9.edm" localSheetId="5" hidden="1">#REF!</definedName>
    <definedName name="_bdm.3aa1232e383b4539965c90ad3a6f3cb9.edm" localSheetId="6" hidden="1">#REF!</definedName>
    <definedName name="_bdm.3aa1232e383b4539965c90ad3a6f3cb9.edm" localSheetId="3" hidden="1">#REF!</definedName>
    <definedName name="_bdm.3aa1232e383b4539965c90ad3a6f3cb9.edm" hidden="1">#REF!</definedName>
    <definedName name="_bdm.3E656774FFD24CAAA312EEDD608EB489.edm" localSheetId="4" hidden="1">#REF!</definedName>
    <definedName name="_bdm.3E656774FFD24CAAA312EEDD608EB489.edm" localSheetId="5" hidden="1">#REF!</definedName>
    <definedName name="_bdm.3E656774FFD24CAAA312EEDD608EB489.edm" localSheetId="6" hidden="1">#REF!</definedName>
    <definedName name="_bdm.3E656774FFD24CAAA312EEDD608EB489.edm" localSheetId="3" hidden="1">#REF!</definedName>
    <definedName name="_bdm.3E656774FFD24CAAA312EEDD608EB489.edm" hidden="1">#REF!</definedName>
    <definedName name="_bdm.41b8177043dc465e9979559f93cd058c.edm" localSheetId="4" hidden="1">#REF!</definedName>
    <definedName name="_bdm.41b8177043dc465e9979559f93cd058c.edm" localSheetId="5" hidden="1">#REF!</definedName>
    <definedName name="_bdm.41b8177043dc465e9979559f93cd058c.edm" localSheetId="6" hidden="1">#REF!</definedName>
    <definedName name="_bdm.41b8177043dc465e9979559f93cd058c.edm" localSheetId="3" hidden="1">#REF!</definedName>
    <definedName name="_bdm.41b8177043dc465e9979559f93cd058c.edm" hidden="1">#REF!</definedName>
    <definedName name="_bdm.41DFE0648815401C8625480744470C15.edm" localSheetId="4" hidden="1">#REF!</definedName>
    <definedName name="_bdm.41DFE0648815401C8625480744470C15.edm" localSheetId="5" hidden="1">#REF!</definedName>
    <definedName name="_bdm.41DFE0648815401C8625480744470C15.edm" localSheetId="6" hidden="1">#REF!</definedName>
    <definedName name="_bdm.41DFE0648815401C8625480744470C15.edm" localSheetId="3" hidden="1">#REF!</definedName>
    <definedName name="_bdm.41DFE0648815401C8625480744470C15.edm" hidden="1">#REF!</definedName>
    <definedName name="_bdm.425343A9E0134837A6ECC38214DF76D7.edm" localSheetId="4" hidden="1">#REF!</definedName>
    <definedName name="_bdm.425343A9E0134837A6ECC38214DF76D7.edm" localSheetId="5" hidden="1">#REF!</definedName>
    <definedName name="_bdm.425343A9E0134837A6ECC38214DF76D7.edm" localSheetId="6" hidden="1">#REF!</definedName>
    <definedName name="_bdm.425343A9E0134837A6ECC38214DF76D7.edm" localSheetId="3" hidden="1">#REF!</definedName>
    <definedName name="_bdm.425343A9E0134837A6ECC38214DF76D7.edm" hidden="1">#REF!</definedName>
    <definedName name="_bdm.43e40a228fac4c01833c7f6688f854f9.edm" localSheetId="4" hidden="1">#REF!</definedName>
    <definedName name="_bdm.43e40a228fac4c01833c7f6688f854f9.edm" localSheetId="5" hidden="1">#REF!</definedName>
    <definedName name="_bdm.43e40a228fac4c01833c7f6688f854f9.edm" localSheetId="6" hidden="1">#REF!</definedName>
    <definedName name="_bdm.43e40a228fac4c01833c7f6688f854f9.edm" localSheetId="3" hidden="1">#REF!</definedName>
    <definedName name="_bdm.43e40a228fac4c01833c7f6688f854f9.edm" hidden="1">#REF!</definedName>
    <definedName name="_bdm.43FB78AC4C294F46B2DC4D3676C1471F.edm" localSheetId="4" hidden="1">#REF!</definedName>
    <definedName name="_bdm.43FB78AC4C294F46B2DC4D3676C1471F.edm" localSheetId="5" hidden="1">#REF!</definedName>
    <definedName name="_bdm.43FB78AC4C294F46B2DC4D3676C1471F.edm" localSheetId="6" hidden="1">#REF!</definedName>
    <definedName name="_bdm.43FB78AC4C294F46B2DC4D3676C1471F.edm" localSheetId="3" hidden="1">#REF!</definedName>
    <definedName name="_bdm.43FB78AC4C294F46B2DC4D3676C1471F.edm" hidden="1">#REF!</definedName>
    <definedName name="_bdm.44C8A3A18C954DC28DF11D65F8CD9D16.edm" localSheetId="4" hidden="1">#REF!</definedName>
    <definedName name="_bdm.44C8A3A18C954DC28DF11D65F8CD9D16.edm" localSheetId="5" hidden="1">#REF!</definedName>
    <definedName name="_bdm.44C8A3A18C954DC28DF11D65F8CD9D16.edm" localSheetId="6" hidden="1">#REF!</definedName>
    <definedName name="_bdm.44C8A3A18C954DC28DF11D65F8CD9D16.edm" localSheetId="3" hidden="1">#REF!</definedName>
    <definedName name="_bdm.44C8A3A18C954DC28DF11D65F8CD9D16.edm" hidden="1">#REF!</definedName>
    <definedName name="_bdm.45b5410ed38f4cd6a0c98d918a454cc9.edm" localSheetId="4" hidden="1">#REF!</definedName>
    <definedName name="_bdm.45b5410ed38f4cd6a0c98d918a454cc9.edm" localSheetId="5" hidden="1">#REF!</definedName>
    <definedName name="_bdm.45b5410ed38f4cd6a0c98d918a454cc9.edm" localSheetId="6" hidden="1">#REF!</definedName>
    <definedName name="_bdm.45b5410ed38f4cd6a0c98d918a454cc9.edm" localSheetId="3" hidden="1">#REF!</definedName>
    <definedName name="_bdm.45b5410ed38f4cd6a0c98d918a454cc9.edm" hidden="1">#REF!</definedName>
    <definedName name="_bdm.4F73B73271114C6CB1F0D6CA023A909E.edm" localSheetId="4" hidden="1">#REF!</definedName>
    <definedName name="_bdm.4F73B73271114C6CB1F0D6CA023A909E.edm" localSheetId="5" hidden="1">#REF!</definedName>
    <definedName name="_bdm.4F73B73271114C6CB1F0D6CA023A909E.edm" localSheetId="6" hidden="1">#REF!</definedName>
    <definedName name="_bdm.4F73B73271114C6CB1F0D6CA023A909E.edm" localSheetId="3" hidden="1">#REF!</definedName>
    <definedName name="_bdm.4F73B73271114C6CB1F0D6CA023A909E.edm" hidden="1">#REF!</definedName>
    <definedName name="_bdm.5644e99cc6974b78bf5e19c76821139a.edm" localSheetId="4" hidden="1">#REF!</definedName>
    <definedName name="_bdm.5644e99cc6974b78bf5e19c76821139a.edm" localSheetId="5" hidden="1">#REF!</definedName>
    <definedName name="_bdm.5644e99cc6974b78bf5e19c76821139a.edm" localSheetId="6" hidden="1">#REF!</definedName>
    <definedName name="_bdm.5644e99cc6974b78bf5e19c76821139a.edm" localSheetId="3" hidden="1">#REF!</definedName>
    <definedName name="_bdm.5644e99cc6974b78bf5e19c76821139a.edm" hidden="1">#REF!</definedName>
    <definedName name="_bdm.56612c627c0e4f2896a2a80c3630c42a.edm" localSheetId="4" hidden="1">#REF!</definedName>
    <definedName name="_bdm.56612c627c0e4f2896a2a80c3630c42a.edm" localSheetId="5" hidden="1">#REF!</definedName>
    <definedName name="_bdm.56612c627c0e4f2896a2a80c3630c42a.edm" localSheetId="6" hidden="1">#REF!</definedName>
    <definedName name="_bdm.56612c627c0e4f2896a2a80c3630c42a.edm" localSheetId="3" hidden="1">#REF!</definedName>
    <definedName name="_bdm.56612c627c0e4f2896a2a80c3630c42a.edm" hidden="1">#REF!</definedName>
    <definedName name="_bdm.566fe5a92e164799966a61da3c913e94.edm" localSheetId="4" hidden="1">#REF!</definedName>
    <definedName name="_bdm.566fe5a92e164799966a61da3c913e94.edm" localSheetId="5" hidden="1">#REF!</definedName>
    <definedName name="_bdm.566fe5a92e164799966a61da3c913e94.edm" localSheetId="6" hidden="1">#REF!</definedName>
    <definedName name="_bdm.566fe5a92e164799966a61da3c913e94.edm" localSheetId="3" hidden="1">#REF!</definedName>
    <definedName name="_bdm.566fe5a92e164799966a61da3c913e94.edm" hidden="1">#REF!</definedName>
    <definedName name="_bdm.591c5f18c4334980a886e189b73faf77.edm" localSheetId="4" hidden="1">#REF!</definedName>
    <definedName name="_bdm.591c5f18c4334980a886e189b73faf77.edm" localSheetId="5" hidden="1">#REF!</definedName>
    <definedName name="_bdm.591c5f18c4334980a886e189b73faf77.edm" localSheetId="6" hidden="1">#REF!</definedName>
    <definedName name="_bdm.591c5f18c4334980a886e189b73faf77.edm" localSheetId="3" hidden="1">#REF!</definedName>
    <definedName name="_bdm.591c5f18c4334980a886e189b73faf77.edm" hidden="1">#REF!</definedName>
    <definedName name="_bdm.5e11f69969314c439fbe3664f30fee7d.edm" localSheetId="4" hidden="1">#REF!</definedName>
    <definedName name="_bdm.5e11f69969314c439fbe3664f30fee7d.edm" localSheetId="5" hidden="1">#REF!</definedName>
    <definedName name="_bdm.5e11f69969314c439fbe3664f30fee7d.edm" localSheetId="6" hidden="1">#REF!</definedName>
    <definedName name="_bdm.5e11f69969314c439fbe3664f30fee7d.edm" localSheetId="3" hidden="1">#REF!</definedName>
    <definedName name="_bdm.5e11f69969314c439fbe3664f30fee7d.edm" hidden="1">#REF!</definedName>
    <definedName name="_bdm.606439BA82B9464F87851B49F611E17B.edm" localSheetId="4" hidden="1">#REF!</definedName>
    <definedName name="_bdm.606439BA82B9464F87851B49F611E17B.edm" localSheetId="5" hidden="1">#REF!</definedName>
    <definedName name="_bdm.606439BA82B9464F87851B49F611E17B.edm" localSheetId="6" hidden="1">#REF!</definedName>
    <definedName name="_bdm.606439BA82B9464F87851B49F611E17B.edm" localSheetId="3" hidden="1">#REF!</definedName>
    <definedName name="_bdm.606439BA82B9464F87851B49F611E17B.edm" hidden="1">#REF!</definedName>
    <definedName name="_bdm.60e7dcf42a0343e48bf25ae7367eeaa3.edm" localSheetId="4" hidden="1">#REF!</definedName>
    <definedName name="_bdm.60e7dcf42a0343e48bf25ae7367eeaa3.edm" localSheetId="5" hidden="1">#REF!</definedName>
    <definedName name="_bdm.60e7dcf42a0343e48bf25ae7367eeaa3.edm" localSheetId="6" hidden="1">#REF!</definedName>
    <definedName name="_bdm.60e7dcf42a0343e48bf25ae7367eeaa3.edm" localSheetId="3" hidden="1">#REF!</definedName>
    <definedName name="_bdm.60e7dcf42a0343e48bf25ae7367eeaa3.edm" hidden="1">#REF!</definedName>
    <definedName name="_bdm.61ED02BFE0B348829184BE36B07771C8.edm" localSheetId="4" hidden="1">#REF!</definedName>
    <definedName name="_bdm.61ED02BFE0B348829184BE36B07771C8.edm" localSheetId="5" hidden="1">#REF!</definedName>
    <definedName name="_bdm.61ED02BFE0B348829184BE36B07771C8.edm" localSheetId="6" hidden="1">#REF!</definedName>
    <definedName name="_bdm.61ED02BFE0B348829184BE36B07771C8.edm" localSheetId="3" hidden="1">#REF!</definedName>
    <definedName name="_bdm.61ED02BFE0B348829184BE36B07771C8.edm" hidden="1">#REF!</definedName>
    <definedName name="_bdm.63941e6d1b244216828ac170564845fb.edm" localSheetId="4" hidden="1">#REF!</definedName>
    <definedName name="_bdm.63941e6d1b244216828ac170564845fb.edm" localSheetId="5" hidden="1">#REF!</definedName>
    <definedName name="_bdm.63941e6d1b244216828ac170564845fb.edm" localSheetId="6" hidden="1">#REF!</definedName>
    <definedName name="_bdm.63941e6d1b244216828ac170564845fb.edm" localSheetId="3" hidden="1">#REF!</definedName>
    <definedName name="_bdm.63941e6d1b244216828ac170564845fb.edm" hidden="1">#REF!</definedName>
    <definedName name="_bdm.69B894C4E5A8465F8862773CAE413F97.edm" localSheetId="4" hidden="1">#REF!</definedName>
    <definedName name="_bdm.69B894C4E5A8465F8862773CAE413F97.edm" localSheetId="5" hidden="1">#REF!</definedName>
    <definedName name="_bdm.69B894C4E5A8465F8862773CAE413F97.edm" localSheetId="6" hidden="1">#REF!</definedName>
    <definedName name="_bdm.69B894C4E5A8465F8862773CAE413F97.edm" localSheetId="3" hidden="1">#REF!</definedName>
    <definedName name="_bdm.69B894C4E5A8465F8862773CAE413F97.edm" hidden="1">#REF!</definedName>
    <definedName name="_bdm.6bf6471b7c4d4d4f9297a17dbddfaf55.edm" localSheetId="4" hidden="1">#REF!</definedName>
    <definedName name="_bdm.6bf6471b7c4d4d4f9297a17dbddfaf55.edm" localSheetId="5" hidden="1">#REF!</definedName>
    <definedName name="_bdm.6bf6471b7c4d4d4f9297a17dbddfaf55.edm" localSheetId="6" hidden="1">#REF!</definedName>
    <definedName name="_bdm.6bf6471b7c4d4d4f9297a17dbddfaf55.edm" localSheetId="3" hidden="1">#REF!</definedName>
    <definedName name="_bdm.6bf6471b7c4d4d4f9297a17dbddfaf55.edm" hidden="1">#REF!</definedName>
    <definedName name="_bdm.6c1b6dd0d3574147a98bebf526aaaaa8.edm" localSheetId="4" hidden="1">#REF!</definedName>
    <definedName name="_bdm.6c1b6dd0d3574147a98bebf526aaaaa8.edm" localSheetId="5" hidden="1">#REF!</definedName>
    <definedName name="_bdm.6c1b6dd0d3574147a98bebf526aaaaa8.edm" localSheetId="6" hidden="1">#REF!</definedName>
    <definedName name="_bdm.6c1b6dd0d3574147a98bebf526aaaaa8.edm" localSheetId="3" hidden="1">#REF!</definedName>
    <definedName name="_bdm.6c1b6dd0d3574147a98bebf526aaaaa8.edm" hidden="1">#REF!</definedName>
    <definedName name="_bdm.710C7DA6F4DF4B42B668C074065CAC09.edm" localSheetId="4" hidden="1">#REF!</definedName>
    <definedName name="_bdm.710C7DA6F4DF4B42B668C074065CAC09.edm" localSheetId="5" hidden="1">#REF!</definedName>
    <definedName name="_bdm.710C7DA6F4DF4B42B668C074065CAC09.edm" localSheetId="6" hidden="1">#REF!</definedName>
    <definedName name="_bdm.710C7DA6F4DF4B42B668C074065CAC09.edm" localSheetId="3" hidden="1">#REF!</definedName>
    <definedName name="_bdm.710C7DA6F4DF4B42B668C074065CAC09.edm" hidden="1">#REF!</definedName>
    <definedName name="_bdm.71F0BB01B7E64656915E0781B5F4896E.edm" localSheetId="4" hidden="1">#REF!</definedName>
    <definedName name="_bdm.71F0BB01B7E64656915E0781B5F4896E.edm" localSheetId="5" hidden="1">#REF!</definedName>
    <definedName name="_bdm.71F0BB01B7E64656915E0781B5F4896E.edm" localSheetId="6" hidden="1">#REF!</definedName>
    <definedName name="_bdm.71F0BB01B7E64656915E0781B5F4896E.edm" localSheetId="3" hidden="1">#REF!</definedName>
    <definedName name="_bdm.71F0BB01B7E64656915E0781B5F4896E.edm" hidden="1">#REF!</definedName>
    <definedName name="_bdm.766242ecedfb4a8da805fb918ee09d9b.edm" localSheetId="4" hidden="1">#REF!</definedName>
    <definedName name="_bdm.766242ecedfb4a8da805fb918ee09d9b.edm" localSheetId="5" hidden="1">#REF!</definedName>
    <definedName name="_bdm.766242ecedfb4a8da805fb918ee09d9b.edm" localSheetId="6" hidden="1">#REF!</definedName>
    <definedName name="_bdm.766242ecedfb4a8da805fb918ee09d9b.edm" localSheetId="3" hidden="1">#REF!</definedName>
    <definedName name="_bdm.766242ecedfb4a8da805fb918ee09d9b.edm" hidden="1">#REF!</definedName>
    <definedName name="_bdm.78c6c072f20b4c82ba824fdb6065a9b9.edm" localSheetId="4" hidden="1">#REF!</definedName>
    <definedName name="_bdm.78c6c072f20b4c82ba824fdb6065a9b9.edm" localSheetId="5" hidden="1">#REF!</definedName>
    <definedName name="_bdm.78c6c072f20b4c82ba824fdb6065a9b9.edm" localSheetId="6" hidden="1">#REF!</definedName>
    <definedName name="_bdm.78c6c072f20b4c82ba824fdb6065a9b9.edm" localSheetId="3" hidden="1">#REF!</definedName>
    <definedName name="_bdm.78c6c072f20b4c82ba824fdb6065a9b9.edm" hidden="1">#REF!</definedName>
    <definedName name="_bdm.8014a81f189c43e0b9afcdbf2b56d201.edm" localSheetId="4" hidden="1">#REF!</definedName>
    <definedName name="_bdm.8014a81f189c43e0b9afcdbf2b56d201.edm" localSheetId="5" hidden="1">#REF!</definedName>
    <definedName name="_bdm.8014a81f189c43e0b9afcdbf2b56d201.edm" localSheetId="6" hidden="1">#REF!</definedName>
    <definedName name="_bdm.8014a81f189c43e0b9afcdbf2b56d201.edm" localSheetId="3" hidden="1">#REF!</definedName>
    <definedName name="_bdm.8014a81f189c43e0b9afcdbf2b56d201.edm" hidden="1">#REF!</definedName>
    <definedName name="_bdm.81406bbfc2274232a76c23a59e79bfb1.edm" localSheetId="4" hidden="1">#REF!</definedName>
    <definedName name="_bdm.81406bbfc2274232a76c23a59e79bfb1.edm" localSheetId="5" hidden="1">#REF!</definedName>
    <definedName name="_bdm.81406bbfc2274232a76c23a59e79bfb1.edm" localSheetId="6" hidden="1">#REF!</definedName>
    <definedName name="_bdm.81406bbfc2274232a76c23a59e79bfb1.edm" localSheetId="3" hidden="1">#REF!</definedName>
    <definedName name="_bdm.81406bbfc2274232a76c23a59e79bfb1.edm" hidden="1">#REF!</definedName>
    <definedName name="_bdm.8289850a63a64f30bd416943f73445c8.edm" localSheetId="4" hidden="1">#REF!</definedName>
    <definedName name="_bdm.8289850a63a64f30bd416943f73445c8.edm" localSheetId="5" hidden="1">#REF!</definedName>
    <definedName name="_bdm.8289850a63a64f30bd416943f73445c8.edm" localSheetId="6" hidden="1">#REF!</definedName>
    <definedName name="_bdm.8289850a63a64f30bd416943f73445c8.edm" localSheetId="3" hidden="1">#REF!</definedName>
    <definedName name="_bdm.8289850a63a64f30bd416943f73445c8.edm" hidden="1">#REF!</definedName>
    <definedName name="_bdm.84029fd2204a4f1c996d0c483f410cb3.edm" localSheetId="4" hidden="1">#REF!</definedName>
    <definedName name="_bdm.84029fd2204a4f1c996d0c483f410cb3.edm" localSheetId="5" hidden="1">#REF!</definedName>
    <definedName name="_bdm.84029fd2204a4f1c996d0c483f410cb3.edm" localSheetId="6" hidden="1">#REF!</definedName>
    <definedName name="_bdm.84029fd2204a4f1c996d0c483f410cb3.edm" localSheetId="3" hidden="1">#REF!</definedName>
    <definedName name="_bdm.84029fd2204a4f1c996d0c483f410cb3.edm" hidden="1">#REF!</definedName>
    <definedName name="_bdm.8441f24cef574b5fb37560a8cdaebb2c.edm" localSheetId="4" hidden="1">#REF!</definedName>
    <definedName name="_bdm.8441f24cef574b5fb37560a8cdaebb2c.edm" localSheetId="5" hidden="1">#REF!</definedName>
    <definedName name="_bdm.8441f24cef574b5fb37560a8cdaebb2c.edm" localSheetId="6" hidden="1">#REF!</definedName>
    <definedName name="_bdm.8441f24cef574b5fb37560a8cdaebb2c.edm" localSheetId="3" hidden="1">#REF!</definedName>
    <definedName name="_bdm.8441f24cef574b5fb37560a8cdaebb2c.edm" hidden="1">#REF!</definedName>
    <definedName name="_bdm.862a365d7ee245cb922b5685355cd389.edm" localSheetId="4" hidden="1">#REF!</definedName>
    <definedName name="_bdm.862a365d7ee245cb922b5685355cd389.edm" localSheetId="5" hidden="1">#REF!</definedName>
    <definedName name="_bdm.862a365d7ee245cb922b5685355cd389.edm" localSheetId="6" hidden="1">#REF!</definedName>
    <definedName name="_bdm.862a365d7ee245cb922b5685355cd389.edm" localSheetId="3" hidden="1">#REF!</definedName>
    <definedName name="_bdm.862a365d7ee245cb922b5685355cd389.edm" hidden="1">#REF!</definedName>
    <definedName name="_bdm.8821B96569564C7783F9355FD275A864.edm" localSheetId="4" hidden="1">#REF!</definedName>
    <definedName name="_bdm.8821B96569564C7783F9355FD275A864.edm" localSheetId="5" hidden="1">#REF!</definedName>
    <definedName name="_bdm.8821B96569564C7783F9355FD275A864.edm" localSheetId="6" hidden="1">#REF!</definedName>
    <definedName name="_bdm.8821B96569564C7783F9355FD275A864.edm" localSheetId="3" hidden="1">#REF!</definedName>
    <definedName name="_bdm.8821B96569564C7783F9355FD275A864.edm" hidden="1">#REF!</definedName>
    <definedName name="_bdm.8B35F89D16034126B13D53ADFD7752D5.edm" localSheetId="4" hidden="1">#REF!</definedName>
    <definedName name="_bdm.8B35F89D16034126B13D53ADFD7752D5.edm" localSheetId="5" hidden="1">#REF!</definedName>
    <definedName name="_bdm.8B35F89D16034126B13D53ADFD7752D5.edm" localSheetId="6" hidden="1">#REF!</definedName>
    <definedName name="_bdm.8B35F89D16034126B13D53ADFD7752D5.edm" localSheetId="3" hidden="1">#REF!</definedName>
    <definedName name="_bdm.8B35F89D16034126B13D53ADFD7752D5.edm" hidden="1">#REF!</definedName>
    <definedName name="_bdm.8d7830f59c774cbda20b2d4b21b36bca.edm" localSheetId="4" hidden="1">#REF!</definedName>
    <definedName name="_bdm.8d7830f59c774cbda20b2d4b21b36bca.edm" localSheetId="5" hidden="1">#REF!</definedName>
    <definedName name="_bdm.8d7830f59c774cbda20b2d4b21b36bca.edm" localSheetId="6" hidden="1">#REF!</definedName>
    <definedName name="_bdm.8d7830f59c774cbda20b2d4b21b36bca.edm" localSheetId="3" hidden="1">#REF!</definedName>
    <definedName name="_bdm.8d7830f59c774cbda20b2d4b21b36bca.edm" hidden="1">#REF!</definedName>
    <definedName name="_bdm.9021E5C64433461DA2545928D8C14D7C.edm" localSheetId="4" hidden="1">#REF!</definedName>
    <definedName name="_bdm.9021E5C64433461DA2545928D8C14D7C.edm" localSheetId="5" hidden="1">#REF!</definedName>
    <definedName name="_bdm.9021E5C64433461DA2545928D8C14D7C.edm" localSheetId="6" hidden="1">#REF!</definedName>
    <definedName name="_bdm.9021E5C64433461DA2545928D8C14D7C.edm" localSheetId="3" hidden="1">#REF!</definedName>
    <definedName name="_bdm.9021E5C64433461DA2545928D8C14D7C.edm" hidden="1">#REF!</definedName>
    <definedName name="_bdm.91B5014D282441F0AE56633B86379C51.edm" localSheetId="4" hidden="1">#REF!</definedName>
    <definedName name="_bdm.91B5014D282441F0AE56633B86379C51.edm" localSheetId="5" hidden="1">#REF!</definedName>
    <definedName name="_bdm.91B5014D282441F0AE56633B86379C51.edm" localSheetId="6" hidden="1">#REF!</definedName>
    <definedName name="_bdm.91B5014D282441F0AE56633B86379C51.edm" localSheetId="3" hidden="1">#REF!</definedName>
    <definedName name="_bdm.91B5014D282441F0AE56633B86379C51.edm" hidden="1">#REF!</definedName>
    <definedName name="_bdm.92c6e2fd23fa4acf8b6e47a12fe7f94a.edm" localSheetId="4" hidden="1">#REF!</definedName>
    <definedName name="_bdm.92c6e2fd23fa4acf8b6e47a12fe7f94a.edm" localSheetId="5" hidden="1">#REF!</definedName>
    <definedName name="_bdm.92c6e2fd23fa4acf8b6e47a12fe7f94a.edm" localSheetId="6" hidden="1">#REF!</definedName>
    <definedName name="_bdm.92c6e2fd23fa4acf8b6e47a12fe7f94a.edm" localSheetId="3" hidden="1">#REF!</definedName>
    <definedName name="_bdm.92c6e2fd23fa4acf8b6e47a12fe7f94a.edm" hidden="1">#REF!</definedName>
    <definedName name="_bdm.95936FC30BE54F4F8BD88B9FADB3B06B.edm" localSheetId="4" hidden="1">#REF!</definedName>
    <definedName name="_bdm.95936FC30BE54F4F8BD88B9FADB3B06B.edm" localSheetId="5" hidden="1">#REF!</definedName>
    <definedName name="_bdm.95936FC30BE54F4F8BD88B9FADB3B06B.edm" localSheetId="6" hidden="1">#REF!</definedName>
    <definedName name="_bdm.95936FC30BE54F4F8BD88B9FADB3B06B.edm" localSheetId="3" hidden="1">#REF!</definedName>
    <definedName name="_bdm.95936FC30BE54F4F8BD88B9FADB3B06B.edm" hidden="1">#REF!</definedName>
    <definedName name="_bdm.9a45c2d095a245d581393c0ae7fe4583.edm" localSheetId="4" hidden="1">#REF!</definedName>
    <definedName name="_bdm.9a45c2d095a245d581393c0ae7fe4583.edm" localSheetId="5" hidden="1">#REF!</definedName>
    <definedName name="_bdm.9a45c2d095a245d581393c0ae7fe4583.edm" localSheetId="6" hidden="1">#REF!</definedName>
    <definedName name="_bdm.9a45c2d095a245d581393c0ae7fe4583.edm" localSheetId="3" hidden="1">#REF!</definedName>
    <definedName name="_bdm.9a45c2d095a245d581393c0ae7fe4583.edm" hidden="1">#REF!</definedName>
    <definedName name="_bdm.9D56EB5F43204F978F37E4C059A868D1.edm" localSheetId="4" hidden="1">#REF!</definedName>
    <definedName name="_bdm.9D56EB5F43204F978F37E4C059A868D1.edm" localSheetId="5" hidden="1">#REF!</definedName>
    <definedName name="_bdm.9D56EB5F43204F978F37E4C059A868D1.edm" localSheetId="6" hidden="1">#REF!</definedName>
    <definedName name="_bdm.9D56EB5F43204F978F37E4C059A868D1.edm" localSheetId="3" hidden="1">#REF!</definedName>
    <definedName name="_bdm.9D56EB5F43204F978F37E4C059A868D1.edm" hidden="1">#REF!</definedName>
    <definedName name="_bdm.a39910f6b16348899ef93db85dc3b3fb.edm" localSheetId="4" hidden="1">#REF!</definedName>
    <definedName name="_bdm.a39910f6b16348899ef93db85dc3b3fb.edm" localSheetId="5" hidden="1">#REF!</definedName>
    <definedName name="_bdm.a39910f6b16348899ef93db85dc3b3fb.edm" localSheetId="6" hidden="1">#REF!</definedName>
    <definedName name="_bdm.a39910f6b16348899ef93db85dc3b3fb.edm" localSheetId="3" hidden="1">#REF!</definedName>
    <definedName name="_bdm.a39910f6b16348899ef93db85dc3b3fb.edm" hidden="1">#REF!</definedName>
    <definedName name="_bdm.aa503b83e58841f894b56e35fcd4758d.edm" localSheetId="4" hidden="1">#REF!</definedName>
    <definedName name="_bdm.aa503b83e58841f894b56e35fcd4758d.edm" localSheetId="5" hidden="1">#REF!</definedName>
    <definedName name="_bdm.aa503b83e58841f894b56e35fcd4758d.edm" localSheetId="6" hidden="1">#REF!</definedName>
    <definedName name="_bdm.aa503b83e58841f894b56e35fcd4758d.edm" localSheetId="3" hidden="1">#REF!</definedName>
    <definedName name="_bdm.aa503b83e58841f894b56e35fcd4758d.edm" hidden="1">#REF!</definedName>
    <definedName name="_bdm.B5E56900AEE7463EA843066AD9C1DBB0.edm" localSheetId="4" hidden="1">#REF!</definedName>
    <definedName name="_bdm.B5E56900AEE7463EA843066AD9C1DBB0.edm" localSheetId="5" hidden="1">#REF!</definedName>
    <definedName name="_bdm.B5E56900AEE7463EA843066AD9C1DBB0.edm" localSheetId="6" hidden="1">#REF!</definedName>
    <definedName name="_bdm.B5E56900AEE7463EA843066AD9C1DBB0.edm" localSheetId="3" hidden="1">#REF!</definedName>
    <definedName name="_bdm.B5E56900AEE7463EA843066AD9C1DBB0.edm" hidden="1">#REF!</definedName>
    <definedName name="_bdm.B84D1F02013F42A68B2196ED360ECEE1.edm" localSheetId="4" hidden="1">#REF!</definedName>
    <definedName name="_bdm.B84D1F02013F42A68B2196ED360ECEE1.edm" localSheetId="5" hidden="1">#REF!</definedName>
    <definedName name="_bdm.B84D1F02013F42A68B2196ED360ECEE1.edm" localSheetId="6" hidden="1">#REF!</definedName>
    <definedName name="_bdm.B84D1F02013F42A68B2196ED360ECEE1.edm" localSheetId="3" hidden="1">#REF!</definedName>
    <definedName name="_bdm.B84D1F02013F42A68B2196ED360ECEE1.edm" hidden="1">#REF!</definedName>
    <definedName name="_bdm.bf48fd25b20d48ffaa1b4fdef5e2ae5e.edm" localSheetId="4" hidden="1">#REF!</definedName>
    <definedName name="_bdm.bf48fd25b20d48ffaa1b4fdef5e2ae5e.edm" localSheetId="5" hidden="1">#REF!</definedName>
    <definedName name="_bdm.bf48fd25b20d48ffaa1b4fdef5e2ae5e.edm" localSheetId="6" hidden="1">#REF!</definedName>
    <definedName name="_bdm.bf48fd25b20d48ffaa1b4fdef5e2ae5e.edm" localSheetId="3" hidden="1">#REF!</definedName>
    <definedName name="_bdm.bf48fd25b20d48ffaa1b4fdef5e2ae5e.edm" hidden="1">#REF!</definedName>
    <definedName name="_bdm.c2221da5cfa14ebc97a26c23bbe958b0.edm" localSheetId="4" hidden="1">#REF!</definedName>
    <definedName name="_bdm.c2221da5cfa14ebc97a26c23bbe958b0.edm" localSheetId="5" hidden="1">#REF!</definedName>
    <definedName name="_bdm.c2221da5cfa14ebc97a26c23bbe958b0.edm" localSheetId="6" hidden="1">#REF!</definedName>
    <definedName name="_bdm.c2221da5cfa14ebc97a26c23bbe958b0.edm" localSheetId="3" hidden="1">#REF!</definedName>
    <definedName name="_bdm.c2221da5cfa14ebc97a26c23bbe958b0.edm" hidden="1">#REF!</definedName>
    <definedName name="_bdm.CC971240B06D4B72974932A5991C4C48.edm" localSheetId="4" hidden="1">#REF!</definedName>
    <definedName name="_bdm.CC971240B06D4B72974932A5991C4C48.edm" localSheetId="5" hidden="1">#REF!</definedName>
    <definedName name="_bdm.CC971240B06D4B72974932A5991C4C48.edm" localSheetId="6" hidden="1">#REF!</definedName>
    <definedName name="_bdm.CC971240B06D4B72974932A5991C4C48.edm" localSheetId="3" hidden="1">#REF!</definedName>
    <definedName name="_bdm.CC971240B06D4B72974932A5991C4C48.edm" hidden="1">#REF!</definedName>
    <definedName name="_bdm.ce427e876e6242df92a079a5b9e432a2.edm" localSheetId="4" hidden="1">#REF!</definedName>
    <definedName name="_bdm.ce427e876e6242df92a079a5b9e432a2.edm" localSheetId="5" hidden="1">#REF!</definedName>
    <definedName name="_bdm.ce427e876e6242df92a079a5b9e432a2.edm" localSheetId="6" hidden="1">#REF!</definedName>
    <definedName name="_bdm.ce427e876e6242df92a079a5b9e432a2.edm" localSheetId="3" hidden="1">#REF!</definedName>
    <definedName name="_bdm.ce427e876e6242df92a079a5b9e432a2.edm" hidden="1">#REF!</definedName>
    <definedName name="_bdm.d2e05b7bbe394a179c59d0b9c826a5bc.edm" localSheetId="4" hidden="1">#REF!</definedName>
    <definedName name="_bdm.d2e05b7bbe394a179c59d0b9c826a5bc.edm" localSheetId="5" hidden="1">#REF!</definedName>
    <definedName name="_bdm.d2e05b7bbe394a179c59d0b9c826a5bc.edm" localSheetId="6" hidden="1">#REF!</definedName>
    <definedName name="_bdm.d2e05b7bbe394a179c59d0b9c826a5bc.edm" localSheetId="3" hidden="1">#REF!</definedName>
    <definedName name="_bdm.d2e05b7bbe394a179c59d0b9c826a5bc.edm" hidden="1">#REF!</definedName>
    <definedName name="_bdm.D619F92786E0454786C79CB7B1156B09.edm" localSheetId="4" hidden="1">#REF!</definedName>
    <definedName name="_bdm.D619F92786E0454786C79CB7B1156B09.edm" localSheetId="5" hidden="1">#REF!</definedName>
    <definedName name="_bdm.D619F92786E0454786C79CB7B1156B09.edm" localSheetId="6" hidden="1">#REF!</definedName>
    <definedName name="_bdm.D619F92786E0454786C79CB7B1156B09.edm" localSheetId="3" hidden="1">#REF!</definedName>
    <definedName name="_bdm.D619F92786E0454786C79CB7B1156B09.edm" hidden="1">#REF!</definedName>
    <definedName name="_bdm.d6ce46683f2249aaaad631f3506c19ec.edm" localSheetId="4" hidden="1">#REF!</definedName>
    <definedName name="_bdm.d6ce46683f2249aaaad631f3506c19ec.edm" localSheetId="5" hidden="1">#REF!</definedName>
    <definedName name="_bdm.d6ce46683f2249aaaad631f3506c19ec.edm" localSheetId="6" hidden="1">#REF!</definedName>
    <definedName name="_bdm.d6ce46683f2249aaaad631f3506c19ec.edm" localSheetId="3" hidden="1">#REF!</definedName>
    <definedName name="_bdm.d6ce46683f2249aaaad631f3506c19ec.edm" hidden="1">#REF!</definedName>
    <definedName name="_bdm.d7f15742803841e9b2a1815cb1c98f3e.edm" localSheetId="4" hidden="1">#REF!</definedName>
    <definedName name="_bdm.d7f15742803841e9b2a1815cb1c98f3e.edm" localSheetId="5" hidden="1">#REF!</definedName>
    <definedName name="_bdm.d7f15742803841e9b2a1815cb1c98f3e.edm" localSheetId="6" hidden="1">#REF!</definedName>
    <definedName name="_bdm.d7f15742803841e9b2a1815cb1c98f3e.edm" localSheetId="3" hidden="1">#REF!</definedName>
    <definedName name="_bdm.d7f15742803841e9b2a1815cb1c98f3e.edm" hidden="1">#REF!</definedName>
    <definedName name="_bdm.db82f91749484738b76f5e0d272f3f6b.edm" localSheetId="4" hidden="1">#REF!</definedName>
    <definedName name="_bdm.db82f91749484738b76f5e0d272f3f6b.edm" localSheetId="5" hidden="1">#REF!</definedName>
    <definedName name="_bdm.db82f91749484738b76f5e0d272f3f6b.edm" localSheetId="6" hidden="1">#REF!</definedName>
    <definedName name="_bdm.db82f91749484738b76f5e0d272f3f6b.edm" localSheetId="3" hidden="1">#REF!</definedName>
    <definedName name="_bdm.db82f91749484738b76f5e0d272f3f6b.edm" hidden="1">#REF!</definedName>
    <definedName name="_bdm.dd9b5201f9ef41e0877d911c9e9c8e7f.edm" localSheetId="4" hidden="1">#REF!</definedName>
    <definedName name="_bdm.dd9b5201f9ef41e0877d911c9e9c8e7f.edm" localSheetId="5" hidden="1">#REF!</definedName>
    <definedName name="_bdm.dd9b5201f9ef41e0877d911c9e9c8e7f.edm" localSheetId="6" hidden="1">#REF!</definedName>
    <definedName name="_bdm.dd9b5201f9ef41e0877d911c9e9c8e7f.edm" localSheetId="3" hidden="1">#REF!</definedName>
    <definedName name="_bdm.dd9b5201f9ef41e0877d911c9e9c8e7f.edm" hidden="1">#REF!</definedName>
    <definedName name="_bdm.defeee2c227a4d4e805f47e1a7e9594b.edm" localSheetId="4" hidden="1">#REF!</definedName>
    <definedName name="_bdm.defeee2c227a4d4e805f47e1a7e9594b.edm" localSheetId="5" hidden="1">#REF!</definedName>
    <definedName name="_bdm.defeee2c227a4d4e805f47e1a7e9594b.edm" localSheetId="6" hidden="1">#REF!</definedName>
    <definedName name="_bdm.defeee2c227a4d4e805f47e1a7e9594b.edm" localSheetId="3" hidden="1">#REF!</definedName>
    <definedName name="_bdm.defeee2c227a4d4e805f47e1a7e9594b.edm" hidden="1">#REF!</definedName>
    <definedName name="_bdm.dfe93628459c42c0a1b230efe5da0e6f.edm" localSheetId="4" hidden="1">#REF!</definedName>
    <definedName name="_bdm.dfe93628459c42c0a1b230efe5da0e6f.edm" localSheetId="5" hidden="1">#REF!</definedName>
    <definedName name="_bdm.dfe93628459c42c0a1b230efe5da0e6f.edm" localSheetId="6" hidden="1">#REF!</definedName>
    <definedName name="_bdm.dfe93628459c42c0a1b230efe5da0e6f.edm" localSheetId="3" hidden="1">#REF!</definedName>
    <definedName name="_bdm.dfe93628459c42c0a1b230efe5da0e6f.edm" hidden="1">#REF!</definedName>
    <definedName name="_bdm.E28F4DC58D17427F81D60C9AF9C615BF.edm" localSheetId="4" hidden="1">#REF!</definedName>
    <definedName name="_bdm.E28F4DC58D17427F81D60C9AF9C615BF.edm" localSheetId="5" hidden="1">#REF!</definedName>
    <definedName name="_bdm.E28F4DC58D17427F81D60C9AF9C615BF.edm" localSheetId="6" hidden="1">#REF!</definedName>
    <definedName name="_bdm.E28F4DC58D17427F81D60C9AF9C615BF.edm" localSheetId="3" hidden="1">#REF!</definedName>
    <definedName name="_bdm.E28F4DC58D17427F81D60C9AF9C615BF.edm" hidden="1">#REF!</definedName>
    <definedName name="_bdm.e2ebcd33312e4abbbf453f2c26ea7ac9.edm" localSheetId="4" hidden="1">#REF!</definedName>
    <definedName name="_bdm.e2ebcd33312e4abbbf453f2c26ea7ac9.edm" localSheetId="5" hidden="1">#REF!</definedName>
    <definedName name="_bdm.e2ebcd33312e4abbbf453f2c26ea7ac9.edm" localSheetId="6" hidden="1">#REF!</definedName>
    <definedName name="_bdm.e2ebcd33312e4abbbf453f2c26ea7ac9.edm" localSheetId="3" hidden="1">#REF!</definedName>
    <definedName name="_bdm.e2ebcd33312e4abbbf453f2c26ea7ac9.edm" hidden="1">#REF!</definedName>
    <definedName name="_bdm.E5FC0CF48FB5437C8A20BA5DCB395152.edm" localSheetId="4" hidden="1">#REF!</definedName>
    <definedName name="_bdm.E5FC0CF48FB5437C8A20BA5DCB395152.edm" localSheetId="5" hidden="1">#REF!</definedName>
    <definedName name="_bdm.E5FC0CF48FB5437C8A20BA5DCB395152.edm" localSheetId="6" hidden="1">#REF!</definedName>
    <definedName name="_bdm.E5FC0CF48FB5437C8A20BA5DCB395152.edm" localSheetId="3" hidden="1">#REF!</definedName>
    <definedName name="_bdm.E5FC0CF48FB5437C8A20BA5DCB395152.edm" hidden="1">#REF!</definedName>
    <definedName name="_bdm.E66671197BB84D9CB784EBA8A298DD70.edm" localSheetId="4" hidden="1">#REF!</definedName>
    <definedName name="_bdm.E66671197BB84D9CB784EBA8A298DD70.edm" localSheetId="5" hidden="1">#REF!</definedName>
    <definedName name="_bdm.E66671197BB84D9CB784EBA8A298DD70.edm" localSheetId="6" hidden="1">#REF!</definedName>
    <definedName name="_bdm.E66671197BB84D9CB784EBA8A298DD70.edm" localSheetId="3" hidden="1">#REF!</definedName>
    <definedName name="_bdm.E66671197BB84D9CB784EBA8A298DD70.edm" hidden="1">#REF!</definedName>
    <definedName name="_bdm.E9905BC403254510A5C8BB975C19D221.edm" localSheetId="4" hidden="1">#REF!</definedName>
    <definedName name="_bdm.E9905BC403254510A5C8BB975C19D221.edm" localSheetId="5" hidden="1">#REF!</definedName>
    <definedName name="_bdm.E9905BC403254510A5C8BB975C19D221.edm" localSheetId="6" hidden="1">#REF!</definedName>
    <definedName name="_bdm.E9905BC403254510A5C8BB975C19D221.edm" localSheetId="3" hidden="1">#REF!</definedName>
    <definedName name="_bdm.E9905BC403254510A5C8BB975C19D221.edm" hidden="1">#REF!</definedName>
    <definedName name="_bdm.ef45477c88e64c078f4fac629171ab82.edm" localSheetId="4" hidden="1">#REF!</definedName>
    <definedName name="_bdm.ef45477c88e64c078f4fac629171ab82.edm" localSheetId="5" hidden="1">#REF!</definedName>
    <definedName name="_bdm.ef45477c88e64c078f4fac629171ab82.edm" localSheetId="6" hidden="1">#REF!</definedName>
    <definedName name="_bdm.ef45477c88e64c078f4fac629171ab82.edm" localSheetId="3" hidden="1">#REF!</definedName>
    <definedName name="_bdm.ef45477c88e64c078f4fac629171ab82.edm" hidden="1">#REF!</definedName>
    <definedName name="_bdm.EF7A9AF8685C46ED8F865C3EE8870754.edm" localSheetId="4" hidden="1">#REF!</definedName>
    <definedName name="_bdm.EF7A9AF8685C46ED8F865C3EE8870754.edm" localSheetId="5" hidden="1">#REF!</definedName>
    <definedName name="_bdm.EF7A9AF8685C46ED8F865C3EE8870754.edm" localSheetId="6" hidden="1">#REF!</definedName>
    <definedName name="_bdm.EF7A9AF8685C46ED8F865C3EE8870754.edm" localSheetId="3" hidden="1">#REF!</definedName>
    <definedName name="_bdm.EF7A9AF8685C46ED8F865C3EE8870754.edm" hidden="1">#REF!</definedName>
    <definedName name="_bdm.f09fd8df88ab441ca610218ed879b200.edm" localSheetId="4" hidden="1">#REF!</definedName>
    <definedName name="_bdm.f09fd8df88ab441ca610218ed879b200.edm" localSheetId="5" hidden="1">#REF!</definedName>
    <definedName name="_bdm.f09fd8df88ab441ca610218ed879b200.edm" localSheetId="6" hidden="1">#REF!</definedName>
    <definedName name="_bdm.f09fd8df88ab441ca610218ed879b200.edm" localSheetId="3" hidden="1">#REF!</definedName>
    <definedName name="_bdm.f09fd8df88ab441ca610218ed879b200.edm" hidden="1">#REF!</definedName>
    <definedName name="_bdm.f23d8990ef2e412fb60cb39e6fa47ef8.edm" localSheetId="4" hidden="1">#REF!</definedName>
    <definedName name="_bdm.f23d8990ef2e412fb60cb39e6fa47ef8.edm" localSheetId="5" hidden="1">#REF!</definedName>
    <definedName name="_bdm.f23d8990ef2e412fb60cb39e6fa47ef8.edm" localSheetId="6" hidden="1">#REF!</definedName>
    <definedName name="_bdm.f23d8990ef2e412fb60cb39e6fa47ef8.edm" localSheetId="3" hidden="1">#REF!</definedName>
    <definedName name="_bdm.f23d8990ef2e412fb60cb39e6fa47ef8.edm" hidden="1">#REF!</definedName>
    <definedName name="_bdm.f39f1b2c270044c1884a0050ac2ca9e6.edm" localSheetId="4" hidden="1">#REF!</definedName>
    <definedName name="_bdm.f39f1b2c270044c1884a0050ac2ca9e6.edm" localSheetId="5" hidden="1">#REF!</definedName>
    <definedName name="_bdm.f39f1b2c270044c1884a0050ac2ca9e6.edm" localSheetId="6" hidden="1">#REF!</definedName>
    <definedName name="_bdm.f39f1b2c270044c1884a0050ac2ca9e6.edm" localSheetId="3" hidden="1">#REF!</definedName>
    <definedName name="_bdm.f39f1b2c270044c1884a0050ac2ca9e6.edm" hidden="1">#REF!</definedName>
    <definedName name="_bdm.f533adff5cc6498186d2b5652bdedfe4.edm" localSheetId="4" hidden="1">#REF!</definedName>
    <definedName name="_bdm.f533adff5cc6498186d2b5652bdedfe4.edm" localSheetId="5" hidden="1">#REF!</definedName>
    <definedName name="_bdm.f533adff5cc6498186d2b5652bdedfe4.edm" localSheetId="6" hidden="1">#REF!</definedName>
    <definedName name="_bdm.f533adff5cc6498186d2b5652bdedfe4.edm" localSheetId="3" hidden="1">#REF!</definedName>
    <definedName name="_bdm.f533adff5cc6498186d2b5652bdedfe4.edm" hidden="1">#REF!</definedName>
    <definedName name="_bdm.fa291217c36549b6b9c1bb4c4656d8d7.edm" localSheetId="4" hidden="1">#REF!</definedName>
    <definedName name="_bdm.fa291217c36549b6b9c1bb4c4656d8d7.edm" localSheetId="5" hidden="1">#REF!</definedName>
    <definedName name="_bdm.fa291217c36549b6b9c1bb4c4656d8d7.edm" localSheetId="6" hidden="1">#REF!</definedName>
    <definedName name="_bdm.fa291217c36549b6b9c1bb4c4656d8d7.edm" localSheetId="3" hidden="1">#REF!</definedName>
    <definedName name="_bdm.fa291217c36549b6b9c1bb4c4656d8d7.edm" hidden="1">#REF!</definedName>
    <definedName name="_bdm.FastTrackBookmark.8_23_2004_10_50_33_AM.edm" localSheetId="4" hidden="1">#REF!</definedName>
    <definedName name="_bdm.FastTrackBookmark.8_23_2004_10_50_33_AM.edm" localSheetId="5" hidden="1">#REF!</definedName>
    <definedName name="_bdm.FastTrackBookmark.8_23_2004_10_50_33_AM.edm" localSheetId="6" hidden="1">#REF!</definedName>
    <definedName name="_bdm.FastTrackBookmark.8_23_2004_10_50_33_AM.edm" localSheetId="3" hidden="1">#REF!</definedName>
    <definedName name="_bdm.FastTrackBookmark.8_23_2004_10_50_33_AM.edm" hidden="1">#REF!</definedName>
    <definedName name="_bdm.FastTrackBookmark.8_23_2004_10_50_37_AM.edm" localSheetId="4" hidden="1">#REF!</definedName>
    <definedName name="_bdm.FastTrackBookmark.8_23_2004_10_50_37_AM.edm" localSheetId="5" hidden="1">#REF!</definedName>
    <definedName name="_bdm.FastTrackBookmark.8_23_2004_10_50_37_AM.edm" localSheetId="6" hidden="1">#REF!</definedName>
    <definedName name="_bdm.FastTrackBookmark.8_23_2004_10_50_37_AM.edm" localSheetId="3" hidden="1">#REF!</definedName>
    <definedName name="_bdm.FastTrackBookmark.8_23_2004_10_50_37_AM.edm" hidden="1">#REF!</definedName>
    <definedName name="_bdm.FastTrackBookmark.8_23_2004_10_54_30_AM.edm" localSheetId="4" hidden="1">#REF!</definedName>
    <definedName name="_bdm.FastTrackBookmark.8_23_2004_10_54_30_AM.edm" localSheetId="5" hidden="1">#REF!</definedName>
    <definedName name="_bdm.FastTrackBookmark.8_23_2004_10_54_30_AM.edm" localSheetId="6" hidden="1">#REF!</definedName>
    <definedName name="_bdm.FastTrackBookmark.8_23_2004_10_54_30_AM.edm" localSheetId="3" hidden="1">#REF!</definedName>
    <definedName name="_bdm.FastTrackBookmark.8_23_2004_10_54_30_AM.edm" hidden="1">#REF!</definedName>
    <definedName name="_bdm.FastTrackBookmark.8_23_2004_10_54_40_AM.edm" localSheetId="4" hidden="1">#REF!</definedName>
    <definedName name="_bdm.FastTrackBookmark.8_23_2004_10_54_40_AM.edm" localSheetId="5" hidden="1">#REF!</definedName>
    <definedName name="_bdm.FastTrackBookmark.8_23_2004_10_54_40_AM.edm" localSheetId="6" hidden="1">#REF!</definedName>
    <definedName name="_bdm.FastTrackBookmark.8_23_2004_10_54_40_AM.edm" localSheetId="3" hidden="1">#REF!</definedName>
    <definedName name="_bdm.FastTrackBookmark.8_23_2004_10_54_40_AM.edm" hidden="1">#REF!</definedName>
    <definedName name="_bdm.FastTrackBookmark.8_23_2004_3_57_07_PM.edm" localSheetId="4" hidden="1">#REF!</definedName>
    <definedName name="_bdm.FastTrackBookmark.8_23_2004_3_57_07_PM.edm" localSheetId="5" hidden="1">#REF!</definedName>
    <definedName name="_bdm.FastTrackBookmark.8_23_2004_3_57_07_PM.edm" localSheetId="6" hidden="1">#REF!</definedName>
    <definedName name="_bdm.FastTrackBookmark.8_23_2004_3_57_07_PM.edm" localSheetId="3" hidden="1">#REF!</definedName>
    <definedName name="_bdm.FastTrackBookmark.8_23_2004_3_57_07_PM.edm" hidden="1">#REF!</definedName>
    <definedName name="_bdm.FastTrackBookmark.8_23_2004_3_57_16_PM.edm" localSheetId="4" hidden="1">#REF!</definedName>
    <definedName name="_bdm.FastTrackBookmark.8_23_2004_3_57_16_PM.edm" localSheetId="5" hidden="1">#REF!</definedName>
    <definedName name="_bdm.FastTrackBookmark.8_23_2004_3_57_16_PM.edm" localSheetId="6" hidden="1">#REF!</definedName>
    <definedName name="_bdm.FastTrackBookmark.8_23_2004_3_57_16_PM.edm" localSheetId="3" hidden="1">#REF!</definedName>
    <definedName name="_bdm.FastTrackBookmark.8_23_2004_3_57_16_PM.edm" hidden="1">#REF!</definedName>
    <definedName name="_bdm.FastTrackBookmark.8_23_2004_4_05_53_PM.edm" localSheetId="4" hidden="1">#REF!</definedName>
    <definedName name="_bdm.FastTrackBookmark.8_23_2004_4_05_53_PM.edm" localSheetId="5" hidden="1">#REF!</definedName>
    <definedName name="_bdm.FastTrackBookmark.8_23_2004_4_05_53_PM.edm" localSheetId="6" hidden="1">#REF!</definedName>
    <definedName name="_bdm.FastTrackBookmark.8_23_2004_4_05_53_PM.edm" localSheetId="3" hidden="1">#REF!</definedName>
    <definedName name="_bdm.FastTrackBookmark.8_23_2004_4_05_53_PM.edm" hidden="1">#REF!</definedName>
    <definedName name="_bdm.FastTrackBookmark.8_23_2004_4_06_00_PM.edm" localSheetId="4" hidden="1">#REF!</definedName>
    <definedName name="_bdm.FastTrackBookmark.8_23_2004_4_06_00_PM.edm" localSheetId="5" hidden="1">#REF!</definedName>
    <definedName name="_bdm.FastTrackBookmark.8_23_2004_4_06_00_PM.edm" localSheetId="6" hidden="1">#REF!</definedName>
    <definedName name="_bdm.FastTrackBookmark.8_23_2004_4_06_00_PM.edm" localSheetId="3" hidden="1">#REF!</definedName>
    <definedName name="_bdm.FastTrackBookmark.8_23_2004_4_06_00_PM.edm" hidden="1">#REF!</definedName>
    <definedName name="_bdm.fd08819146664e47b20649034fa7ce0d.edm" localSheetId="4" hidden="1">#REF!</definedName>
    <definedName name="_bdm.fd08819146664e47b20649034fa7ce0d.edm" localSheetId="5" hidden="1">#REF!</definedName>
    <definedName name="_bdm.fd08819146664e47b20649034fa7ce0d.edm" localSheetId="6" hidden="1">#REF!</definedName>
    <definedName name="_bdm.fd08819146664e47b20649034fa7ce0d.edm" localSheetId="3" hidden="1">#REF!</definedName>
    <definedName name="_bdm.fd08819146664e47b20649034fa7ce0d.edm" hidden="1">#REF!</definedName>
    <definedName name="_del1" localSheetId="4" hidden="1">{"Page1",#N/A,FALSE,"7979";"Page2",#N/A,FALSE,"7979";"Page3",#N/A,FALSE,"7979"}</definedName>
    <definedName name="_del1" localSheetId="5" hidden="1">{"Page1",#N/A,FALSE,"7979";"Page2",#N/A,FALSE,"7979";"Page3",#N/A,FALSE,"7979"}</definedName>
    <definedName name="_del1" localSheetId="6" hidden="1">{"Page1",#N/A,FALSE,"7979";"Page2",#N/A,FALSE,"7979";"Page3",#N/A,FALSE,"7979"}</definedName>
    <definedName name="_del1" localSheetId="3" hidden="1">{"Page1",#N/A,FALSE,"7979";"Page2",#N/A,FALSE,"7979";"Page3",#N/A,FALSE,"7979"}</definedName>
    <definedName name="_del1" hidden="1">{"Page1",#N/A,FALSE,"7979";"Page2",#N/A,FALSE,"7979";"Page3",#N/A,FALSE,"7979"}</definedName>
    <definedName name="_dff1" localSheetId="4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_dff1" localSheetId="5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_dff1" localSheetId="6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_dff1" localSheetId="3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_dff1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_e4" localSheetId="4" hidden="1">{"new",#N/A,FALSE,"D";"PROFORMA",#N/A,FALSE,"A";"partial 1",#N/A,FALSE,"B";"partial 2",#N/A,FALSE,"B";"partial 3",#N/A,FALSE,"B";"SMALL CF 1",#N/A,FALSE,"C"}</definedName>
    <definedName name="_e4" localSheetId="5" hidden="1">{"new",#N/A,FALSE,"D";"PROFORMA",#N/A,FALSE,"A";"partial 1",#N/A,FALSE,"B";"partial 2",#N/A,FALSE,"B";"partial 3",#N/A,FALSE,"B";"SMALL CF 1",#N/A,FALSE,"C"}</definedName>
    <definedName name="_e4" localSheetId="6" hidden="1">{"new",#N/A,FALSE,"D";"PROFORMA",#N/A,FALSE,"A";"partial 1",#N/A,FALSE,"B";"partial 2",#N/A,FALSE,"B";"partial 3",#N/A,FALSE,"B";"SMALL CF 1",#N/A,FALSE,"C"}</definedName>
    <definedName name="_e4" localSheetId="3" hidden="1">{"new",#N/A,FALSE,"D";"PROFORMA",#N/A,FALSE,"A";"partial 1",#N/A,FALSE,"B";"partial 2",#N/A,FALSE,"B";"partial 3",#N/A,FALSE,"B";"SMALL CF 1",#N/A,FALSE,"C"}</definedName>
    <definedName name="_e4" hidden="1">{"new",#N/A,FALSE,"D";"PROFORMA",#N/A,FALSE,"A";"partial 1",#N/A,FALSE,"B";"partial 2",#N/A,FALSE,"B";"partial 3",#N/A,FALSE,"B";"SMALL CF 1",#N/A,FALSE,"C"}</definedName>
    <definedName name="_e4567" localSheetId="4" hidden="1">{"Status",#N/A,FALSE,"Consol";"StatusDetail",#N/A,FALSE,"Consol"}</definedName>
    <definedName name="_e4567" localSheetId="5" hidden="1">{"Status",#N/A,FALSE,"Consol";"StatusDetail",#N/A,FALSE,"Consol"}</definedName>
    <definedName name="_e4567" localSheetId="6" hidden="1">{"Status",#N/A,FALSE,"Consol";"StatusDetail",#N/A,FALSE,"Consol"}</definedName>
    <definedName name="_e4567" localSheetId="3" hidden="1">{"Status",#N/A,FALSE,"Consol";"StatusDetail",#N/A,FALSE,"Consol"}</definedName>
    <definedName name="_e4567" hidden="1">{"Status",#N/A,FALSE,"Consol";"StatusDetail",#N/A,FALSE,"Consol"}</definedName>
    <definedName name="_fdf1" localSheetId="4" hidden="1">{"incomemth",#N/A,TRUE,"forecast00";"incomepercentmth",#N/A,TRUE,"forecast00";"balancemth",#N/A,TRUE,"forecast00";"cashmth",#N/A,TRUE,"forecast00";"covenantmth",#N/A,TRUE,"forecast00"}</definedName>
    <definedName name="_fdf1" localSheetId="5" hidden="1">{"incomemth",#N/A,TRUE,"forecast00";"incomepercentmth",#N/A,TRUE,"forecast00";"balancemth",#N/A,TRUE,"forecast00";"cashmth",#N/A,TRUE,"forecast00";"covenantmth",#N/A,TRUE,"forecast00"}</definedName>
    <definedName name="_fdf1" localSheetId="6" hidden="1">{"incomemth",#N/A,TRUE,"forecast00";"incomepercentmth",#N/A,TRUE,"forecast00";"balancemth",#N/A,TRUE,"forecast00";"cashmth",#N/A,TRUE,"forecast00";"covenantmth",#N/A,TRUE,"forecast00"}</definedName>
    <definedName name="_fdf1" localSheetId="3" hidden="1">{"incomemth",#N/A,TRUE,"forecast00";"incomepercentmth",#N/A,TRUE,"forecast00";"balancemth",#N/A,TRUE,"forecast00";"cashmth",#N/A,TRUE,"forecast00";"covenantmth",#N/A,TRUE,"forecast00"}</definedName>
    <definedName name="_fdf1" hidden="1">{"incomemth",#N/A,TRUE,"forecast00";"incomepercentmth",#N/A,TRUE,"forecast00";"balancemth",#N/A,TRUE,"forecast00";"cashmth",#N/A,TRUE,"forecast00";"covenantmth",#N/A,TRUE,"forecast00"}</definedName>
    <definedName name="_fdg1" localSheetId="4" hidden="1">{"incomemth",#N/A,TRUE,"forecast00";"incomepercentmth",#N/A,TRUE,"forecast00";"balancemth",#N/A,TRUE,"forecast00";"cashmth",#N/A,TRUE,"forecast00";"covenantmth",#N/A,TRUE,"forecast00"}</definedName>
    <definedName name="_fdg1" localSheetId="5" hidden="1">{"incomemth",#N/A,TRUE,"forecast00";"incomepercentmth",#N/A,TRUE,"forecast00";"balancemth",#N/A,TRUE,"forecast00";"cashmth",#N/A,TRUE,"forecast00";"covenantmth",#N/A,TRUE,"forecast00"}</definedName>
    <definedName name="_fdg1" localSheetId="6" hidden="1">{"incomemth",#N/A,TRUE,"forecast00";"incomepercentmth",#N/A,TRUE,"forecast00";"balancemth",#N/A,TRUE,"forecast00";"cashmth",#N/A,TRUE,"forecast00";"covenantmth",#N/A,TRUE,"forecast00"}</definedName>
    <definedName name="_fdg1" localSheetId="3" hidden="1">{"incomemth",#N/A,TRUE,"forecast00";"incomepercentmth",#N/A,TRUE,"forecast00";"balancemth",#N/A,TRUE,"forecast00";"cashmth",#N/A,TRUE,"forecast00";"covenantmth",#N/A,TRUE,"forecast00"}</definedName>
    <definedName name="_fdg1" hidden="1">{"incomemth",#N/A,TRUE,"forecast00";"incomepercentmth",#N/A,TRUE,"forecast00";"balancemth",#N/A,TRUE,"forecast00";"cashmth",#N/A,TRUE,"forecast00";"covenantmth",#N/A,TRUE,"forecast00"}</definedName>
    <definedName name="_fds1" localSheetId="4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_fds1" localSheetId="5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_fds1" localSheetId="6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_fds1" localSheetId="3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_fds1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_Fil1" localSheetId="4" hidden="1">#REF!</definedName>
    <definedName name="_Fil1" localSheetId="5" hidden="1">#REF!</definedName>
    <definedName name="_Fil1" localSheetId="6" hidden="1">#REF!</definedName>
    <definedName name="_Fil1" localSheetId="3" hidden="1">#REF!</definedName>
    <definedName name="_Fil1" hidden="1">#REF!</definedName>
    <definedName name="_Fill" localSheetId="4" hidden="1">#REF!</definedName>
    <definedName name="_Fill" localSheetId="5" hidden="1">#REF!</definedName>
    <definedName name="_Fill" localSheetId="6" hidden="1">#REF!</definedName>
    <definedName name="_Fill" localSheetId="3" hidden="1">#REF!</definedName>
    <definedName name="_Fill" hidden="1">#REF!</definedName>
    <definedName name="_Fill1" localSheetId="4" hidden="1">#REF!</definedName>
    <definedName name="_Fill1" localSheetId="5" hidden="1">#REF!</definedName>
    <definedName name="_Fill1" localSheetId="6" hidden="1">#REF!</definedName>
    <definedName name="_Fill1" localSheetId="3" hidden="1">#REF!</definedName>
    <definedName name="_Fill1" hidden="1">#REF!</definedName>
    <definedName name="_Fill2" localSheetId="4" hidden="1">#REF!</definedName>
    <definedName name="_Fill2" localSheetId="5" hidden="1">#REF!</definedName>
    <definedName name="_Fill2" localSheetId="6" hidden="1">#REF!</definedName>
    <definedName name="_Fill2" localSheetId="3" hidden="1">#REF!</definedName>
    <definedName name="_Fill2" hidden="1">#REF!</definedName>
    <definedName name="_gf1" localSheetId="4" hidden="1">{"incomemth",#N/A,TRUE,"forecast00";"incomepercentmth",#N/A,TRUE,"forecast00";"balancemth",#N/A,TRUE,"forecast00";"cashmth",#N/A,TRUE,"forecast00";"covenantmth",#N/A,TRUE,"forecast00"}</definedName>
    <definedName name="_gf1" localSheetId="5" hidden="1">{"incomemth",#N/A,TRUE,"forecast00";"incomepercentmth",#N/A,TRUE,"forecast00";"balancemth",#N/A,TRUE,"forecast00";"cashmth",#N/A,TRUE,"forecast00";"covenantmth",#N/A,TRUE,"forecast00"}</definedName>
    <definedName name="_gf1" localSheetId="6" hidden="1">{"incomemth",#N/A,TRUE,"forecast00";"incomepercentmth",#N/A,TRUE,"forecast00";"balancemth",#N/A,TRUE,"forecast00";"cashmth",#N/A,TRUE,"forecast00";"covenantmth",#N/A,TRUE,"forecast00"}</definedName>
    <definedName name="_gf1" localSheetId="3" hidden="1">{"incomemth",#N/A,TRUE,"forecast00";"incomepercentmth",#N/A,TRUE,"forecast00";"balancemth",#N/A,TRUE,"forecast00";"cashmth",#N/A,TRUE,"forecast00";"covenantmth",#N/A,TRUE,"forecast00"}</definedName>
    <definedName name="_gf1" hidden="1">{"incomemth",#N/A,TRUE,"forecast00";"incomepercentmth",#N/A,TRUE,"forecast00";"balancemth",#N/A,TRUE,"forecast00";"cashmth",#N/A,TRUE,"forecast00";"covenantmth",#N/A,TRUE,"forecast00"}</definedName>
    <definedName name="_gfd2" localSheetId="4" hidden="1">{#N/A,#N/A,FALSE,"Cashflow Analysis";#N/A,#N/A,FALSE,"Sensitivity Analysis";#N/A,#N/A,FALSE,"PV";#N/A,#N/A,FALSE,"Pro Forma"}</definedName>
    <definedName name="_gfd2" localSheetId="5" hidden="1">{#N/A,#N/A,FALSE,"Cashflow Analysis";#N/A,#N/A,FALSE,"Sensitivity Analysis";#N/A,#N/A,FALSE,"PV";#N/A,#N/A,FALSE,"Pro Forma"}</definedName>
    <definedName name="_gfd2" localSheetId="6" hidden="1">{#N/A,#N/A,FALSE,"Cashflow Analysis";#N/A,#N/A,FALSE,"Sensitivity Analysis";#N/A,#N/A,FALSE,"PV";#N/A,#N/A,FALSE,"Pro Forma"}</definedName>
    <definedName name="_gfd2" localSheetId="3" hidden="1">{#N/A,#N/A,FALSE,"Cashflow Analysis";#N/A,#N/A,FALSE,"Sensitivity Analysis";#N/A,#N/A,FALSE,"PV";#N/A,#N/A,FALSE,"Pro Forma"}</definedName>
    <definedName name="_gfd2" hidden="1">{#N/A,#N/A,FALSE,"Cashflow Analysis";#N/A,#N/A,FALSE,"Sensitivity Analysis";#N/A,#N/A,FALSE,"PV";#N/A,#N/A,FALSE,"Pro Forma"}</definedName>
    <definedName name="_jc1" localSheetId="4" hidden="1">{"'Cash Requirements 5F '!$A$1:$AC$48"}</definedName>
    <definedName name="_jc1" localSheetId="5" hidden="1">{"'Cash Requirements 5F '!$A$1:$AC$48"}</definedName>
    <definedName name="_jc1" localSheetId="6" hidden="1">{"'Cash Requirements 5F '!$A$1:$AC$48"}</definedName>
    <definedName name="_jc1" localSheetId="3" hidden="1">{"'Cash Requirements 5F '!$A$1:$AC$48"}</definedName>
    <definedName name="_jc1" hidden="1">{"'Cash Requirements 5F '!$A$1:$AC$48"}</definedName>
    <definedName name="_jc2" localSheetId="4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_jc2" localSheetId="5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_jc2" localSheetId="6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_jc2" localSheetId="3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_jc2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_jc3" localSheetId="4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jc3" localSheetId="5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jc3" localSheetId="6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jc3" localSheetId="3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jc3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jc4" localSheetId="4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jc4" localSheetId="5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jc4" localSheetId="6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jc4" localSheetId="3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jc4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k" localSheetId="4" hidden="1">{#N/A,#N/A,FALSE,"Project Properties";#N/A,#N/A,FALSE,"Eng %";#N/A,#N/A,FALSE,"ENGFORM";#N/A,#N/A,FALSE,"staffing";#N/A,#N/A,FALSE,"spending"}</definedName>
    <definedName name="_k" localSheetId="5" hidden="1">{#N/A,#N/A,FALSE,"Project Properties";#N/A,#N/A,FALSE,"Eng %";#N/A,#N/A,FALSE,"ENGFORM";#N/A,#N/A,FALSE,"staffing";#N/A,#N/A,FALSE,"spending"}</definedName>
    <definedName name="_k" localSheetId="6" hidden="1">{#N/A,#N/A,FALSE,"Project Properties";#N/A,#N/A,FALSE,"Eng %";#N/A,#N/A,FALSE,"ENGFORM";#N/A,#N/A,FALSE,"staffing";#N/A,#N/A,FALSE,"spending"}</definedName>
    <definedName name="_k" localSheetId="3" hidden="1">{#N/A,#N/A,FALSE,"Project Properties";#N/A,#N/A,FALSE,"Eng %";#N/A,#N/A,FALSE,"ENGFORM";#N/A,#N/A,FALSE,"staffing";#N/A,#N/A,FALSE,"spending"}</definedName>
    <definedName name="_k" hidden="1">{#N/A,#N/A,FALSE,"Project Properties";#N/A,#N/A,FALSE,"Eng %";#N/A,#N/A,FALSE,"ENGFORM";#N/A,#N/A,FALSE,"staffing";#N/A,#N/A,FALSE,"spending"}</definedName>
    <definedName name="_Key1" localSheetId="4" hidden="1">#REF!</definedName>
    <definedName name="_Key1" localSheetId="5" hidden="1">#REF!</definedName>
    <definedName name="_Key1" localSheetId="6" hidden="1">#REF!</definedName>
    <definedName name="_Key1" localSheetId="3" hidden="1">#REF!</definedName>
    <definedName name="_Key1" hidden="1">#REF!</definedName>
    <definedName name="_Key2" localSheetId="4" hidden="1">#REF!</definedName>
    <definedName name="_Key2" localSheetId="5" hidden="1">#REF!</definedName>
    <definedName name="_Key2" localSheetId="6" hidden="1">#REF!</definedName>
    <definedName name="_Key2" localSheetId="3" hidden="1">#REF!</definedName>
    <definedName name="_Key2" hidden="1">#REF!</definedName>
    <definedName name="_Key3" localSheetId="4" hidden="1">[1]accrexp!#REF!</definedName>
    <definedName name="_Key3" localSheetId="5" hidden="1">[2]accrexp!#REF!</definedName>
    <definedName name="_Key3" localSheetId="6" hidden="1">[1]accrexp!#REF!</definedName>
    <definedName name="_Key3" localSheetId="3" hidden="1">[1]accrexp!#REF!</definedName>
    <definedName name="_Key3" hidden="1">[1]accrexp!#REF!</definedName>
    <definedName name="_key4" localSheetId="4" hidden="1">[1]accrexp!#REF!</definedName>
    <definedName name="_key4" localSheetId="5" hidden="1">[2]accrexp!#REF!</definedName>
    <definedName name="_key4" localSheetId="6" hidden="1">[1]accrexp!#REF!</definedName>
    <definedName name="_key4" localSheetId="3" hidden="1">[1]accrexp!#REF!</definedName>
    <definedName name="_key4" hidden="1">[1]accrexp!#REF!</definedName>
    <definedName name="_Key5" localSheetId="4" hidden="1">#REF!</definedName>
    <definedName name="_Key5" localSheetId="5" hidden="1">#REF!</definedName>
    <definedName name="_Key5" localSheetId="6" hidden="1">#REF!</definedName>
    <definedName name="_Key5" localSheetId="3" hidden="1">#REF!</definedName>
    <definedName name="_Key5" hidden="1">#REF!</definedName>
    <definedName name="_Key6" localSheetId="4" hidden="1">#REF!</definedName>
    <definedName name="_Key6" localSheetId="5" hidden="1">#REF!</definedName>
    <definedName name="_Key6" localSheetId="6" hidden="1">#REF!</definedName>
    <definedName name="_Key6" localSheetId="3" hidden="1">#REF!</definedName>
    <definedName name="_Key6" hidden="1">#REF!</definedName>
    <definedName name="_Key8" localSheetId="4" hidden="1">#REF!</definedName>
    <definedName name="_Key8" localSheetId="5" hidden="1">#REF!</definedName>
    <definedName name="_Key8" localSheetId="6" hidden="1">#REF!</definedName>
    <definedName name="_Key8" localSheetId="3" hidden="1">#REF!</definedName>
    <definedName name="_Key8" hidden="1">#REF!</definedName>
    <definedName name="_Key9" localSheetId="4" hidden="1">#REF!</definedName>
    <definedName name="_Key9" localSheetId="5" hidden="1">#REF!</definedName>
    <definedName name="_Key9" localSheetId="6" hidden="1">#REF!</definedName>
    <definedName name="_Key9" localSheetId="3" hidden="1">#REF!</definedName>
    <definedName name="_Key9" hidden="1">#REF!</definedName>
    <definedName name="_ky1" localSheetId="4" hidden="1">#REF!</definedName>
    <definedName name="_ky1" localSheetId="5" hidden="1">#REF!</definedName>
    <definedName name="_ky1" localSheetId="6" hidden="1">#REF!</definedName>
    <definedName name="_ky1" localSheetId="3" hidden="1">#REF!</definedName>
    <definedName name="_ky1" hidden="1">#REF!</definedName>
    <definedName name="_mg3" localSheetId="4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_mg3" localSheetId="5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_mg3" localSheetId="6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_mg3" localSheetId="3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_mg3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_MRG2" localSheetId="4" hidden="1">{"INCOME",#N/A,FALSE,"ProNet";"VALUE",#N/A,FALSE,"ProNet"}</definedName>
    <definedName name="_MRG2" localSheetId="5" hidden="1">{"INCOME",#N/A,FALSE,"ProNet";"VALUE",#N/A,FALSE,"ProNet"}</definedName>
    <definedName name="_MRG2" localSheetId="6" hidden="1">{"INCOME",#N/A,FALSE,"ProNet";"VALUE",#N/A,FALSE,"ProNet"}</definedName>
    <definedName name="_MRG2" localSheetId="3" hidden="1">{"INCOME",#N/A,FALSE,"ProNet";"VALUE",#N/A,FALSE,"ProNet"}</definedName>
    <definedName name="_MRG2" hidden="1">{"INCOME",#N/A,FALSE,"ProNet";"VALUE",#N/A,FALSE,"ProNet"}</definedName>
    <definedName name="_OK2" localSheetId="4" hidden="1">{#N/A,#N/A,FALSE,"Cover";#N/A,#N/A,FALSE,"LUMI";#N/A,#N/A,FALSE,"COMD";#N/A,#N/A,FALSE,"Valuation";#N/A,#N/A,FALSE,"Assumptions";#N/A,#N/A,FALSE,"Pooling";#N/A,#N/A,FALSE,"BalanceSheet"}</definedName>
    <definedName name="_OK2" localSheetId="5" hidden="1">{#N/A,#N/A,FALSE,"Cover";#N/A,#N/A,FALSE,"LUMI";#N/A,#N/A,FALSE,"COMD";#N/A,#N/A,FALSE,"Valuation";#N/A,#N/A,FALSE,"Assumptions";#N/A,#N/A,FALSE,"Pooling";#N/A,#N/A,FALSE,"BalanceSheet"}</definedName>
    <definedName name="_OK2" localSheetId="6" hidden="1">{#N/A,#N/A,FALSE,"Cover";#N/A,#N/A,FALSE,"LUMI";#N/A,#N/A,FALSE,"COMD";#N/A,#N/A,FALSE,"Valuation";#N/A,#N/A,FALSE,"Assumptions";#N/A,#N/A,FALSE,"Pooling";#N/A,#N/A,FALSE,"BalanceSheet"}</definedName>
    <definedName name="_OK2" localSheetId="3" hidden="1">{#N/A,#N/A,FALSE,"Cover";#N/A,#N/A,FALSE,"LUMI";#N/A,#N/A,FALSE,"COMD";#N/A,#N/A,FALSE,"Valuation";#N/A,#N/A,FALSE,"Assumptions";#N/A,#N/A,FALSE,"Pooling";#N/A,#N/A,FALSE,"BalanceSheet"}</definedName>
    <definedName name="_OK2" hidden="1">{#N/A,#N/A,FALSE,"Cover";#N/A,#N/A,FALSE,"LUMI";#N/A,#N/A,FALSE,"COMD";#N/A,#N/A,FALSE,"Valuation";#N/A,#N/A,FALSE,"Assumptions";#N/A,#N/A,FALSE,"Pooling";#N/A,#N/A,FALSE,"BalanceSheet"}</definedName>
    <definedName name="_old2" localSheetId="4" hidden="1">{#N/A,#N/A,FALSE,"Chart 2 by Prop Type"}</definedName>
    <definedName name="_old2" localSheetId="5" hidden="1">{#N/A,#N/A,FALSE,"Chart 2 by Prop Type"}</definedName>
    <definedName name="_old2" localSheetId="6" hidden="1">{#N/A,#N/A,FALSE,"Chart 2 by Prop Type"}</definedName>
    <definedName name="_old2" localSheetId="3" hidden="1">{#N/A,#N/A,FALSE,"Chart 2 by Prop Type"}</definedName>
    <definedName name="_old2" hidden="1">{#N/A,#N/A,FALSE,"Chart 2 by Prop Type"}</definedName>
    <definedName name="_Order1" localSheetId="4" hidden="1">255</definedName>
    <definedName name="_Order1" localSheetId="5" hidden="1">255</definedName>
    <definedName name="_Order1" localSheetId="6" hidden="1">255</definedName>
    <definedName name="_Order1" localSheetId="3" hidden="1">255</definedName>
    <definedName name="_Order1" hidden="1">0</definedName>
    <definedName name="_Order2" hidden="1">255</definedName>
    <definedName name="_Parse_In" localSheetId="4" hidden="1">#REF!</definedName>
    <definedName name="_Parse_In" localSheetId="5" hidden="1">#REF!</definedName>
    <definedName name="_Parse_In" localSheetId="6" hidden="1">#REF!</definedName>
    <definedName name="_Parse_In" localSheetId="3" hidden="1">#REF!</definedName>
    <definedName name="_Parse_In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3" hidden="1">#REF!</definedName>
    <definedName name="_Parse_Out" hidden="1">#REF!</definedName>
    <definedName name="_Ppm2" localSheetId="4" hidden="1">{"data",#N/A,FALSE,"INPUT"}</definedName>
    <definedName name="_Ppm2" localSheetId="5" hidden="1">{"data",#N/A,FALSE,"INPUT"}</definedName>
    <definedName name="_Ppm2" localSheetId="6" hidden="1">{"data",#N/A,FALSE,"INPUT"}</definedName>
    <definedName name="_Ppm2" localSheetId="3" hidden="1">{"data",#N/A,FALSE,"INPUT"}</definedName>
    <definedName name="_Ppm2" hidden="1">{"data",#N/A,FALSE,"INPUT"}</definedName>
    <definedName name="_Regression_Int" hidden="1">1</definedName>
    <definedName name="_Regression_Out" localSheetId="4" hidden="1">#REF!</definedName>
    <definedName name="_Regression_Out" localSheetId="5" hidden="1">#REF!</definedName>
    <definedName name="_Regression_Out" localSheetId="6" hidden="1">#REF!</definedName>
    <definedName name="_Regression_Out" localSheetId="3" hidden="1">#REF!</definedName>
    <definedName name="_Regression_Out" hidden="1">#REF!</definedName>
    <definedName name="_regression_out1" localSheetId="4" hidden="1">#REF!</definedName>
    <definedName name="_regression_out1" localSheetId="5" hidden="1">#REF!</definedName>
    <definedName name="_regression_out1" localSheetId="6" hidden="1">#REF!</definedName>
    <definedName name="_regression_out1" localSheetId="3" hidden="1">#REF!</definedName>
    <definedName name="_regression_out1" hidden="1">#REF!</definedName>
    <definedName name="_Regression_X" localSheetId="4" hidden="1">#REF!</definedName>
    <definedName name="_Regression_X" localSheetId="5" hidden="1">#REF!</definedName>
    <definedName name="_Regression_X" localSheetId="6" hidden="1">#REF!</definedName>
    <definedName name="_Regression_X" localSheetId="3" hidden="1">#REF!</definedName>
    <definedName name="_Regression_X" hidden="1">#REF!</definedName>
    <definedName name="_regression_x1" localSheetId="4" hidden="1">#REF!</definedName>
    <definedName name="_regression_x1" localSheetId="5" hidden="1">#REF!</definedName>
    <definedName name="_regression_x1" localSheetId="6" hidden="1">#REF!</definedName>
    <definedName name="_regression_x1" localSheetId="3" hidden="1">#REF!</definedName>
    <definedName name="_regression_x1" hidden="1">#REF!</definedName>
    <definedName name="_Regression_Y" localSheetId="4" hidden="1">#REF!</definedName>
    <definedName name="_Regression_Y" localSheetId="5" hidden="1">#REF!</definedName>
    <definedName name="_Regression_Y" localSheetId="6" hidden="1">#REF!</definedName>
    <definedName name="_Regression_Y" localSheetId="3" hidden="1">#REF!</definedName>
    <definedName name="_Regression_Y" hidden="1">#REF!</definedName>
    <definedName name="_regression_y1" localSheetId="4" hidden="1">#REF!</definedName>
    <definedName name="_regression_y1" localSheetId="5" hidden="1">#REF!</definedName>
    <definedName name="_regression_y1" localSheetId="6" hidden="1">#REF!</definedName>
    <definedName name="_regression_y1" localSheetId="3" hidden="1">#REF!</definedName>
    <definedName name="_regression_y1" hidden="1">#REF!</definedName>
    <definedName name="_scenchg_count" hidden="1">7</definedName>
    <definedName name="_scenchg1" localSheetId="4" hidden="1">#REF!</definedName>
    <definedName name="_scenchg1" localSheetId="5" hidden="1">#REF!</definedName>
    <definedName name="_scenchg1" localSheetId="6" hidden="1">#REF!</definedName>
    <definedName name="_scenchg1" localSheetId="3" hidden="1">#REF!</definedName>
    <definedName name="_scenchg1" hidden="1">#REF!</definedName>
    <definedName name="_scenchg2" localSheetId="4" hidden="1">#REF!</definedName>
    <definedName name="_scenchg2" localSheetId="5" hidden="1">#REF!</definedName>
    <definedName name="_scenchg2" localSheetId="6" hidden="1">#REF!</definedName>
    <definedName name="_scenchg2" localSheetId="3" hidden="1">#REF!</definedName>
    <definedName name="_scenchg2" hidden="1">#REF!</definedName>
    <definedName name="_scenchg3" localSheetId="4" hidden="1">#REF!</definedName>
    <definedName name="_scenchg3" localSheetId="5" hidden="1">#REF!</definedName>
    <definedName name="_scenchg3" localSheetId="6" hidden="1">#REF!</definedName>
    <definedName name="_scenchg3" localSheetId="3" hidden="1">#REF!</definedName>
    <definedName name="_scenchg3" hidden="1">#REF!</definedName>
    <definedName name="_scenchg4" localSheetId="4" hidden="1">#REF!</definedName>
    <definedName name="_scenchg4" localSheetId="5" hidden="1">#REF!</definedName>
    <definedName name="_scenchg4" localSheetId="6" hidden="1">#REF!</definedName>
    <definedName name="_scenchg4" localSheetId="3" hidden="1">#REF!</definedName>
    <definedName name="_scenchg4" hidden="1">#REF!</definedName>
    <definedName name="_scenchg5" localSheetId="4" hidden="1">#REF!</definedName>
    <definedName name="_scenchg5" localSheetId="5" hidden="1">#REF!</definedName>
    <definedName name="_scenchg5" localSheetId="6" hidden="1">#REF!</definedName>
    <definedName name="_scenchg5" localSheetId="3" hidden="1">#REF!</definedName>
    <definedName name="_scenchg5" hidden="1">#REF!</definedName>
    <definedName name="_scenchg6" localSheetId="4" hidden="1">#REF!</definedName>
    <definedName name="_scenchg6" localSheetId="5" hidden="1">#REF!</definedName>
    <definedName name="_scenchg6" localSheetId="6" hidden="1">#REF!</definedName>
    <definedName name="_scenchg6" localSheetId="3" hidden="1">#REF!</definedName>
    <definedName name="_scenchg6" hidden="1">#REF!</definedName>
    <definedName name="_scenchg7" localSheetId="4" hidden="1">#REF!</definedName>
    <definedName name="_scenchg7" localSheetId="5" hidden="1">#REF!</definedName>
    <definedName name="_scenchg7" localSheetId="6" hidden="1">#REF!</definedName>
    <definedName name="_scenchg7" localSheetId="3" hidden="1">#REF!</definedName>
    <definedName name="_scenchg7" hidden="1">#REF!</definedName>
    <definedName name="_Sort" localSheetId="4" hidden="1">#REF!</definedName>
    <definedName name="_Sort" localSheetId="5" hidden="1">#REF!</definedName>
    <definedName name="_Sort" localSheetId="6" hidden="1">#REF!</definedName>
    <definedName name="_Sort" localSheetId="3" hidden="1">#REF!</definedName>
    <definedName name="_Sort" hidden="1">#REF!</definedName>
    <definedName name="_sort2" localSheetId="4" hidden="1">#REF!</definedName>
    <definedName name="_sort2" localSheetId="5" hidden="1">#REF!</definedName>
    <definedName name="_sort2" localSheetId="6" hidden="1">#REF!</definedName>
    <definedName name="_sort2" localSheetId="3" hidden="1">#REF!</definedName>
    <definedName name="_sort2" hidden="1">#REF!</definedName>
    <definedName name="_Tab2_In2" localSheetId="4" hidden="1">#REF!</definedName>
    <definedName name="_Tab2_In2" localSheetId="5" hidden="1">#REF!</definedName>
    <definedName name="_Tab2_In2" localSheetId="6" hidden="1">#REF!</definedName>
    <definedName name="_Tab2_In2" localSheetId="3" hidden="1">#REF!</definedName>
    <definedName name="_Tab2_In2" hidden="1">#REF!</definedName>
    <definedName name="_Table1_In1" localSheetId="4" hidden="1">[3]Sheet1!#REF!</definedName>
    <definedName name="_Table1_In1" localSheetId="5" hidden="1">[3]Sheet1!#REF!</definedName>
    <definedName name="_Table1_In1" localSheetId="6" hidden="1">[3]Sheet1!#REF!</definedName>
    <definedName name="_Table1_In1" localSheetId="3" hidden="1">[3]Sheet1!#REF!</definedName>
    <definedName name="_Table1_In1" hidden="1">[3]Sheet1!#REF!</definedName>
    <definedName name="_Table2" localSheetId="4" hidden="1">#REF!</definedName>
    <definedName name="_Table2" localSheetId="5" hidden="1">#REF!</definedName>
    <definedName name="_Table2" localSheetId="6" hidden="1">#REF!</definedName>
    <definedName name="_Table2" localSheetId="3" hidden="1">#REF!</definedName>
    <definedName name="_Table2" hidden="1">#REF!</definedName>
    <definedName name="_Table2_In1" localSheetId="4" hidden="1">#REF!</definedName>
    <definedName name="_Table2_In1" localSheetId="5" hidden="1">#REF!</definedName>
    <definedName name="_Table2_In1" localSheetId="6" hidden="1">#REF!</definedName>
    <definedName name="_Table2_In1" localSheetId="3" hidden="1">#REF!</definedName>
    <definedName name="_Table2_In1" hidden="1">#REF!</definedName>
    <definedName name="_Table2_In2" localSheetId="4" hidden="1">#REF!</definedName>
    <definedName name="_Table2_In2" localSheetId="5" hidden="1">#REF!</definedName>
    <definedName name="_Table2_In2" localSheetId="6" hidden="1">#REF!</definedName>
    <definedName name="_Table2_In2" localSheetId="3" hidden="1">#REF!</definedName>
    <definedName name="_Table2_In2" hidden="1">#REF!</definedName>
    <definedName name="_Table2_Out" localSheetId="4" hidden="1">#REF!</definedName>
    <definedName name="_Table2_Out" localSheetId="5" hidden="1">#REF!</definedName>
    <definedName name="_Table2_Out" localSheetId="6" hidden="1">#REF!</definedName>
    <definedName name="_Table2_Out" localSheetId="3" hidden="1">#REF!</definedName>
    <definedName name="_Table2_Out" hidden="1">#REF!</definedName>
    <definedName name="_Table3_In2" localSheetId="4" hidden="1">#REF!</definedName>
    <definedName name="_Table3_In2" localSheetId="5" hidden="1">#REF!</definedName>
    <definedName name="_Table3_In2" localSheetId="6" hidden="1">#REF!</definedName>
    <definedName name="_Table3_In2" localSheetId="3" hidden="1">#REF!</definedName>
    <definedName name="_Table3_In2" hidden="1">#REF!</definedName>
    <definedName name="_TMAutoChart1Names" localSheetId="4" hidden="1">{"YTD","Chart 1","YTD Chart 1"}</definedName>
    <definedName name="_TMAutoChart1Names" localSheetId="5" hidden="1">{"YTD","Chart 1","YTD Chart 1"}</definedName>
    <definedName name="_TMAutoChart1Names" localSheetId="6" hidden="1">{"YTD","Chart 1","YTD Chart 1"}</definedName>
    <definedName name="_TMAutoChart1Names" localSheetId="3" hidden="1">{"YTD","Chart 1","YTD Chart 1"}</definedName>
    <definedName name="_TMAutoChart1Names" hidden="1">{"YTD","Chart 1","YTD Chart 1"}</definedName>
    <definedName name="_TMAutoChart1Refs" localSheetId="4" hidden="1">{"","","'YTD'!$AB$20","","","","","","","","","","","","","","","","",""}</definedName>
    <definedName name="_TMAutoChart1Refs" localSheetId="5" hidden="1">{"","","'YTD'!$AB$20","","","","","","","","","","","","","","","","",""}</definedName>
    <definedName name="_TMAutoChart1Refs" localSheetId="6" hidden="1">{"","","'YTD'!$AB$20","","","","","","","","","","","","","","","","",""}</definedName>
    <definedName name="_TMAutoChart1Refs" localSheetId="3" hidden="1">{"","","'YTD'!$AB$20","","","","","","","","","","","","","","","","",""}</definedName>
    <definedName name="_TMAutoChart1Refs" hidden="1">{"","","'YTD'!$AB$20","","","","","","","","","","","","","","","","",""}</definedName>
    <definedName name="_TMAutoChart2Names" localSheetId="4" hidden="1">{"Mth","Chart 1","Mth Chart 1"}</definedName>
    <definedName name="_TMAutoChart2Names" localSheetId="5" hidden="1">{"Mth","Chart 1","Mth Chart 1"}</definedName>
    <definedName name="_TMAutoChart2Names" localSheetId="6" hidden="1">{"Mth","Chart 1","Mth Chart 1"}</definedName>
    <definedName name="_TMAutoChart2Names" localSheetId="3" hidden="1">{"Mth","Chart 1","Mth Chart 1"}</definedName>
    <definedName name="_TMAutoChart2Names" hidden="1">{"Mth","Chart 1","Mth Chart 1"}</definedName>
    <definedName name="_TMAutoChart2Refs" localSheetId="4" hidden="1">{"","","'Mth'!$AB$20","","","","","","","","","","","","","","","","",""}</definedName>
    <definedName name="_TMAutoChart2Refs" localSheetId="5" hidden="1">{"","","'Mth'!$AB$20","","","","","","","","","","","","","","","","",""}</definedName>
    <definedName name="_TMAutoChart2Refs" localSheetId="6" hidden="1">{"","","'Mth'!$AB$20","","","","","","","","","","","","","","","","",""}</definedName>
    <definedName name="_TMAutoChart2Refs" localSheetId="3" hidden="1">{"","","'Mth'!$AB$20","","","","","","","","","","","","","","","","",""}</definedName>
    <definedName name="_TMAutoChart2Refs" hidden="1">{"","","'Mth'!$AB$20","","","","","","","","","","","","","","","","",""}</definedName>
    <definedName name="_TMAutoChart3Names" localSheetId="4" hidden="1">{"YTD","Chart 2","Mth Chart 2"}</definedName>
    <definedName name="_TMAutoChart3Names" localSheetId="5" hidden="1">{"YTD","Chart 2","Mth Chart 2"}</definedName>
    <definedName name="_TMAutoChart3Names" localSheetId="6" hidden="1">{"YTD","Chart 2","Mth Chart 2"}</definedName>
    <definedName name="_TMAutoChart3Names" localSheetId="3" hidden="1">{"YTD","Chart 2","Mth Chart 2"}</definedName>
    <definedName name="_TMAutoChart3Names" hidden="1">{"YTD","Chart 2","Mth Chart 2"}</definedName>
    <definedName name="_TMAutoChart3Refs" localSheetId="4" hidden="1">{"","","'YTD'!$AB$20","","","","","","","","","","","","","","","","",""}</definedName>
    <definedName name="_TMAutoChart3Refs" localSheetId="5" hidden="1">{"","","'YTD'!$AB$20","","","","","","","","","","","","","","","","",""}</definedName>
    <definedName name="_TMAutoChart3Refs" localSheetId="6" hidden="1">{"","","'YTD'!$AB$20","","","","","","","","","","","","","","","","",""}</definedName>
    <definedName name="_TMAutoChart3Refs" localSheetId="3" hidden="1">{"","","'YTD'!$AB$20","","","","","","","","","","","","","","","","",""}</definedName>
    <definedName name="_TMAutoChart3Refs" hidden="1">{"","","'YTD'!$AB$20","","","","","","","","","","","","","","","","",""}</definedName>
    <definedName name="_TMAutoChart4Names" localSheetId="4" hidden="1">{"Mth","Chart 1","Mth Chart 1"}</definedName>
    <definedName name="_TMAutoChart4Names" localSheetId="5" hidden="1">{"Mth","Chart 1","Mth Chart 1"}</definedName>
    <definedName name="_TMAutoChart4Names" localSheetId="6" hidden="1">{"Mth","Chart 1","Mth Chart 1"}</definedName>
    <definedName name="_TMAutoChart4Names" localSheetId="3" hidden="1">{"Mth","Chart 1","Mth Chart 1"}</definedName>
    <definedName name="_TMAutoChart4Names" hidden="1">{"Mth","Chart 1","Mth Chart 1"}</definedName>
    <definedName name="_TMAutoChart4Refs" localSheetId="4" hidden="1">{"","","'Mth'!$AB$20","","","","","","","","","","","","","","","","",""}</definedName>
    <definedName name="_TMAutoChart4Refs" localSheetId="5" hidden="1">{"","","'Mth'!$AB$20","","","","","","","","","","","","","","","","",""}</definedName>
    <definedName name="_TMAutoChart4Refs" localSheetId="6" hidden="1">{"","","'Mth'!$AB$20","","","","","","","","","","","","","","","","",""}</definedName>
    <definedName name="_TMAutoChart4Refs" localSheetId="3" hidden="1">{"","","'Mth'!$AB$20","","","","","","","","","","","","","","","","",""}</definedName>
    <definedName name="_TMAutoChart4Refs" hidden="1">{"","","'Mth'!$AB$20","","","","","","","","","","","","","","","","",""}</definedName>
    <definedName name="_TMAutoChart5Names" localSheetId="4" hidden="1">{"Mth","Chart 1","Mth Chart 1"}</definedName>
    <definedName name="_TMAutoChart5Names" localSheetId="5" hidden="1">{"Mth","Chart 1","Mth Chart 1"}</definedName>
    <definedName name="_TMAutoChart5Names" localSheetId="6" hidden="1">{"Mth","Chart 1","Mth Chart 1"}</definedName>
    <definedName name="_TMAutoChart5Names" localSheetId="3" hidden="1">{"Mth","Chart 1","Mth Chart 1"}</definedName>
    <definedName name="_TMAutoChart5Names" hidden="1">{"Mth","Chart 1","Mth Chart 1"}</definedName>
    <definedName name="_TMAutoChart5Refs" localSheetId="4" hidden="1">{"","","'Mth'!$AB$20","","","","","","","","","","","","","","","","",""}</definedName>
    <definedName name="_TMAutoChart5Refs" localSheetId="5" hidden="1">{"","","'Mth'!$AB$20","","","","","","","","","","","","","","","","",""}</definedName>
    <definedName name="_TMAutoChart5Refs" localSheetId="6" hidden="1">{"","","'Mth'!$AB$20","","","","","","","","","","","","","","","","",""}</definedName>
    <definedName name="_TMAutoChart5Refs" localSheetId="3" hidden="1">{"","","'Mth'!$AB$20","","","","","","","","","","","","","","","","",""}</definedName>
    <definedName name="_TMAutoChart5Refs" hidden="1">{"","","'Mth'!$AB$20","","","","","","","","","","","","","","","","",""}</definedName>
    <definedName name="_TMAutoChart6Names" localSheetId="4" hidden="1">{"YTD","Chart 2","YTD Chart 2"}</definedName>
    <definedName name="_TMAutoChart6Names" localSheetId="5" hidden="1">{"YTD","Chart 2","YTD Chart 2"}</definedName>
    <definedName name="_TMAutoChart6Names" localSheetId="6" hidden="1">{"YTD","Chart 2","YTD Chart 2"}</definedName>
    <definedName name="_TMAutoChart6Names" localSheetId="3" hidden="1">{"YTD","Chart 2","YTD Chart 2"}</definedName>
    <definedName name="_TMAutoChart6Names" hidden="1">{"YTD","Chart 2","YTD Chart 2"}</definedName>
    <definedName name="_TMAutoChart6Refs" localSheetId="4" hidden="1">{"","","'YTD'!$AB$20","","","","","","","","","","","","","","","","",""}</definedName>
    <definedName name="_TMAutoChart6Refs" localSheetId="5" hidden="1">{"","","'YTD'!$AB$20","","","","","","","","","","","","","","","","",""}</definedName>
    <definedName name="_TMAutoChart6Refs" localSheetId="6" hidden="1">{"","","'YTD'!$AB$20","","","","","","","","","","","","","","","","",""}</definedName>
    <definedName name="_TMAutoChart6Refs" localSheetId="3" hidden="1">{"","","'YTD'!$AB$20","","","","","","","","","","","","","","","","",""}</definedName>
    <definedName name="_TMAutoChart6Refs" hidden="1">{"","","'YTD'!$AB$20","","","","","","","","","","","","","","","","",""}</definedName>
    <definedName name="_TMAutoChartCount" hidden="1">6</definedName>
    <definedName name="_v2" localSheetId="4" hidden="1">{"Budget by Month",#N/A,FALSE,"VA Departments Roll-up";"Budget by Month",#N/A,FALSE,"220";"Budget by Month",#N/A,FALSE,"300";"Budget by Month",#N/A,FALSE,"302";"Budget by Month",#N/A,FALSE,"305";"Budget by Month",#N/A,FALSE,"310"}</definedName>
    <definedName name="_v2" localSheetId="5" hidden="1">{"Budget by Month",#N/A,FALSE,"VA Departments Roll-up";"Budget by Month",#N/A,FALSE,"220";"Budget by Month",#N/A,FALSE,"300";"Budget by Month",#N/A,FALSE,"302";"Budget by Month",#N/A,FALSE,"305";"Budget by Month",#N/A,FALSE,"310"}</definedName>
    <definedName name="_v2" localSheetId="6" hidden="1">{"Budget by Month",#N/A,FALSE,"VA Departments Roll-up";"Budget by Month",#N/A,FALSE,"220";"Budget by Month",#N/A,FALSE,"300";"Budget by Month",#N/A,FALSE,"302";"Budget by Month",#N/A,FALSE,"305";"Budget by Month",#N/A,FALSE,"310"}</definedName>
    <definedName name="_v2" localSheetId="3" hidden="1">{"Budget by Month",#N/A,FALSE,"VA Departments Roll-up";"Budget by Month",#N/A,FALSE,"220";"Budget by Month",#N/A,FALSE,"300";"Budget by Month",#N/A,FALSE,"302";"Budget by Month",#N/A,FALSE,"305";"Budget by Month",#N/A,FALSE,"310"}</definedName>
    <definedName name="_v2" hidden="1">{"Budget by Month",#N/A,FALSE,"VA Departments Roll-up";"Budget by Month",#N/A,FALSE,"220";"Budget by Month",#N/A,FALSE,"300";"Budget by Month",#N/A,FALSE,"302";"Budget by Month",#N/A,FALSE,"305";"Budget by Month",#N/A,FALSE,"310"}</definedName>
    <definedName name="_w" localSheetId="4" hidden="1">{#N/A,#N/A,FALSE,"Project Properties";#N/A,#N/A,FALSE,"Eng %";#N/A,#N/A,FALSE,"ENGFORM";#N/A,#N/A,FALSE,"staffing";#N/A,#N/A,FALSE,"spending"}</definedName>
    <definedName name="_w" localSheetId="5" hidden="1">{#N/A,#N/A,FALSE,"Project Properties";#N/A,#N/A,FALSE,"Eng %";#N/A,#N/A,FALSE,"ENGFORM";#N/A,#N/A,FALSE,"staffing";#N/A,#N/A,FALSE,"spending"}</definedName>
    <definedName name="_w" localSheetId="6" hidden="1">{#N/A,#N/A,FALSE,"Project Properties";#N/A,#N/A,FALSE,"Eng %";#N/A,#N/A,FALSE,"ENGFORM";#N/A,#N/A,FALSE,"staffing";#N/A,#N/A,FALSE,"spending"}</definedName>
    <definedName name="_w" localSheetId="3" hidden="1">{#N/A,#N/A,FALSE,"Project Properties";#N/A,#N/A,FALSE,"Eng %";#N/A,#N/A,FALSE,"ENGFORM";#N/A,#N/A,FALSE,"staffing";#N/A,#N/A,FALSE,"spending"}</definedName>
    <definedName name="_w" hidden="1">{#N/A,#N/A,FALSE,"Project Properties";#N/A,#N/A,FALSE,"Eng %";#N/A,#N/A,FALSE,"ENGFORM";#N/A,#N/A,FALSE,"staffing";#N/A,#N/A,FALSE,"spending"}</definedName>
    <definedName name="_wrn1" localSheetId="4" hidden="1">{"schedule1",#N/A,FALSE,"Sheet1";"schedule2",#N/A,FALSE,"Sheet1";"schedule3",#N/A,FALSE,"Sheet1";"schedule4",#N/A,FALSE,"Sheet1";"schedule5",#N/A,FALSE,"Sheet1";"schedule6",#N/A,FALSE,"Sheet1"}</definedName>
    <definedName name="_wrn1" localSheetId="5" hidden="1">{"schedule1",#N/A,FALSE,"Sheet1";"schedule2",#N/A,FALSE,"Sheet1";"schedule3",#N/A,FALSE,"Sheet1";"schedule4",#N/A,FALSE,"Sheet1";"schedule5",#N/A,FALSE,"Sheet1";"schedule6",#N/A,FALSE,"Sheet1"}</definedName>
    <definedName name="_wrn1" localSheetId="6" hidden="1">{"schedule1",#N/A,FALSE,"Sheet1";"schedule2",#N/A,FALSE,"Sheet1";"schedule3",#N/A,FALSE,"Sheet1";"schedule4",#N/A,FALSE,"Sheet1";"schedule5",#N/A,FALSE,"Sheet1";"schedule6",#N/A,FALSE,"Sheet1"}</definedName>
    <definedName name="_wrn1" localSheetId="3" hidden="1">{"schedule1",#N/A,FALSE,"Sheet1";"schedule2",#N/A,FALSE,"Sheet1";"schedule3",#N/A,FALSE,"Sheet1";"schedule4",#N/A,FALSE,"Sheet1";"schedule5",#N/A,FALSE,"Sheet1";"schedule6",#N/A,FALSE,"Sheet1"}</definedName>
    <definedName name="_wrn1" hidden="1">{"schedule1",#N/A,FALSE,"Sheet1";"schedule2",#N/A,FALSE,"Sheet1";"schedule3",#N/A,FALSE,"Sheet1";"schedule4",#N/A,FALSE,"Sheet1";"schedule5",#N/A,FALSE,"Sheet1";"schedule6",#N/A,FALSE,"Sheet1"}</definedName>
    <definedName name="_wrn2" localSheetId="4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wrn2" localSheetId="5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wrn2" localSheetId="6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wrn2" localSheetId="3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wrn2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wrn3" localSheetId="4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wrn3" localSheetId="5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wrn3" localSheetId="6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wrn3" localSheetId="3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wrn3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wrn4" localSheetId="4" hidden="1">{"data",#N/A,FALSE,"INPUT"}</definedName>
    <definedName name="_wrn4" localSheetId="5" hidden="1">{"data",#N/A,FALSE,"INPUT"}</definedName>
    <definedName name="_wrn4" localSheetId="6" hidden="1">{"data",#N/A,FALSE,"INPUT"}</definedName>
    <definedName name="_wrn4" localSheetId="3" hidden="1">{"data",#N/A,FALSE,"INPUT"}</definedName>
    <definedName name="_wrn4" hidden="1">{"data",#N/A,FALSE,"INPUT"}</definedName>
    <definedName name="_x1" localSheetId="4" hidden="1">{#N/A,#N/A,FALSE,"WATCHDSC";#N/A,#N/A,FALSE,"2LOSSMOD";#N/A,#N/A,FALSE,"2LOSS";#N/A,#N/A,FALSE,"DSC";#N/A,#N/A,FALSE,"OPERAT";#N/A,#N/A,FALSE,"ADJUST";#N/A,#N/A,FALSE,"LEASE EXPIRE"}</definedName>
    <definedName name="_x1" localSheetId="5" hidden="1">{#N/A,#N/A,FALSE,"WATCHDSC";#N/A,#N/A,FALSE,"2LOSSMOD";#N/A,#N/A,FALSE,"2LOSS";#N/A,#N/A,FALSE,"DSC";#N/A,#N/A,FALSE,"OPERAT";#N/A,#N/A,FALSE,"ADJUST";#N/A,#N/A,FALSE,"LEASE EXPIRE"}</definedName>
    <definedName name="_x1" localSheetId="6" hidden="1">{#N/A,#N/A,FALSE,"WATCHDSC";#N/A,#N/A,FALSE,"2LOSSMOD";#N/A,#N/A,FALSE,"2LOSS";#N/A,#N/A,FALSE,"DSC";#N/A,#N/A,FALSE,"OPERAT";#N/A,#N/A,FALSE,"ADJUST";#N/A,#N/A,FALSE,"LEASE EXPIRE"}</definedName>
    <definedName name="_x1" localSheetId="3" hidden="1">{#N/A,#N/A,FALSE,"WATCHDSC";#N/A,#N/A,FALSE,"2LOSSMOD";#N/A,#N/A,FALSE,"2LOSS";#N/A,#N/A,FALSE,"DSC";#N/A,#N/A,FALSE,"OPERAT";#N/A,#N/A,FALSE,"ADJUST";#N/A,#N/A,FALSE,"LEASE EXPIRE"}</definedName>
    <definedName name="_x1" hidden="1">{#N/A,#N/A,FALSE,"WATCHDSC";#N/A,#N/A,FALSE,"2LOSSMOD";#N/A,#N/A,FALSE,"2LOSS";#N/A,#N/A,FALSE,"DSC";#N/A,#N/A,FALSE,"OPERAT";#N/A,#N/A,FALSE,"ADJUST";#N/A,#N/A,FALSE,"LEASE EXPIRE"}</definedName>
    <definedName name="_x2" localSheetId="4" hidden="1">{#N/A,#N/A,FALSE,"WATCHDSC";#N/A,#N/A,FALSE,"2LOSSMOD";#N/A,#N/A,FALSE,"2LOSS";#N/A,#N/A,FALSE,"DSC";#N/A,#N/A,FALSE,"OPERAT";#N/A,#N/A,FALSE,"ADJUST";#N/A,#N/A,FALSE,"LEASE EXPIRE"}</definedName>
    <definedName name="_x2" localSheetId="5" hidden="1">{#N/A,#N/A,FALSE,"WATCHDSC";#N/A,#N/A,FALSE,"2LOSSMOD";#N/A,#N/A,FALSE,"2LOSS";#N/A,#N/A,FALSE,"DSC";#N/A,#N/A,FALSE,"OPERAT";#N/A,#N/A,FALSE,"ADJUST";#N/A,#N/A,FALSE,"LEASE EXPIRE"}</definedName>
    <definedName name="_x2" localSheetId="6" hidden="1">{#N/A,#N/A,FALSE,"WATCHDSC";#N/A,#N/A,FALSE,"2LOSSMOD";#N/A,#N/A,FALSE,"2LOSS";#N/A,#N/A,FALSE,"DSC";#N/A,#N/A,FALSE,"OPERAT";#N/A,#N/A,FALSE,"ADJUST";#N/A,#N/A,FALSE,"LEASE EXPIRE"}</definedName>
    <definedName name="_x2" localSheetId="3" hidden="1">{#N/A,#N/A,FALSE,"WATCHDSC";#N/A,#N/A,FALSE,"2LOSSMOD";#N/A,#N/A,FALSE,"2LOSS";#N/A,#N/A,FALSE,"DSC";#N/A,#N/A,FALSE,"OPERAT";#N/A,#N/A,FALSE,"ADJUST";#N/A,#N/A,FALSE,"LEASE EXPIRE"}</definedName>
    <definedName name="_x2" hidden="1">{#N/A,#N/A,FALSE,"WATCHDSC";#N/A,#N/A,FALSE,"2LOSSMOD";#N/A,#N/A,FALSE,"2LOSS";#N/A,#N/A,FALSE,"DSC";#N/A,#N/A,FALSE,"OPERAT";#N/A,#N/A,FALSE,"ADJUST";#N/A,#N/A,FALSE,"LEASE EXPIRE"}</definedName>
    <definedName name="_x3" localSheetId="4" hidden="1">{#N/A,#N/A,FALSE,"WATCHDSC";#N/A,#N/A,FALSE,"2LOSSMOD";#N/A,#N/A,FALSE,"2LOSS";#N/A,#N/A,FALSE,"DSC";#N/A,#N/A,FALSE,"OPERAT";#N/A,#N/A,FALSE,"ADJUST";#N/A,#N/A,FALSE,"LEASE EXPIRE"}</definedName>
    <definedName name="_x3" localSheetId="5" hidden="1">{#N/A,#N/A,FALSE,"WATCHDSC";#N/A,#N/A,FALSE,"2LOSSMOD";#N/A,#N/A,FALSE,"2LOSS";#N/A,#N/A,FALSE,"DSC";#N/A,#N/A,FALSE,"OPERAT";#N/A,#N/A,FALSE,"ADJUST";#N/A,#N/A,FALSE,"LEASE EXPIRE"}</definedName>
    <definedName name="_x3" localSheetId="6" hidden="1">{#N/A,#N/A,FALSE,"WATCHDSC";#N/A,#N/A,FALSE,"2LOSSMOD";#N/A,#N/A,FALSE,"2LOSS";#N/A,#N/A,FALSE,"DSC";#N/A,#N/A,FALSE,"OPERAT";#N/A,#N/A,FALSE,"ADJUST";#N/A,#N/A,FALSE,"LEASE EXPIRE"}</definedName>
    <definedName name="_x3" localSheetId="3" hidden="1">{#N/A,#N/A,FALSE,"WATCHDSC";#N/A,#N/A,FALSE,"2LOSSMOD";#N/A,#N/A,FALSE,"2LOSS";#N/A,#N/A,FALSE,"DSC";#N/A,#N/A,FALSE,"OPERAT";#N/A,#N/A,FALSE,"ADJUST";#N/A,#N/A,FALSE,"LEASE EXPIRE"}</definedName>
    <definedName name="_x3" hidden="1">{#N/A,#N/A,FALSE,"WATCHDSC";#N/A,#N/A,FALSE,"2LOSSMOD";#N/A,#N/A,FALSE,"2LOSS";#N/A,#N/A,FALSE,"DSC";#N/A,#N/A,FALSE,"OPERAT";#N/A,#N/A,FALSE,"ADJUST";#N/A,#N/A,FALSE,"LEASE EXPIRE"}</definedName>
    <definedName name="a1a1" localSheetId="4" hidden="1">{"Assump",#N/A,TRUE,"Proforma";"first",#N/A,TRUE,"Proforma";"second",#N/A,TRUE,"Proforma";"lease1",#N/A,TRUE,"Proforma";"lease2",#N/A,TRUE,"Proforma"}</definedName>
    <definedName name="a1a1" localSheetId="5" hidden="1">{"Assump",#N/A,TRUE,"Proforma";"first",#N/A,TRUE,"Proforma";"second",#N/A,TRUE,"Proforma";"lease1",#N/A,TRUE,"Proforma";"lease2",#N/A,TRUE,"Proforma"}</definedName>
    <definedName name="a1a1" localSheetId="6" hidden="1">{"Assump",#N/A,TRUE,"Proforma";"first",#N/A,TRUE,"Proforma";"second",#N/A,TRUE,"Proforma";"lease1",#N/A,TRUE,"Proforma";"lease2",#N/A,TRUE,"Proforma"}</definedName>
    <definedName name="a1a1" localSheetId="3" hidden="1">{"Assump",#N/A,TRUE,"Proforma";"first",#N/A,TRUE,"Proforma";"second",#N/A,TRUE,"Proforma";"lease1",#N/A,TRUE,"Proforma";"lease2",#N/A,TRUE,"Proforma"}</definedName>
    <definedName name="a1a1" hidden="1">{"Assump",#N/A,TRUE,"Proforma";"first",#N/A,TRUE,"Proforma";"second",#N/A,TRUE,"Proforma";"lease1",#N/A,TRUE,"Proforma";"lease2",#N/A,TRUE,"Proforma"}</definedName>
    <definedName name="aaa" localSheetId="4" hidden="1">{"AnnualRentRoll",#N/A,FALSE,"RentRoll"}</definedName>
    <definedName name="aaa" localSheetId="5" hidden="1">{"AnnualRentRoll",#N/A,FALSE,"RentRoll"}</definedName>
    <definedName name="aaa" localSheetId="6" hidden="1">{"AnnualRentRoll",#N/A,FALSE,"RentRoll"}</definedName>
    <definedName name="aaa" localSheetId="3" hidden="1">{"AnnualRentRoll",#N/A,FALSE,"RentRoll"}</definedName>
    <definedName name="aaa" hidden="1">{"AnnualRentRoll",#N/A,FALSE,"RentRoll"}</definedName>
    <definedName name="AAA_DOCTOPS" hidden="1">"AAA_SET"</definedName>
    <definedName name="AAA_duser" hidden="1">"OFF"</definedName>
    <definedName name="aaaaa" localSheetId="4" hidden="1">{"Assump",#N/A,TRUE,"Proforma";"first",#N/A,TRUE,"Proforma";"second",#N/A,TRUE,"Proforma";"lease1",#N/A,TRUE,"Proforma";"lease2",#N/A,TRUE,"Proforma"}</definedName>
    <definedName name="aaaaa" localSheetId="5" hidden="1">{"Assump",#N/A,TRUE,"Proforma";"first",#N/A,TRUE,"Proforma";"second",#N/A,TRUE,"Proforma";"lease1",#N/A,TRUE,"Proforma";"lease2",#N/A,TRUE,"Proforma"}</definedName>
    <definedName name="aaaaa" localSheetId="6" hidden="1">{"Assump",#N/A,TRUE,"Proforma";"first",#N/A,TRUE,"Proforma";"second",#N/A,TRUE,"Proforma";"lease1",#N/A,TRUE,"Proforma";"lease2",#N/A,TRUE,"Proforma"}</definedName>
    <definedName name="aaaaa" localSheetId="3" hidden="1">{"Assump",#N/A,TRUE,"Proforma";"first",#N/A,TRUE,"Proforma";"second",#N/A,TRUE,"Proforma";"lease1",#N/A,TRUE,"Proforma";"lease2",#N/A,TRUE,"Proforma"}</definedName>
    <definedName name="aaaaa" hidden="1">{"Assump",#N/A,TRUE,"Proforma";"first",#N/A,TRUE,"Proforma";"second",#N/A,TRUE,"Proforma";"lease1",#N/A,TRUE,"Proforma";"lease2",#N/A,TRUE,"Proforma"}</definedName>
    <definedName name="aaaaaaa" localSheetId="4" hidden="1">{"Outflow 1",#N/A,FALSE,"Outflows-Inflows";"Outflow 2",#N/A,FALSE,"Outflows-Inflows";"Inflow 1",#N/A,FALSE,"Outflows-Inflows";"Inflow 2",#N/A,FALSE,"Outflows-Inflows"}</definedName>
    <definedName name="aaaaaaa" localSheetId="5" hidden="1">{"Outflow 1",#N/A,FALSE,"Outflows-Inflows";"Outflow 2",#N/A,FALSE,"Outflows-Inflows";"Inflow 1",#N/A,FALSE,"Outflows-Inflows";"Inflow 2",#N/A,FALSE,"Outflows-Inflows"}</definedName>
    <definedName name="aaaaaaa" localSheetId="6" hidden="1">{"Outflow 1",#N/A,FALSE,"Outflows-Inflows";"Outflow 2",#N/A,FALSE,"Outflows-Inflows";"Inflow 1",#N/A,FALSE,"Outflows-Inflows";"Inflow 2",#N/A,FALSE,"Outflows-Inflows"}</definedName>
    <definedName name="aaaaaaa" localSheetId="3" hidden="1">{"Outflow 1",#N/A,FALSE,"Outflows-Inflows";"Outflow 2",#N/A,FALSE,"Outflows-Inflows";"Inflow 1",#N/A,FALSE,"Outflows-Inflows";"Inflow 2",#N/A,FALSE,"Outflows-Inflows"}</definedName>
    <definedName name="aaaaaaa" hidden="1">{"Outflow 1",#N/A,FALSE,"Outflows-Inflows";"Outflow 2",#N/A,FALSE,"Outflows-Inflows";"Inflow 1",#N/A,FALSE,"Outflows-Inflows";"Inflow 2",#N/A,FALSE,"Outflows-Inflows"}</definedName>
    <definedName name="aaaab" localSheetId="4" hidden="1">{#N/A,#N/A,FALSE,"Project Properties";#N/A,#N/A,FALSE,"Eng %";#N/A,#N/A,FALSE,"ENGFORM";#N/A,#N/A,FALSE,"staffing";#N/A,#N/A,FALSE,"spending"}</definedName>
    <definedName name="aaaab" localSheetId="5" hidden="1">{#N/A,#N/A,FALSE,"Project Properties";#N/A,#N/A,FALSE,"Eng %";#N/A,#N/A,FALSE,"ENGFORM";#N/A,#N/A,FALSE,"staffing";#N/A,#N/A,FALSE,"spending"}</definedName>
    <definedName name="aaaab" localSheetId="6" hidden="1">{#N/A,#N/A,FALSE,"Project Properties";#N/A,#N/A,FALSE,"Eng %";#N/A,#N/A,FALSE,"ENGFORM";#N/A,#N/A,FALSE,"staffing";#N/A,#N/A,FALSE,"spending"}</definedName>
    <definedName name="aaaab" localSheetId="3" hidden="1">{#N/A,#N/A,FALSE,"Project Properties";#N/A,#N/A,FALSE,"Eng %";#N/A,#N/A,FALSE,"ENGFORM";#N/A,#N/A,FALSE,"staffing";#N/A,#N/A,FALSE,"spending"}</definedName>
    <definedName name="aaaab" hidden="1">{#N/A,#N/A,FALSE,"Project Properties";#N/A,#N/A,FALSE,"Eng %";#N/A,#N/A,FALSE,"ENGFORM";#N/A,#N/A,FALSE,"staffing";#N/A,#N/A,FALSE,"spending"}</definedName>
    <definedName name="aaaattt" localSheetId="4" hidden="1">{#N/A,#N/A,TRUE,"Cover &amp; Contents";#N/A,#N/A,TRUE,"Net Assets &amp; Ops &amp; #Units";#N/A,#N/A,TRUE,"NAV per unit";#N/A,#N/A,TRUE,"Cashflow &amp; RE";#N/A,#N/A,TRUE,"Notes 1-2";#N/A,#N/A,TRUE,"Notes 3-8";#N/A,#N/A,TRUE,"Notes 9-10";#N/A,#N/A,TRUE,"Notes 11-17";#N/A,#N/A,TRUE,"Notes 18-19";#N/A,#N/A,TRUE,"Notes 20-";#N/A,#N/A,TRUE,"Cos 1";#N/A,#N/A,TRUE,"Cos 2";#N/A,#N/A,TRUE,"App I";#N/A,#N/A,TRUE,"App II"}</definedName>
    <definedName name="aaaattt" localSheetId="5" hidden="1">{#N/A,#N/A,TRUE,"Cover &amp; Contents";#N/A,#N/A,TRUE,"Net Assets &amp; Ops &amp; #Units";#N/A,#N/A,TRUE,"NAV per unit";#N/A,#N/A,TRUE,"Cashflow &amp; RE";#N/A,#N/A,TRUE,"Notes 1-2";#N/A,#N/A,TRUE,"Notes 3-8";#N/A,#N/A,TRUE,"Notes 9-10";#N/A,#N/A,TRUE,"Notes 11-17";#N/A,#N/A,TRUE,"Notes 18-19";#N/A,#N/A,TRUE,"Notes 20-";#N/A,#N/A,TRUE,"Cos 1";#N/A,#N/A,TRUE,"Cos 2";#N/A,#N/A,TRUE,"App I";#N/A,#N/A,TRUE,"App II"}</definedName>
    <definedName name="aaaattt" localSheetId="6" hidden="1">{#N/A,#N/A,TRUE,"Cover &amp; Contents";#N/A,#N/A,TRUE,"Net Assets &amp; Ops &amp; #Units";#N/A,#N/A,TRUE,"NAV per unit";#N/A,#N/A,TRUE,"Cashflow &amp; RE";#N/A,#N/A,TRUE,"Notes 1-2";#N/A,#N/A,TRUE,"Notes 3-8";#N/A,#N/A,TRUE,"Notes 9-10";#N/A,#N/A,TRUE,"Notes 11-17";#N/A,#N/A,TRUE,"Notes 18-19";#N/A,#N/A,TRUE,"Notes 20-";#N/A,#N/A,TRUE,"Cos 1";#N/A,#N/A,TRUE,"Cos 2";#N/A,#N/A,TRUE,"App I";#N/A,#N/A,TRUE,"App II"}</definedName>
    <definedName name="aaaattt" localSheetId="3" hidden="1">{#N/A,#N/A,TRUE,"Cover &amp; Contents";#N/A,#N/A,TRUE,"Net Assets &amp; Ops &amp; #Units";#N/A,#N/A,TRUE,"NAV per unit";#N/A,#N/A,TRUE,"Cashflow &amp; RE";#N/A,#N/A,TRUE,"Notes 1-2";#N/A,#N/A,TRUE,"Notes 3-8";#N/A,#N/A,TRUE,"Notes 9-10";#N/A,#N/A,TRUE,"Notes 11-17";#N/A,#N/A,TRUE,"Notes 18-19";#N/A,#N/A,TRUE,"Notes 20-";#N/A,#N/A,TRUE,"Cos 1";#N/A,#N/A,TRUE,"Cos 2";#N/A,#N/A,TRUE,"App I";#N/A,#N/A,TRUE,"App II"}</definedName>
    <definedName name="aaaattt" hidden="1">{#N/A,#N/A,TRUE,"Cover &amp; Contents";#N/A,#N/A,TRUE,"Net Assets &amp; Ops &amp; #Units";#N/A,#N/A,TRUE,"NAV per unit";#N/A,#N/A,TRUE,"Cashflow &amp; RE";#N/A,#N/A,TRUE,"Notes 1-2";#N/A,#N/A,TRUE,"Notes 3-8";#N/A,#N/A,TRUE,"Notes 9-10";#N/A,#N/A,TRUE,"Notes 11-17";#N/A,#N/A,TRUE,"Notes 18-19";#N/A,#N/A,TRUE,"Notes 20-";#N/A,#N/A,TRUE,"Cos 1";#N/A,#N/A,TRUE,"Cos 2";#N/A,#N/A,TRUE,"App I";#N/A,#N/A,TRUE,"App II"}</definedName>
    <definedName name="aab" localSheetId="4" hidden="1">{#N/A,#N/A,TRUE,"A-site";#N/A,#N/A,TRUE,"B-Buildings";#N/A,#N/A,TRUE,"c-out-of-fence";#N/A,#N/A,TRUE,"d-proj.infr.";#N/A,#N/A,TRUE,"e- land"}</definedName>
    <definedName name="aab" localSheetId="5" hidden="1">{#N/A,#N/A,TRUE,"A-site";#N/A,#N/A,TRUE,"B-Buildings";#N/A,#N/A,TRUE,"c-out-of-fence";#N/A,#N/A,TRUE,"d-proj.infr.";#N/A,#N/A,TRUE,"e- land"}</definedName>
    <definedName name="aab" localSheetId="6" hidden="1">{#N/A,#N/A,TRUE,"A-site";#N/A,#N/A,TRUE,"B-Buildings";#N/A,#N/A,TRUE,"c-out-of-fence";#N/A,#N/A,TRUE,"d-proj.infr.";#N/A,#N/A,TRUE,"e- land"}</definedName>
    <definedName name="aab" localSheetId="3" hidden="1">{#N/A,#N/A,TRUE,"A-site";#N/A,#N/A,TRUE,"B-Buildings";#N/A,#N/A,TRUE,"c-out-of-fence";#N/A,#N/A,TRUE,"d-proj.infr.";#N/A,#N/A,TRUE,"e- land"}</definedName>
    <definedName name="aab" hidden="1">{#N/A,#N/A,TRUE,"A-site";#N/A,#N/A,TRUE,"B-Buildings";#N/A,#N/A,TRUE,"c-out-of-fence";#N/A,#N/A,TRUE,"d-proj.infr.";#N/A,#N/A,TRUE,"e- land"}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asdfa" localSheetId="4" hidden="1">{"rtn",#N/A,FALSE,"RTN";"tables",#N/A,FALSE,"RTN";"cf",#N/A,FALSE,"CF";"stats",#N/A,FALSE,"Stats";"prop",#N/A,FALSE,"Prop"}</definedName>
    <definedName name="aasdfa" localSheetId="5" hidden="1">{"rtn",#N/A,FALSE,"RTN";"tables",#N/A,FALSE,"RTN";"cf",#N/A,FALSE,"CF";"stats",#N/A,FALSE,"Stats";"prop",#N/A,FALSE,"Prop"}</definedName>
    <definedName name="aasdfa" localSheetId="6" hidden="1">{"rtn",#N/A,FALSE,"RTN";"tables",#N/A,FALSE,"RTN";"cf",#N/A,FALSE,"CF";"stats",#N/A,FALSE,"Stats";"prop",#N/A,FALSE,"Prop"}</definedName>
    <definedName name="aasdfa" localSheetId="3" hidden="1">{"rtn",#N/A,FALSE,"RTN";"tables",#N/A,FALSE,"RTN";"cf",#N/A,FALSE,"CF";"stats",#N/A,FALSE,"Stats";"prop",#N/A,FALSE,"Prop"}</definedName>
    <definedName name="aasdfa" hidden="1">{"rtn",#N/A,FALSE,"RTN";"tables",#N/A,FALSE,"RTN";"cf",#N/A,FALSE,"CF";"stats",#N/A,FALSE,"Stats";"prop",#N/A,FALSE,"Prop"}</definedName>
    <definedName name="ab" localSheetId="4" hidden="1">{#N/A,#N/A,TRUE,"Ericsson Stadium PCD ";#N/A,#N/A,TRUE,"Ericsson Stadium IOR"}</definedName>
    <definedName name="ab" localSheetId="5" hidden="1">{#N/A,#N/A,TRUE,"Ericsson Stadium PCD ";#N/A,#N/A,TRUE,"Ericsson Stadium IOR"}</definedName>
    <definedName name="ab" localSheetId="6" hidden="1">{#N/A,#N/A,TRUE,"Ericsson Stadium PCD ";#N/A,#N/A,TRUE,"Ericsson Stadium IOR"}</definedName>
    <definedName name="ab" localSheetId="3" hidden="1">{#N/A,#N/A,TRUE,"Ericsson Stadium PCD ";#N/A,#N/A,TRUE,"Ericsson Stadium IOR"}</definedName>
    <definedName name="ab" hidden="1">{#N/A,#N/A,TRUE,"Ericsson Stadium PCD ";#N/A,#N/A,TRUE,"Ericsson Stadium IOR"}</definedName>
    <definedName name="ab_condo" localSheetId="4" hidden="1">{#N/A,#N/A,TRUE,"Ericsson Stadium PCD ";#N/A,#N/A,TRUE,"Ericsson Stadium IOR"}</definedName>
    <definedName name="ab_condo" localSheetId="5" hidden="1">{#N/A,#N/A,TRUE,"Ericsson Stadium PCD ";#N/A,#N/A,TRUE,"Ericsson Stadium IOR"}</definedName>
    <definedName name="ab_condo" localSheetId="6" hidden="1">{#N/A,#N/A,TRUE,"Ericsson Stadium PCD ";#N/A,#N/A,TRUE,"Ericsson Stadium IOR"}</definedName>
    <definedName name="ab_condo" localSheetId="3" hidden="1">{#N/A,#N/A,TRUE,"Ericsson Stadium PCD ";#N/A,#N/A,TRUE,"Ericsson Stadium IOR"}</definedName>
    <definedName name="ab_condo" hidden="1">{#N/A,#N/A,TRUE,"Ericsson Stadium PCD ";#N/A,#N/A,TRUE,"Ericsson Stadium IOR"}</definedName>
    <definedName name="abc" localSheetId="4" hidden="1">{"Construction_Short",#N/A,FALSE,"Construction"}</definedName>
    <definedName name="abc" localSheetId="5" hidden="1">{"Construction_Short",#N/A,FALSE,"Construction"}</definedName>
    <definedName name="abc" localSheetId="6" hidden="1">{"Construction_Short",#N/A,FALSE,"Construction"}</definedName>
    <definedName name="abc" localSheetId="3" hidden="1">{"Construction_Short",#N/A,FALSE,"Construction"}</definedName>
    <definedName name="abc" hidden="1">{"Construction_Short",#N/A,FALSE,"Construction"}</definedName>
    <definedName name="abcd" localSheetId="4" hidden="1">{"Zone1",#N/A,FALSE,"Parameters";"Zone2",#N/A,FALSE,"Parameters"}</definedName>
    <definedName name="abcd" localSheetId="5" hidden="1">{"Zone1",#N/A,FALSE,"Parameters";"Zone2",#N/A,FALSE,"Parameters"}</definedName>
    <definedName name="abcd" localSheetId="6" hidden="1">{"Zone1",#N/A,FALSE,"Parameters";"Zone2",#N/A,FALSE,"Parameters"}</definedName>
    <definedName name="abcd" localSheetId="3" hidden="1">{"Zone1",#N/A,FALSE,"Parameters";"Zone2",#N/A,FALSE,"Parameters"}</definedName>
    <definedName name="abcd" hidden="1">{"Zone1",#N/A,FALSE,"Parameters";"Zone2",#N/A,FALSE,"Parameters"}</definedName>
    <definedName name="Access_Button" hidden="1">"Loan_Front_End_Input_List"</definedName>
    <definedName name="AccessDatabase" hidden="1">"C:\My Documents\DAVE\MODELS\Cash at Risk\Loan Front End.mdb"</definedName>
    <definedName name="ACQLOAN" localSheetId="5">[5]Summary!$H$6</definedName>
    <definedName name="ACQLOAN">[5]Summary!$H$6</definedName>
    <definedName name="ACwvu.ALL." localSheetId="4" hidden="1">#REF!</definedName>
    <definedName name="ACwvu.ALL." localSheetId="5" hidden="1">#REF!</definedName>
    <definedName name="ACwvu.ALL." localSheetId="6" hidden="1">#REF!</definedName>
    <definedName name="ACwvu.ALL." localSheetId="3" hidden="1">#REF!</definedName>
    <definedName name="ACwvu.ALL." hidden="1">#REF!</definedName>
    <definedName name="ACwvu.CAM._.RATES." localSheetId="4" hidden="1">#REF!</definedName>
    <definedName name="ACwvu.CAM._.RATES." localSheetId="5" hidden="1">#REF!</definedName>
    <definedName name="ACwvu.CAM._.RATES." localSheetId="6" hidden="1">#REF!</definedName>
    <definedName name="ACwvu.CAM._.RATES." localSheetId="3" hidden="1">#REF!</definedName>
    <definedName name="ACwvu.CAM._.RATES." hidden="1">#REF!</definedName>
    <definedName name="ACwvu.CAM._.RECOVERY." localSheetId="4" hidden="1">#REF!</definedName>
    <definedName name="ACwvu.CAM._.RECOVERY." localSheetId="5" hidden="1">#REF!</definedName>
    <definedName name="ACwvu.CAM._.RECOVERY." localSheetId="6" hidden="1">#REF!</definedName>
    <definedName name="ACwvu.CAM._.RECOVERY." localSheetId="3" hidden="1">#REF!</definedName>
    <definedName name="ACwvu.CAM._.RECOVERY." hidden="1">#REF!</definedName>
    <definedName name="ACwvu.LSMEET." localSheetId="4" hidden="1">#REF!</definedName>
    <definedName name="ACwvu.LSMEET." localSheetId="5" hidden="1">#REF!</definedName>
    <definedName name="ACwvu.LSMEET." localSheetId="6" hidden="1">#REF!</definedName>
    <definedName name="ACwvu.LSMEET." localSheetId="3" hidden="1">#REF!</definedName>
    <definedName name="ACwvu.LSMEET." hidden="1">#REF!</definedName>
    <definedName name="ACwvu.MARKETING._.REVENUE." localSheetId="4" hidden="1">#REF!</definedName>
    <definedName name="ACwvu.MARKETING._.REVENUE." localSheetId="5" hidden="1">#REF!</definedName>
    <definedName name="ACwvu.MARKETING._.REVENUE." localSheetId="6" hidden="1">#REF!</definedName>
    <definedName name="ACwvu.MARKETING._.REVENUE." localSheetId="3" hidden="1">#REF!</definedName>
    <definedName name="ACwvu.MARKETING._.REVENUE." hidden="1">#REF!</definedName>
    <definedName name="ACwvu.OCCUPANCY." localSheetId="4" hidden="1">#REF!</definedName>
    <definedName name="ACwvu.OCCUPANCY." localSheetId="5" hidden="1">#REF!</definedName>
    <definedName name="ACwvu.OCCUPANCY." localSheetId="6" hidden="1">#REF!</definedName>
    <definedName name="ACwvu.OCCUPANCY." localSheetId="3" hidden="1">#REF!</definedName>
    <definedName name="ACwvu.OCCUPANCY." hidden="1">#REF!</definedName>
    <definedName name="ACwvu.TAX._.RATES." localSheetId="4" hidden="1">#REF!</definedName>
    <definedName name="ACwvu.TAX._.RATES." localSheetId="5" hidden="1">#REF!</definedName>
    <definedName name="ACwvu.TAX._.RATES." localSheetId="6" hidden="1">#REF!</definedName>
    <definedName name="ACwvu.TAX._.RATES." localSheetId="3" hidden="1">#REF!</definedName>
    <definedName name="ACwvu.TAX._.RATES." hidden="1">#REF!</definedName>
    <definedName name="ACwvu.TAX._.RECOVERY." localSheetId="4" hidden="1">#REF!</definedName>
    <definedName name="ACwvu.TAX._.RECOVERY." localSheetId="5" hidden="1">#REF!</definedName>
    <definedName name="ACwvu.TAX._.RECOVERY." localSheetId="6" hidden="1">#REF!</definedName>
    <definedName name="ACwvu.TAX._.RECOVERY." localSheetId="3" hidden="1">#REF!</definedName>
    <definedName name="ACwvu.TAX._.RECOVERY." hidden="1">#REF!</definedName>
    <definedName name="ACwvu.WAT." localSheetId="4" hidden="1">#REF!</definedName>
    <definedName name="ACwvu.WAT." localSheetId="5" hidden="1">#REF!</definedName>
    <definedName name="ACwvu.WAT." localSheetId="6" hidden="1">#REF!</definedName>
    <definedName name="ACwvu.WAT." localSheetId="3" hidden="1">#REF!</definedName>
    <definedName name="ACwvu.WAT." hidden="1">#REF!</definedName>
    <definedName name="ad" localSheetId="4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ad" localSheetId="5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ad" localSheetId="6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ad" localSheetId="3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ad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adfa" localSheetId="4" hidden="1">{"cap_structure",#N/A,FALSE,"Graph-Mkt Cap";"price",#N/A,FALSE,"Graph-Price";"ebit",#N/A,FALSE,"Graph-EBITDA";"ebitda",#N/A,FALSE,"Graph-EBITDA"}</definedName>
    <definedName name="adfa" localSheetId="5" hidden="1">{"cap_structure",#N/A,FALSE,"Graph-Mkt Cap";"price",#N/A,FALSE,"Graph-Price";"ebit",#N/A,FALSE,"Graph-EBITDA";"ebitda",#N/A,FALSE,"Graph-EBITDA"}</definedName>
    <definedName name="adfa" localSheetId="6" hidden="1">{"cap_structure",#N/A,FALSE,"Graph-Mkt Cap";"price",#N/A,FALSE,"Graph-Price";"ebit",#N/A,FALSE,"Graph-EBITDA";"ebitda",#N/A,FALSE,"Graph-EBITDA"}</definedName>
    <definedName name="adfa" localSheetId="3" hidden="1">{"cap_structure",#N/A,FALSE,"Graph-Mkt Cap";"price",#N/A,FALSE,"Graph-Price";"ebit",#N/A,FALSE,"Graph-EBITDA";"ebitda",#N/A,FALSE,"Graph-EBITDA"}</definedName>
    <definedName name="adfa" hidden="1">{"cap_structure",#N/A,FALSE,"Graph-Mkt Cap";"price",#N/A,FALSE,"Graph-Price";"ebit",#N/A,FALSE,"Graph-EBITDA";"ebitda",#N/A,FALSE,"Graph-EBITDA"}</definedName>
    <definedName name="ADFWAE" localSheetId="4" hidden="1">{"summary1",#N/A,TRUE,"Comps";"summary2",#N/A,TRUE,"Comps";"summary3",#N/A,TRUE,"Comps"}</definedName>
    <definedName name="ADFWAE" localSheetId="5" hidden="1">{"summary1",#N/A,TRUE,"Comps";"summary2",#N/A,TRUE,"Comps";"summary3",#N/A,TRUE,"Comps"}</definedName>
    <definedName name="ADFWAE" localSheetId="6" hidden="1">{"summary1",#N/A,TRUE,"Comps";"summary2",#N/A,TRUE,"Comps";"summary3",#N/A,TRUE,"Comps"}</definedName>
    <definedName name="ADFWAE" localSheetId="3" hidden="1">{"summary1",#N/A,TRUE,"Comps";"summary2",#N/A,TRUE,"Comps";"summary3",#N/A,TRUE,"Comps"}</definedName>
    <definedName name="ADFWAE" hidden="1">{"summary1",#N/A,TRUE,"Comps";"summary2",#N/A,TRUE,"Comps";"summary3",#N/A,TRUE,"Comps"}</definedName>
    <definedName name="adgad" localSheetId="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adgad" localSheetId="5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adgad" localSheetId="6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adgad" localSheetId="3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adgad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adlak" localSheetId="4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dlak" localSheetId="5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dlak" localSheetId="6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dlak" localSheetId="3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dlak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ds" localSheetId="4" hidden="1">{"inputs raw data",#N/A,TRUE,"INPUT"}</definedName>
    <definedName name="ads" localSheetId="5" hidden="1">{"inputs raw data",#N/A,TRUE,"INPUT"}</definedName>
    <definedName name="ads" localSheetId="6" hidden="1">{"inputs raw data",#N/A,TRUE,"INPUT"}</definedName>
    <definedName name="ads" localSheetId="3" hidden="1">{"inputs raw data",#N/A,TRUE,"INPUT"}</definedName>
    <definedName name="ads" hidden="1">{"inputs raw data",#N/A,TRUE,"INPUT"}</definedName>
    <definedName name="adsf" localSheetId="4" hidden="1">{"sheet a",#N/A,FALSE,"A";"2 9 casflow",#N/A,FALSE,"B"}</definedName>
    <definedName name="adsf" localSheetId="5" hidden="1">{"sheet a",#N/A,FALSE,"A";"2 9 casflow",#N/A,FALSE,"B"}</definedName>
    <definedName name="adsf" localSheetId="6" hidden="1">{"sheet a",#N/A,FALSE,"A";"2 9 casflow",#N/A,FALSE,"B"}</definedName>
    <definedName name="adsf" localSheetId="3" hidden="1">{"sheet a",#N/A,FALSE,"A";"2 9 casflow",#N/A,FALSE,"B"}</definedName>
    <definedName name="adsf" hidden="1">{"sheet a",#N/A,FALSE,"A";"2 9 casflow",#N/A,FALSE,"B"}</definedName>
    <definedName name="ADSFA" localSheetId="4" hidden="1">{"inputs raw data",#N/A,TRUE,"INPUT"}</definedName>
    <definedName name="ADSFA" localSheetId="5" hidden="1">{"inputs raw data",#N/A,TRUE,"INPUT"}</definedName>
    <definedName name="ADSFA" localSheetId="6" hidden="1">{"inputs raw data",#N/A,TRUE,"INPUT"}</definedName>
    <definedName name="ADSFA" localSheetId="3" hidden="1">{"inputs raw data",#N/A,TRUE,"INPUT"}</definedName>
    <definedName name="ADSFA" hidden="1">{"inputs raw data",#N/A,TRUE,"INPUT"}</definedName>
    <definedName name="ae" localSheetId="4" hidden="1">{#N/A,#N/A,TRUE,"10 Yr Hold";#N/A,#N/A,TRUE,"7 Yr Hold";#N/A,#N/A,TRUE,"5 Yr Hold";#N/A,#N/A,TRUE,"3 Yr Hold"}</definedName>
    <definedName name="ae" localSheetId="5" hidden="1">{#N/A,#N/A,TRUE,"10 Yr Hold";#N/A,#N/A,TRUE,"7 Yr Hold";#N/A,#N/A,TRUE,"5 Yr Hold";#N/A,#N/A,TRUE,"3 Yr Hold"}</definedName>
    <definedName name="ae" localSheetId="6" hidden="1">{#N/A,#N/A,TRUE,"10 Yr Hold";#N/A,#N/A,TRUE,"7 Yr Hold";#N/A,#N/A,TRUE,"5 Yr Hold";#N/A,#N/A,TRUE,"3 Yr Hold"}</definedName>
    <definedName name="ae" localSheetId="3" hidden="1">{#N/A,#N/A,TRUE,"10 Yr Hold";#N/A,#N/A,TRUE,"7 Yr Hold";#N/A,#N/A,TRUE,"5 Yr Hold";#N/A,#N/A,TRUE,"3 Yr Hold"}</definedName>
    <definedName name="ae" hidden="1">{#N/A,#N/A,TRUE,"10 Yr Hold";#N/A,#N/A,TRUE,"7 Yr Hold";#N/A,#N/A,TRUE,"5 Yr Hold";#N/A,#N/A,TRUE,"3 Yr Hold"}</definedName>
    <definedName name="AEWEW" localSheetId="4" hidden="1">{"inputs raw data",#N/A,TRUE,"INPUT"}</definedName>
    <definedName name="AEWEW" localSheetId="5" hidden="1">{"inputs raw data",#N/A,TRUE,"INPUT"}</definedName>
    <definedName name="AEWEW" localSheetId="6" hidden="1">{"inputs raw data",#N/A,TRUE,"INPUT"}</definedName>
    <definedName name="AEWEW" localSheetId="3" hidden="1">{"inputs raw data",#N/A,TRUE,"INPUT"}</definedName>
    <definedName name="AEWEW" hidden="1">{"inputs raw data",#N/A,TRUE,"INPUT"}</definedName>
    <definedName name="afe" localSheetId="4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afe" localSheetId="5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afe" localSheetId="6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afe" localSheetId="3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afe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afirpt" localSheetId="4" hidden="1">{#N/A,#N/A,TRUE,"TITLE";#N/A,#N/A,TRUE,"SCH 1";#N/A,#N/A,TRUE,"SCH 2";#N/A,#N/A,TRUE,"SCH 3";#N/A,#N/A,TRUE,"SCH3(A)"}</definedName>
    <definedName name="afirpt" localSheetId="5" hidden="1">{#N/A,#N/A,TRUE,"TITLE";#N/A,#N/A,TRUE,"SCH 1";#N/A,#N/A,TRUE,"SCH 2";#N/A,#N/A,TRUE,"SCH 3";#N/A,#N/A,TRUE,"SCH3(A)"}</definedName>
    <definedName name="afirpt" localSheetId="6" hidden="1">{#N/A,#N/A,TRUE,"TITLE";#N/A,#N/A,TRUE,"SCH 1";#N/A,#N/A,TRUE,"SCH 2";#N/A,#N/A,TRUE,"SCH 3";#N/A,#N/A,TRUE,"SCH3(A)"}</definedName>
    <definedName name="afirpt" localSheetId="3" hidden="1">{#N/A,#N/A,TRUE,"TITLE";#N/A,#N/A,TRUE,"SCH 1";#N/A,#N/A,TRUE,"SCH 2";#N/A,#N/A,TRUE,"SCH 3";#N/A,#N/A,TRUE,"SCH3(A)"}</definedName>
    <definedName name="afirpt" hidden="1">{#N/A,#N/A,TRUE,"TITLE";#N/A,#N/A,TRUE,"SCH 1";#N/A,#N/A,TRUE,"SCH 2";#N/A,#N/A,TRUE,"SCH 3";#N/A,#N/A,TRUE,"SCH3(A)"}</definedName>
    <definedName name="aftreport" localSheetId="4" hidden="1">{#N/A,#N/A,TRUE,"TITLE";#N/A,#N/A,TRUE,"SCH 1";#N/A,#N/A,TRUE,"SCH 2";#N/A,#N/A,TRUE,"SCH 3";#N/A,#N/A,TRUE,"SCH3(A)"}</definedName>
    <definedName name="aftreport" localSheetId="5" hidden="1">{#N/A,#N/A,TRUE,"TITLE";#N/A,#N/A,TRUE,"SCH 1";#N/A,#N/A,TRUE,"SCH 2";#N/A,#N/A,TRUE,"SCH 3";#N/A,#N/A,TRUE,"SCH3(A)"}</definedName>
    <definedName name="aftreport" localSheetId="6" hidden="1">{#N/A,#N/A,TRUE,"TITLE";#N/A,#N/A,TRUE,"SCH 1";#N/A,#N/A,TRUE,"SCH 2";#N/A,#N/A,TRUE,"SCH 3";#N/A,#N/A,TRUE,"SCH3(A)"}</definedName>
    <definedName name="aftreport" localSheetId="3" hidden="1">{#N/A,#N/A,TRUE,"TITLE";#N/A,#N/A,TRUE,"SCH 1";#N/A,#N/A,TRUE,"SCH 2";#N/A,#N/A,TRUE,"SCH 3";#N/A,#N/A,TRUE,"SCH3(A)"}</definedName>
    <definedName name="aftreport" hidden="1">{#N/A,#N/A,TRUE,"TITLE";#N/A,#N/A,TRUE,"SCH 1";#N/A,#N/A,TRUE,"SCH 2";#N/A,#N/A,TRUE,"SCH 3";#N/A,#N/A,TRUE,"SCH3(A)"}</definedName>
    <definedName name="agf" localSheetId="4" hidden="1">{#N/A,#N/A,FALSE,"ExecSum";#N/A,#N/A,FALSE,"total summary";#N/A,#N/A,FALSE,"Budget";#N/A,#N/A,FALSE,"CashFlow"}</definedName>
    <definedName name="agf" localSheetId="5" hidden="1">{#N/A,#N/A,FALSE,"ExecSum";#N/A,#N/A,FALSE,"total summary";#N/A,#N/A,FALSE,"Budget";#N/A,#N/A,FALSE,"CashFlow"}</definedName>
    <definedName name="agf" localSheetId="6" hidden="1">{#N/A,#N/A,FALSE,"ExecSum";#N/A,#N/A,FALSE,"total summary";#N/A,#N/A,FALSE,"Budget";#N/A,#N/A,FALSE,"CashFlow"}</definedName>
    <definedName name="agf" localSheetId="3" hidden="1">{#N/A,#N/A,FALSE,"ExecSum";#N/A,#N/A,FALSE,"total summary";#N/A,#N/A,FALSE,"Budget";#N/A,#N/A,FALSE,"CashFlow"}</definedName>
    <definedName name="agf" hidden="1">{#N/A,#N/A,FALSE,"ExecSum";#N/A,#N/A,FALSE,"total summary";#N/A,#N/A,FALSE,"Budget";#N/A,#N/A,FALSE,"CashFlow"}</definedName>
    <definedName name="akdlk" localSheetId="4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kdlk" localSheetId="5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kdlk" localSheetId="6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kdlk" localSheetId="3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kdlk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l" localSheetId="4" hidden="1">{"sheet a",#N/A,FALSE,"A";"2 9 casflow",#N/A,FALSE,"B"}</definedName>
    <definedName name="Al" localSheetId="5" hidden="1">{"sheet a",#N/A,FALSE,"A";"2 9 casflow",#N/A,FALSE,"B"}</definedName>
    <definedName name="Al" localSheetId="6" hidden="1">{"sheet a",#N/A,FALSE,"A";"2 9 casflow",#N/A,FALSE,"B"}</definedName>
    <definedName name="Al" localSheetId="3" hidden="1">{"sheet a",#N/A,FALSE,"A";"2 9 casflow",#N/A,FALSE,"B"}</definedName>
    <definedName name="Al" hidden="1">{"sheet a",#N/A,FALSE,"A";"2 9 casflow",#N/A,FALSE,"B"}</definedName>
    <definedName name="all" localSheetId="4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all" localSheetId="5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all" localSheetId="6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all" localSheetId="3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all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alternate_matrix" localSheetId="4" hidden="1">{#N/A,#N/A,FALSE,"1Summary";#N/A,#N/A,FALSE,"2Assumptions";#N/A,#N/A,FALSE,"3Cash Flow";#N/A,#N/A,FALSE,"4Return of Investment Chart";#N/A,#N/A,FALSE,"5Year 1 Reconciliation";#N/A,#N/A,FALSE,"6Residual";#N/A,#N/A,FALSE,"7Pricing Matrix";#N/A,#N/A,FALSE,"8Vacancy Matrix";#N/A,#N/A,FALSE,"9Vacancy Chart";#N/A,#N/A,FALSE,"AExpiration Schedule";#N/A,#N/A,FALSE,"BExpiration Chart";#N/A,#N/A,FALSE,"CLease-up Schedule";#N/A,#N/A,FALSE,"DWeighted Average Calculation"}</definedName>
    <definedName name="alternate_matrix" localSheetId="5" hidden="1">{#N/A,#N/A,FALSE,"1Summary";#N/A,#N/A,FALSE,"2Assumptions";#N/A,#N/A,FALSE,"3Cash Flow";#N/A,#N/A,FALSE,"4Return of Investment Chart";#N/A,#N/A,FALSE,"5Year 1 Reconciliation";#N/A,#N/A,FALSE,"6Residual";#N/A,#N/A,FALSE,"7Pricing Matrix";#N/A,#N/A,FALSE,"8Vacancy Matrix";#N/A,#N/A,FALSE,"9Vacancy Chart";#N/A,#N/A,FALSE,"AExpiration Schedule";#N/A,#N/A,FALSE,"BExpiration Chart";#N/A,#N/A,FALSE,"CLease-up Schedule";#N/A,#N/A,FALSE,"DWeighted Average Calculation"}</definedName>
    <definedName name="alternate_matrix" localSheetId="6" hidden="1">{#N/A,#N/A,FALSE,"1Summary";#N/A,#N/A,FALSE,"2Assumptions";#N/A,#N/A,FALSE,"3Cash Flow";#N/A,#N/A,FALSE,"4Return of Investment Chart";#N/A,#N/A,FALSE,"5Year 1 Reconciliation";#N/A,#N/A,FALSE,"6Residual";#N/A,#N/A,FALSE,"7Pricing Matrix";#N/A,#N/A,FALSE,"8Vacancy Matrix";#N/A,#N/A,FALSE,"9Vacancy Chart";#N/A,#N/A,FALSE,"AExpiration Schedule";#N/A,#N/A,FALSE,"BExpiration Chart";#N/A,#N/A,FALSE,"CLease-up Schedule";#N/A,#N/A,FALSE,"DWeighted Average Calculation"}</definedName>
    <definedName name="alternate_matrix" localSheetId="3" hidden="1">{#N/A,#N/A,FALSE,"1Summary";#N/A,#N/A,FALSE,"2Assumptions";#N/A,#N/A,FALSE,"3Cash Flow";#N/A,#N/A,FALSE,"4Return of Investment Chart";#N/A,#N/A,FALSE,"5Year 1 Reconciliation";#N/A,#N/A,FALSE,"6Residual";#N/A,#N/A,FALSE,"7Pricing Matrix";#N/A,#N/A,FALSE,"8Vacancy Matrix";#N/A,#N/A,FALSE,"9Vacancy Chart";#N/A,#N/A,FALSE,"AExpiration Schedule";#N/A,#N/A,FALSE,"BExpiration Chart";#N/A,#N/A,FALSE,"CLease-up Schedule";#N/A,#N/A,FALSE,"DWeighted Average Calculation"}</definedName>
    <definedName name="alternate_matrix" hidden="1">{#N/A,#N/A,FALSE,"1Summary";#N/A,#N/A,FALSE,"2Assumptions";#N/A,#N/A,FALSE,"3Cash Flow";#N/A,#N/A,FALSE,"4Return of Investment Chart";#N/A,#N/A,FALSE,"5Year 1 Reconciliation";#N/A,#N/A,FALSE,"6Residual";#N/A,#N/A,FALSE,"7Pricing Matrix";#N/A,#N/A,FALSE,"8Vacancy Matrix";#N/A,#N/A,FALSE,"9Vacancy Chart";#N/A,#N/A,FALSE,"AExpiration Schedule";#N/A,#N/A,FALSE,"BExpiration Chart";#N/A,#N/A,FALSE,"CLease-up Schedule";#N/A,#N/A,FALSE,"DWeighted Average Calculation"}</definedName>
    <definedName name="AMORT" localSheetId="5">[5]Summary!$H$15</definedName>
    <definedName name="AMORT">[5]Summary!$H$15</definedName>
    <definedName name="andrew" localSheetId="4" hidden="1">{"eca",#N/A,TRUE,"E-C1 (R)";"ecb",#N/A,TRUE,"E-C1 (R)"}</definedName>
    <definedName name="andrew" localSheetId="5" hidden="1">{"eca",#N/A,TRUE,"E-C1 (R)";"ecb",#N/A,TRUE,"E-C1 (R)"}</definedName>
    <definedName name="andrew" localSheetId="6" hidden="1">{"eca",#N/A,TRUE,"E-C1 (R)";"ecb",#N/A,TRUE,"E-C1 (R)"}</definedName>
    <definedName name="andrew" localSheetId="3" hidden="1">{"eca",#N/A,TRUE,"E-C1 (R)";"ecb",#N/A,TRUE,"E-C1 (R)"}</definedName>
    <definedName name="andrew" hidden="1">{"eca",#N/A,TRUE,"E-C1 (R)";"ecb",#N/A,TRUE,"E-C1 (R)"}</definedName>
    <definedName name="anscount" hidden="1">2</definedName>
    <definedName name="arew" localSheetId="4" hidden="1">{"cap_structure",#N/A,FALSE,"Graph-Mkt Cap";"price",#N/A,FALSE,"Graph-Price";"ebit",#N/A,FALSE,"Graph-EBITDA";"ebitda",#N/A,FALSE,"Graph-EBITDA"}</definedName>
    <definedName name="arew" localSheetId="5" hidden="1">{"cap_structure",#N/A,FALSE,"Graph-Mkt Cap";"price",#N/A,FALSE,"Graph-Price";"ebit",#N/A,FALSE,"Graph-EBITDA";"ebitda",#N/A,FALSE,"Graph-EBITDA"}</definedName>
    <definedName name="arew" localSheetId="6" hidden="1">{"cap_structure",#N/A,FALSE,"Graph-Mkt Cap";"price",#N/A,FALSE,"Graph-Price";"ebit",#N/A,FALSE,"Graph-EBITDA";"ebitda",#N/A,FALSE,"Graph-EBITDA"}</definedName>
    <definedName name="arew" localSheetId="3" hidden="1">{"cap_structure",#N/A,FALSE,"Graph-Mkt Cap";"price",#N/A,FALSE,"Graph-Price";"ebit",#N/A,FALSE,"Graph-EBITDA";"ebitda",#N/A,FALSE,"Graph-EBITDA"}</definedName>
    <definedName name="arew" hidden="1">{"cap_structure",#N/A,FALSE,"Graph-Mkt Cap";"price",#N/A,FALSE,"Graph-Price";"ebit",#N/A,FALSE,"Graph-EBITDA";"ebitda",#N/A,FALSE,"Graph-EBITDA"}</definedName>
    <definedName name="arg" localSheetId="4" hidden="1">{"inputs raw data",#N/A,TRUE,"INPUT"}</definedName>
    <definedName name="arg" localSheetId="5" hidden="1">{"inputs raw data",#N/A,TRUE,"INPUT"}</definedName>
    <definedName name="arg" localSheetId="6" hidden="1">{"inputs raw data",#N/A,TRUE,"INPUT"}</definedName>
    <definedName name="arg" localSheetId="3" hidden="1">{"inputs raw data",#N/A,TRUE,"INPUT"}</definedName>
    <definedName name="arg" hidden="1">{"inputs raw data",#N/A,TRUE,"INPUT"}</definedName>
    <definedName name="as" localSheetId="4" hidden="1">{"Outflow 1",#N/A,FALSE,"Outflows-Inflows";"Outflow 2",#N/A,FALSE,"Outflows-Inflows";"Inflow 1",#N/A,FALSE,"Outflows-Inflows";"Inflow 2",#N/A,FALSE,"Outflows-Inflows"}</definedName>
    <definedName name="as" localSheetId="5" hidden="1">{"Outflow 1",#N/A,FALSE,"Outflows-Inflows";"Outflow 2",#N/A,FALSE,"Outflows-Inflows";"Inflow 1",#N/A,FALSE,"Outflows-Inflows";"Inflow 2",#N/A,FALSE,"Outflows-Inflows"}</definedName>
    <definedName name="as" localSheetId="6" hidden="1">{"Outflow 1",#N/A,FALSE,"Outflows-Inflows";"Outflow 2",#N/A,FALSE,"Outflows-Inflows";"Inflow 1",#N/A,FALSE,"Outflows-Inflows";"Inflow 2",#N/A,FALSE,"Outflows-Inflows"}</definedName>
    <definedName name="as" localSheetId="3" hidden="1">{"Outflow 1",#N/A,FALSE,"Outflows-Inflows";"Outflow 2",#N/A,FALSE,"Outflows-Inflows";"Inflow 1",#N/A,FALSE,"Outflows-Inflows";"Inflow 2",#N/A,FALSE,"Outflows-Inflows"}</definedName>
    <definedName name="as" hidden="1">{"Outflow 1",#N/A,FALSE,"Outflows-Inflows";"Outflow 2",#N/A,FALSE,"Outflows-Inflows";"Inflow 1",#N/A,FALSE,"Outflows-Inflows";"Inflow 2",#N/A,FALSE,"Outflows-Inflows"}</definedName>
    <definedName name="AS2DocOpenMode" hidden="1">"AS2DocumentEdit"</definedName>
    <definedName name="AS2ReportLS" hidden="1">1</definedName>
    <definedName name="AS2SyncStepLS" hidden="1">0</definedName>
    <definedName name="AS2TickmarkLS" localSheetId="4" hidden="1">#REF!</definedName>
    <definedName name="AS2TickmarkLS" localSheetId="5" hidden="1">#REF!</definedName>
    <definedName name="AS2TickmarkLS" localSheetId="6" hidden="1">#REF!</definedName>
    <definedName name="AS2TickmarkLS" localSheetId="3" hidden="1">#REF!</definedName>
    <definedName name="AS2TickmarkLS" hidden="1">#REF!</definedName>
    <definedName name="AS2VersionLS" hidden="1">300</definedName>
    <definedName name="asdfa" hidden="1">#N/A</definedName>
    <definedName name="asdfas" localSheetId="4" hidden="1">{"print 1.6",#N/A,FALSE,"Sheet1";"print 2.6",#N/A,FALSE,"Sheet1";"print 3.6",#N/A,FALSE,"Sheet1";"print 4.6",#N/A,FALSE,"Sheet1";"print 5.6",#N/A,FALSE,"Sheet1";"print 6.6",#N/A,FALSE,"Sheet1"}</definedName>
    <definedName name="asdfas" localSheetId="5" hidden="1">{"print 1.6",#N/A,FALSE,"Sheet1";"print 2.6",#N/A,FALSE,"Sheet1";"print 3.6",#N/A,FALSE,"Sheet1";"print 4.6",#N/A,FALSE,"Sheet1";"print 5.6",#N/A,FALSE,"Sheet1";"print 6.6",#N/A,FALSE,"Sheet1"}</definedName>
    <definedName name="asdfas" localSheetId="6" hidden="1">{"print 1.6",#N/A,FALSE,"Sheet1";"print 2.6",#N/A,FALSE,"Sheet1";"print 3.6",#N/A,FALSE,"Sheet1";"print 4.6",#N/A,FALSE,"Sheet1";"print 5.6",#N/A,FALSE,"Sheet1";"print 6.6",#N/A,FALSE,"Sheet1"}</definedName>
    <definedName name="asdfas" localSheetId="3" hidden="1">{"print 1.6",#N/A,FALSE,"Sheet1";"print 2.6",#N/A,FALSE,"Sheet1";"print 3.6",#N/A,FALSE,"Sheet1";"print 4.6",#N/A,FALSE,"Sheet1";"print 5.6",#N/A,FALSE,"Sheet1";"print 6.6",#N/A,FALSE,"Sheet1"}</definedName>
    <definedName name="asdfas" hidden="1">{"print 1.6",#N/A,FALSE,"Sheet1";"print 2.6",#N/A,FALSE,"Sheet1";"print 3.6",#N/A,FALSE,"Sheet1";"print 4.6",#N/A,FALSE,"Sheet1";"print 5.6",#N/A,FALSE,"Sheet1";"print 6.6",#N/A,FALSE,"Sheet1"}</definedName>
    <definedName name="asdfasaa" localSheetId="4" hidden="1">{"print 1.6",#N/A,FALSE,"Sheet1";"print 2.6",#N/A,FALSE,"Sheet1";"print 3.6",#N/A,FALSE,"Sheet1";"print 4.6",#N/A,FALSE,"Sheet1";"print 5.6",#N/A,FALSE,"Sheet1";"print 6.6",#N/A,FALSE,"Sheet1"}</definedName>
    <definedName name="asdfasaa" localSheetId="5" hidden="1">{"print 1.6",#N/A,FALSE,"Sheet1";"print 2.6",#N/A,FALSE,"Sheet1";"print 3.6",#N/A,FALSE,"Sheet1";"print 4.6",#N/A,FALSE,"Sheet1";"print 5.6",#N/A,FALSE,"Sheet1";"print 6.6",#N/A,FALSE,"Sheet1"}</definedName>
    <definedName name="asdfasaa" localSheetId="6" hidden="1">{"print 1.6",#N/A,FALSE,"Sheet1";"print 2.6",#N/A,FALSE,"Sheet1";"print 3.6",#N/A,FALSE,"Sheet1";"print 4.6",#N/A,FALSE,"Sheet1";"print 5.6",#N/A,FALSE,"Sheet1";"print 6.6",#N/A,FALSE,"Sheet1"}</definedName>
    <definedName name="asdfasaa" localSheetId="3" hidden="1">{"print 1.6",#N/A,FALSE,"Sheet1";"print 2.6",#N/A,FALSE,"Sheet1";"print 3.6",#N/A,FALSE,"Sheet1";"print 4.6",#N/A,FALSE,"Sheet1";"print 5.6",#N/A,FALSE,"Sheet1";"print 6.6",#N/A,FALSE,"Sheet1"}</definedName>
    <definedName name="asdfasaa" hidden="1">{"print 1.6",#N/A,FALSE,"Sheet1";"print 2.6",#N/A,FALSE,"Sheet1";"print 3.6",#N/A,FALSE,"Sheet1";"print 4.6",#N/A,FALSE,"Sheet1";"print 5.6",#N/A,FALSE,"Sheet1";"print 6.6",#N/A,FALSE,"Sheet1"}</definedName>
    <definedName name="asdfasdf" localSheetId="4" hidden="1">{"rtn",#N/A,FALSE,"RTN";"tables",#N/A,FALSE,"RTN";"cf",#N/A,FALSE,"CF";"stats",#N/A,FALSE,"Stats";"prop",#N/A,FALSE,"Prop"}</definedName>
    <definedName name="asdfasdf" localSheetId="5" hidden="1">{"rtn",#N/A,FALSE,"RTN";"tables",#N/A,FALSE,"RTN";"cf",#N/A,FALSE,"CF";"stats",#N/A,FALSE,"Stats";"prop",#N/A,FALSE,"Prop"}</definedName>
    <definedName name="asdfasdf" localSheetId="6" hidden="1">{"rtn",#N/A,FALSE,"RTN";"tables",#N/A,FALSE,"RTN";"cf",#N/A,FALSE,"CF";"stats",#N/A,FALSE,"Stats";"prop",#N/A,FALSE,"Prop"}</definedName>
    <definedName name="asdfasdf" localSheetId="3" hidden="1">{"rtn",#N/A,FALSE,"RTN";"tables",#N/A,FALSE,"RTN";"cf",#N/A,FALSE,"CF";"stats",#N/A,FALSE,"Stats";"prop",#N/A,FALSE,"Prop"}</definedName>
    <definedName name="asdfasdf" hidden="1">{"rtn",#N/A,FALSE,"RTN";"tables",#N/A,FALSE,"RTN";"cf",#N/A,FALSE,"CF";"stats",#N/A,FALSE,"Stats";"prop",#N/A,FALSE,"Prop"}</definedName>
    <definedName name="asdfasdfdddd" localSheetId="4" hidden="1">{"DCF","UPSIDE CASE",FALSE,"Sheet1";"DCF","BASE CASE",FALSE,"Sheet1";"DCF","DOWNSIDE CASE",FALSE,"Sheet1"}</definedName>
    <definedName name="asdfasdfdddd" localSheetId="5" hidden="1">{"DCF","UPSIDE CASE",FALSE,"Sheet1";"DCF","BASE CASE",FALSE,"Sheet1";"DCF","DOWNSIDE CASE",FALSE,"Sheet1"}</definedName>
    <definedName name="asdfasdfdddd" localSheetId="6" hidden="1">{"DCF","UPSIDE CASE",FALSE,"Sheet1";"DCF","BASE CASE",FALSE,"Sheet1";"DCF","DOWNSIDE CASE",FALSE,"Sheet1"}</definedName>
    <definedName name="asdfasdfdddd" localSheetId="3" hidden="1">{"DCF","UPSIDE CASE",FALSE,"Sheet1";"DCF","BASE CASE",FALSE,"Sheet1";"DCF","DOWNSIDE CASE",FALSE,"Sheet1"}</definedName>
    <definedName name="asdfasdfdddd" hidden="1">{"DCF","UPSIDE CASE",FALSE,"Sheet1";"DCF","BASE CASE",FALSE,"Sheet1";"DCF","DOWNSIDE CASE",FALSE,"Sheet1"}</definedName>
    <definedName name="asdfg" localSheetId="4" hidden="1">{"rtn",#N/A,FALSE,"RTN";"tables",#N/A,FALSE,"RTN";"cf",#N/A,FALSE,"CF";"stats",#N/A,FALSE,"Stats";"prop",#N/A,FALSE,"Prop"}</definedName>
    <definedName name="asdfg" localSheetId="5" hidden="1">{"rtn",#N/A,FALSE,"RTN";"tables",#N/A,FALSE,"RTN";"cf",#N/A,FALSE,"CF";"stats",#N/A,FALSE,"Stats";"prop",#N/A,FALSE,"Prop"}</definedName>
    <definedName name="asdfg" localSheetId="6" hidden="1">{"rtn",#N/A,FALSE,"RTN";"tables",#N/A,FALSE,"RTN";"cf",#N/A,FALSE,"CF";"stats",#N/A,FALSE,"Stats";"prop",#N/A,FALSE,"Prop"}</definedName>
    <definedName name="asdfg" localSheetId="3" hidden="1">{"rtn",#N/A,FALSE,"RTN";"tables",#N/A,FALSE,"RTN";"cf",#N/A,FALSE,"CF";"stats",#N/A,FALSE,"Stats";"prop",#N/A,FALSE,"Prop"}</definedName>
    <definedName name="asdfg" hidden="1">{"rtn",#N/A,FALSE,"RTN";"tables",#N/A,FALSE,"RTN";"cf",#N/A,FALSE,"CF";"stats",#N/A,FALSE,"Stats";"prop",#N/A,FALSE,"Prop"}</definedName>
    <definedName name="asf" localSheetId="4" hidden="1">{"sheet a",#N/A,FALSE,"A";"sheet b 1",#N/A,FALSE,"B";"sheet b 2",#N/A,FALSE,"B"}</definedName>
    <definedName name="asf" localSheetId="5" hidden="1">{"sheet a",#N/A,FALSE,"A";"sheet b 1",#N/A,FALSE,"B";"sheet b 2",#N/A,FALSE,"B"}</definedName>
    <definedName name="asf" localSheetId="6" hidden="1">{"sheet a",#N/A,FALSE,"A";"sheet b 1",#N/A,FALSE,"B";"sheet b 2",#N/A,FALSE,"B"}</definedName>
    <definedName name="asf" localSheetId="3" hidden="1">{"sheet a",#N/A,FALSE,"A";"sheet b 1",#N/A,FALSE,"B";"sheet b 2",#N/A,FALSE,"B"}</definedName>
    <definedName name="asf" hidden="1">{"sheet a",#N/A,FALSE,"A";"sheet b 1",#N/A,FALSE,"B";"sheet b 2",#N/A,FALSE,"B"}</definedName>
    <definedName name="asfget" localSheetId="4" hidden="1">{"Page1",#N/A,FALSE,"7979";"Page2",#N/A,FALSE,"7979";"Page3",#N/A,FALSE,"7979"}</definedName>
    <definedName name="asfget" localSheetId="5" hidden="1">{"Page1",#N/A,FALSE,"7979";"Page2",#N/A,FALSE,"7979";"Page3",#N/A,FALSE,"7979"}</definedName>
    <definedName name="asfget" localSheetId="6" hidden="1">{"Page1",#N/A,FALSE,"7979";"Page2",#N/A,FALSE,"7979";"Page3",#N/A,FALSE,"7979"}</definedName>
    <definedName name="asfget" localSheetId="3" hidden="1">{"Page1",#N/A,FALSE,"7979";"Page2",#N/A,FALSE,"7979";"Page3",#N/A,FALSE,"7979"}</definedName>
    <definedName name="asfget" hidden="1">{"Page1",#N/A,FALSE,"7979";"Page2",#N/A,FALSE,"7979";"Page3",#N/A,FALSE,"7979"}</definedName>
    <definedName name="ashish" localSheetId="4" hidden="1">{"'Assump'!$F$6:$J$6"}</definedName>
    <definedName name="ashish" localSheetId="5" hidden="1">{"'Assump'!$F$6:$J$6"}</definedName>
    <definedName name="ashish" localSheetId="6" hidden="1">{"'Assump'!$F$6:$J$6"}</definedName>
    <definedName name="ashish" localSheetId="3" hidden="1">{"'Assump'!$F$6:$J$6"}</definedName>
    <definedName name="ashish" hidden="1">{"'Assump'!$F$6:$J$6"}</definedName>
    <definedName name="ass" localSheetId="4" hidden="1">{"print 1.6",#N/A,FALSE,"Sheet1";"print 2.6",#N/A,FALSE,"Sheet1";"print 3.6",#N/A,FALSE,"Sheet1";"print 4.6",#N/A,FALSE,"Sheet1";"print 5.6",#N/A,FALSE,"Sheet1";"print 6.6",#N/A,FALSE,"Sheet1"}</definedName>
    <definedName name="ass" localSheetId="5" hidden="1">{"print 1.6",#N/A,FALSE,"Sheet1";"print 2.6",#N/A,FALSE,"Sheet1";"print 3.6",#N/A,FALSE,"Sheet1";"print 4.6",#N/A,FALSE,"Sheet1";"print 5.6",#N/A,FALSE,"Sheet1";"print 6.6",#N/A,FALSE,"Sheet1"}</definedName>
    <definedName name="ass" localSheetId="6" hidden="1">{"print 1.6",#N/A,FALSE,"Sheet1";"print 2.6",#N/A,FALSE,"Sheet1";"print 3.6",#N/A,FALSE,"Sheet1";"print 4.6",#N/A,FALSE,"Sheet1";"print 5.6",#N/A,FALSE,"Sheet1";"print 6.6",#N/A,FALSE,"Sheet1"}</definedName>
    <definedName name="ass" localSheetId="3" hidden="1">{"print 1.6",#N/A,FALSE,"Sheet1";"print 2.6",#N/A,FALSE,"Sheet1";"print 3.6",#N/A,FALSE,"Sheet1";"print 4.6",#N/A,FALSE,"Sheet1";"print 5.6",#N/A,FALSE,"Sheet1";"print 6.6",#N/A,FALSE,"Sheet1"}</definedName>
    <definedName name="ass" hidden="1">{"print 1.6",#N/A,FALSE,"Sheet1";"print 2.6",#N/A,FALSE,"Sheet1";"print 3.6",#N/A,FALSE,"Sheet1";"print 4.6",#N/A,FALSE,"Sheet1";"print 5.6",#N/A,FALSE,"Sheet1";"print 6.6",#N/A,FALSE,"Sheet1"}</definedName>
    <definedName name="asss" localSheetId="4" hidden="1">{"rtn",#N/A,FALSE,"RTN";"tables",#N/A,FALSE,"RTN";"cf",#N/A,FALSE,"CF";"stats",#N/A,FALSE,"Stats";"prop",#N/A,FALSE,"Prop"}</definedName>
    <definedName name="asss" localSheetId="5" hidden="1">{"rtn",#N/A,FALSE,"RTN";"tables",#N/A,FALSE,"RTN";"cf",#N/A,FALSE,"CF";"stats",#N/A,FALSE,"Stats";"prop",#N/A,FALSE,"Prop"}</definedName>
    <definedName name="asss" localSheetId="6" hidden="1">{"rtn",#N/A,FALSE,"RTN";"tables",#N/A,FALSE,"RTN";"cf",#N/A,FALSE,"CF";"stats",#N/A,FALSE,"Stats";"prop",#N/A,FALSE,"Prop"}</definedName>
    <definedName name="asss" localSheetId="3" hidden="1">{"rtn",#N/A,FALSE,"RTN";"tables",#N/A,FALSE,"RTN";"cf",#N/A,FALSE,"CF";"stats",#N/A,FALSE,"Stats";"prop",#N/A,FALSE,"Prop"}</definedName>
    <definedName name="asss" hidden="1">{"rtn",#N/A,FALSE,"RTN";"tables",#N/A,FALSE,"RTN";"cf",#N/A,FALSE,"CF";"stats",#N/A,FALSE,"Stats";"prop",#N/A,FALSE,"Prop"}</definedName>
    <definedName name="Assumptions1" localSheetId="4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ssumptions1" localSheetId="5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ssumptions1" localSheetId="6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ssumptions1" localSheetId="3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ssumptions1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ssumptions1_1" localSheetId="4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ssumptions1_1" localSheetId="5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ssumptions1_1" localSheetId="6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ssumptions1_1" localSheetId="3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ssumptions1_1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Attach3" localSheetId="4" hidden="1">{"Grant",#N/A,FALSE,"Grant";"GP Developer",#N/A,FALSE,"GP &amp; Dev Loans";"Operating Analysis",#N/A,FALSE,"Operations";"Tax Credit",#N/A,FALSE,"Tax Credits";"Tax Credit Analysis",#N/A,FALSE,"TC Analysis"}</definedName>
    <definedName name="Attach3" localSheetId="5" hidden="1">{"Grant",#N/A,FALSE,"Grant";"GP Developer",#N/A,FALSE,"GP &amp; Dev Loans";"Operating Analysis",#N/A,FALSE,"Operations";"Tax Credit",#N/A,FALSE,"Tax Credits";"Tax Credit Analysis",#N/A,FALSE,"TC Analysis"}</definedName>
    <definedName name="Attach3" localSheetId="6" hidden="1">{"Grant",#N/A,FALSE,"Grant";"GP Developer",#N/A,FALSE,"GP &amp; Dev Loans";"Operating Analysis",#N/A,FALSE,"Operations";"Tax Credit",#N/A,FALSE,"Tax Credits";"Tax Credit Analysis",#N/A,FALSE,"TC Analysis"}</definedName>
    <definedName name="Attach3" localSheetId="3" hidden="1">{"Grant",#N/A,FALSE,"Grant";"GP Developer",#N/A,FALSE,"GP &amp; Dev Loans";"Operating Analysis",#N/A,FALSE,"Operations";"Tax Credit",#N/A,FALSE,"Tax Credits";"Tax Credit Analysis",#N/A,FALSE,"TC Analysis"}</definedName>
    <definedName name="Attach3" hidden="1">{"Grant",#N/A,FALSE,"Grant";"GP Developer",#N/A,FALSE,"GP &amp; Dev Loans";"Operating Analysis",#N/A,FALSE,"Operations";"Tax Credit",#N/A,FALSE,"Tax Credits";"Tax Credit Analysis",#N/A,FALSE,"TC Analysis"}</definedName>
    <definedName name="avl" localSheetId="4" hidden="1">{"Analysis of Assets_Liabilities",#N/A,FALSE,"ccy_anal";"Analysis of Investments",#N/A,FALSE,"ccy_anal"}</definedName>
    <definedName name="avl" localSheetId="5" hidden="1">{"Analysis of Assets_Liabilities",#N/A,FALSE,"ccy_anal";"Analysis of Investments",#N/A,FALSE,"ccy_anal"}</definedName>
    <definedName name="avl" localSheetId="6" hidden="1">{"Analysis of Assets_Liabilities",#N/A,FALSE,"ccy_anal";"Analysis of Investments",#N/A,FALSE,"ccy_anal"}</definedName>
    <definedName name="avl" localSheetId="3" hidden="1">{"Analysis of Assets_Liabilities",#N/A,FALSE,"ccy_anal";"Analysis of Investments",#N/A,FALSE,"ccy_anal"}</definedName>
    <definedName name="avl" hidden="1">{"Analysis of Assets_Liabilities",#N/A,FALSE,"ccy_anal";"Analysis of Investments",#N/A,FALSE,"ccy_anal"}</definedName>
    <definedName name="BadLink" localSheetId="4" hidden="1">#REF!</definedName>
    <definedName name="BadLink" localSheetId="5" hidden="1">#REF!</definedName>
    <definedName name="BadLink" localSheetId="6" hidden="1">#REF!</definedName>
    <definedName name="BadLink" localSheetId="3" hidden="1">#REF!</definedName>
    <definedName name="BadLink" hidden="1">#REF!</definedName>
    <definedName name="bb" localSheetId="4" hidden="1">{#N/A,#N/A,FALSE,"ExitStratigy"}</definedName>
    <definedName name="bb" localSheetId="5" hidden="1">{#N/A,#N/A,FALSE,"ExitStratigy"}</definedName>
    <definedName name="bb" localSheetId="6" hidden="1">{#N/A,#N/A,FALSE,"ExitStratigy"}</definedName>
    <definedName name="bb" localSheetId="3" hidden="1">{#N/A,#N/A,FALSE,"ExitStratigy"}</definedName>
    <definedName name="bb" hidden="1">{#N/A,#N/A,FALSE,"ExitStratigy"}</definedName>
    <definedName name="bbb" localSheetId="4" hidden="1">{#N/A,#N/A,FALSE,"ExitStratigy"}</definedName>
    <definedName name="bbb" localSheetId="5" hidden="1">{#N/A,#N/A,FALSE,"ExitStratigy"}</definedName>
    <definedName name="bbb" localSheetId="6" hidden="1">{#N/A,#N/A,FALSE,"ExitStratigy"}</definedName>
    <definedName name="bbb" localSheetId="3" hidden="1">{#N/A,#N/A,FALSE,"ExitStratigy"}</definedName>
    <definedName name="bbb" hidden="1">{#N/A,#N/A,FALSE,"ExitStratigy"}</definedName>
    <definedName name="be" localSheetId="4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be" localSheetId="5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be" localSheetId="6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be" localSheetId="3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be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Bear" localSheetId="4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ear" localSheetId="5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ear" localSheetId="6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ear" localSheetId="3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ear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eg_Bal">#REF!</definedName>
    <definedName name="ben" localSheetId="4" hidden="1">{"Analysis of Assets_Liabilities",#N/A,FALSE,"ccy_anal";"Analysis of Investments",#N/A,FALSE,"ccy_anal"}</definedName>
    <definedName name="ben" localSheetId="5" hidden="1">{"Analysis of Assets_Liabilities",#N/A,FALSE,"ccy_anal";"Analysis of Investments",#N/A,FALSE,"ccy_anal"}</definedName>
    <definedName name="ben" localSheetId="6" hidden="1">{"Analysis of Assets_Liabilities",#N/A,FALSE,"ccy_anal";"Analysis of Investments",#N/A,FALSE,"ccy_anal"}</definedName>
    <definedName name="ben" localSheetId="3" hidden="1">{"Analysis of Assets_Liabilities",#N/A,FALSE,"ccy_anal";"Analysis of Investments",#N/A,FALSE,"ccy_anal"}</definedName>
    <definedName name="ben" hidden="1">{"Analysis of Assets_Liabilities",#N/A,FALSE,"ccy_anal";"Analysis of Investments",#N/A,FALSE,"ccy_anal"}</definedName>
    <definedName name="BG_Del" hidden="1">15</definedName>
    <definedName name="BG_Ins" hidden="1">4</definedName>
    <definedName name="BG_Mod" hidden="1">6</definedName>
    <definedName name="blah" localSheetId="4" hidden="1">{"Input Assumptions",#N/A,FALSE,"Summary";"Project CF",#N/A,FALSE,"Summary";"Debt &amp; Sq. Ft.",#N/A,FALSE,"Summary";"Revenues",#N/A,FALSE,"Revenue"}</definedName>
    <definedName name="blah" localSheetId="5" hidden="1">{"Input Assumptions",#N/A,FALSE,"Summary";"Project CF",#N/A,FALSE,"Summary";"Debt &amp; Sq. Ft.",#N/A,FALSE,"Summary";"Revenues",#N/A,FALSE,"Revenue"}</definedName>
    <definedName name="blah" localSheetId="6" hidden="1">{"Input Assumptions",#N/A,FALSE,"Summary";"Project CF",#N/A,FALSE,"Summary";"Debt &amp; Sq. Ft.",#N/A,FALSE,"Summary";"Revenues",#N/A,FALSE,"Revenue"}</definedName>
    <definedName name="blah" localSheetId="3" hidden="1">{"Input Assumptions",#N/A,FALSE,"Summary";"Project CF",#N/A,FALSE,"Summary";"Debt &amp; Sq. Ft.",#N/A,FALSE,"Summary";"Revenues",#N/A,FALSE,"Revenue"}</definedName>
    <definedName name="blah" hidden="1">{"Input Assumptions",#N/A,FALSE,"Summary";"Project CF",#N/A,FALSE,"Summary";"Debt &amp; Sq. Ft.",#N/A,FALSE,"Summary";"Revenues",#N/A,FALSE,"Revenue"}</definedName>
    <definedName name="BLPH1" localSheetId="4" hidden="1">#REF!</definedName>
    <definedName name="BLPH1" localSheetId="5" hidden="1">#REF!</definedName>
    <definedName name="BLPH1" localSheetId="6" hidden="1">#REF!</definedName>
    <definedName name="BLPH1" localSheetId="3" hidden="1">#REF!</definedName>
    <definedName name="BLPH1" hidden="1">#REF!</definedName>
    <definedName name="BLPH10" localSheetId="4" hidden="1">#REF!</definedName>
    <definedName name="BLPH10" localSheetId="5" hidden="1">#REF!</definedName>
    <definedName name="BLPH10" localSheetId="6" hidden="1">#REF!</definedName>
    <definedName name="BLPH10" localSheetId="3" hidden="1">#REF!</definedName>
    <definedName name="BLPH10" hidden="1">#REF!</definedName>
    <definedName name="BLPH11" localSheetId="4" hidden="1">#REF!</definedName>
    <definedName name="BLPH11" localSheetId="5" hidden="1">#REF!</definedName>
    <definedName name="BLPH11" localSheetId="6" hidden="1">#REF!</definedName>
    <definedName name="BLPH11" localSheetId="3" hidden="1">#REF!</definedName>
    <definedName name="BLPH11" hidden="1">#REF!</definedName>
    <definedName name="BLPH2" localSheetId="4" hidden="1">#REF!</definedName>
    <definedName name="BLPH2" localSheetId="5" hidden="1">#REF!</definedName>
    <definedName name="BLPH2" localSheetId="6" hidden="1">#REF!</definedName>
    <definedName name="BLPH2" localSheetId="3" hidden="1">#REF!</definedName>
    <definedName name="BLPH2" hidden="1">#REF!</definedName>
    <definedName name="BLPH3" localSheetId="4" hidden="1">#REF!</definedName>
    <definedName name="BLPH3" localSheetId="5" hidden="1">#REF!</definedName>
    <definedName name="BLPH3" localSheetId="6" hidden="1">#REF!</definedName>
    <definedName name="BLPH3" localSheetId="3" hidden="1">#REF!</definedName>
    <definedName name="BLPH3" hidden="1">#REF!</definedName>
    <definedName name="BLPH4" localSheetId="4" hidden="1">#REF!</definedName>
    <definedName name="BLPH4" localSheetId="5" hidden="1">#REF!</definedName>
    <definedName name="BLPH4" localSheetId="6" hidden="1">#REF!</definedName>
    <definedName name="BLPH4" localSheetId="3" hidden="1">#REF!</definedName>
    <definedName name="BLPH4" hidden="1">#REF!</definedName>
    <definedName name="BLPH5" localSheetId="4" hidden="1">#REF!</definedName>
    <definedName name="BLPH5" localSheetId="5" hidden="1">#REF!</definedName>
    <definedName name="BLPH5" localSheetId="6" hidden="1">#REF!</definedName>
    <definedName name="BLPH5" localSheetId="3" hidden="1">#REF!</definedName>
    <definedName name="BLPH5" hidden="1">#REF!</definedName>
    <definedName name="BLPH6" localSheetId="4" hidden="1">#REF!</definedName>
    <definedName name="BLPH6" localSheetId="5" hidden="1">#REF!</definedName>
    <definedName name="BLPH6" localSheetId="6" hidden="1">#REF!</definedName>
    <definedName name="BLPH6" localSheetId="3" hidden="1">#REF!</definedName>
    <definedName name="BLPH6" hidden="1">#REF!</definedName>
    <definedName name="BLPH7" localSheetId="4" hidden="1">#REF!</definedName>
    <definedName name="BLPH7" localSheetId="5" hidden="1">#REF!</definedName>
    <definedName name="BLPH7" localSheetId="6" hidden="1">#REF!</definedName>
    <definedName name="BLPH7" localSheetId="3" hidden="1">#REF!</definedName>
    <definedName name="BLPH7" hidden="1">#REF!</definedName>
    <definedName name="BLPH8" localSheetId="4" hidden="1">#REF!</definedName>
    <definedName name="BLPH8" localSheetId="5" hidden="1">#REF!</definedName>
    <definedName name="BLPH8" localSheetId="6" hidden="1">#REF!</definedName>
    <definedName name="BLPH8" localSheetId="3" hidden="1">#REF!</definedName>
    <definedName name="BLPH8" hidden="1">#REF!</definedName>
    <definedName name="BLPH9" localSheetId="4" hidden="1">#REF!</definedName>
    <definedName name="BLPH9" localSheetId="5" hidden="1">#REF!</definedName>
    <definedName name="BLPH9" localSheetId="6" hidden="1">#REF!</definedName>
    <definedName name="BLPH9" localSheetId="3" hidden="1">#REF!</definedName>
    <definedName name="BLPH9" hidden="1">#REF!</definedName>
    <definedName name="bnmb" localSheetId="4" hidden="1">{#N/A,#N/A,FALSE,"Summary";#N/A,#N/A,FALSE,"Program Scheme";#N/A,#N/A,FALSE,"Assumptions";#N/A,#N/A,FALSE,"Development Budget";#N/A,#N/A,FALSE,"Timing";#N/A,#N/A,FALSE,"Development Costs &amp; Revenues";#N/A,#N/A,FALSE,"Cash Flow to Debt &amp; Equity";#N/A,#N/A,FALSE,"Cash Flow to Athena LP"}</definedName>
    <definedName name="bnmb" localSheetId="5" hidden="1">{#N/A,#N/A,FALSE,"Summary";#N/A,#N/A,FALSE,"Program Scheme";#N/A,#N/A,FALSE,"Assumptions";#N/A,#N/A,FALSE,"Development Budget";#N/A,#N/A,FALSE,"Timing";#N/A,#N/A,FALSE,"Development Costs &amp; Revenues";#N/A,#N/A,FALSE,"Cash Flow to Debt &amp; Equity";#N/A,#N/A,FALSE,"Cash Flow to Athena LP"}</definedName>
    <definedName name="bnmb" localSheetId="6" hidden="1">{#N/A,#N/A,FALSE,"Summary";#N/A,#N/A,FALSE,"Program Scheme";#N/A,#N/A,FALSE,"Assumptions";#N/A,#N/A,FALSE,"Development Budget";#N/A,#N/A,FALSE,"Timing";#N/A,#N/A,FALSE,"Development Costs &amp; Revenues";#N/A,#N/A,FALSE,"Cash Flow to Debt &amp; Equity";#N/A,#N/A,FALSE,"Cash Flow to Athena LP"}</definedName>
    <definedName name="bnmb" localSheetId="3" hidden="1">{#N/A,#N/A,FALSE,"Summary";#N/A,#N/A,FALSE,"Program Scheme";#N/A,#N/A,FALSE,"Assumptions";#N/A,#N/A,FALSE,"Development Budget";#N/A,#N/A,FALSE,"Timing";#N/A,#N/A,FALSE,"Development Costs &amp; Revenues";#N/A,#N/A,FALSE,"Cash Flow to Debt &amp; Equity";#N/A,#N/A,FALSE,"Cash Flow to Athena LP"}</definedName>
    <definedName name="bnmb" hidden="1">{#N/A,#N/A,FALSE,"Summary";#N/A,#N/A,FALSE,"Program Scheme";#N/A,#N/A,FALSE,"Assumptions";#N/A,#N/A,FALSE,"Development Budget";#N/A,#N/A,FALSE,"Timing";#N/A,#N/A,FALSE,"Development Costs &amp; Revenues";#N/A,#N/A,FALSE,"Cash Flow to Debt &amp; Equity";#N/A,#N/A,FALSE,"Cash Flow to Athena LP"}</definedName>
    <definedName name="BSIWhichPageSetup" hidden="1">1</definedName>
    <definedName name="BSIWhichPageSetup_0" hidden="1">"0þ"</definedName>
    <definedName name="but" localSheetId="4" hidden="1">{"2000",#N/A,FALSE,"2000"}</definedName>
    <definedName name="but" localSheetId="5" hidden="1">{"2000",#N/A,FALSE,"2000"}</definedName>
    <definedName name="but" localSheetId="6" hidden="1">{"2000",#N/A,FALSE,"2000"}</definedName>
    <definedName name="but" localSheetId="3" hidden="1">{"2000",#N/A,FALSE,"2000"}</definedName>
    <definedName name="but" hidden="1">{"2000",#N/A,FALSE,"2000"}</definedName>
    <definedName name="cal" localSheetId="4" hidden="1">{#N/A,#N/A,FALSE,"Project Properties";#N/A,#N/A,FALSE,"Eng %";#N/A,#N/A,FALSE,"ENGFORM";#N/A,#N/A,FALSE,"staffing";#N/A,#N/A,FALSE,"spending"}</definedName>
    <definedName name="cal" localSheetId="5" hidden="1">{#N/A,#N/A,FALSE,"Project Properties";#N/A,#N/A,FALSE,"Eng %";#N/A,#N/A,FALSE,"ENGFORM";#N/A,#N/A,FALSE,"staffing";#N/A,#N/A,FALSE,"spending"}</definedName>
    <definedName name="cal" localSheetId="6" hidden="1">{#N/A,#N/A,FALSE,"Project Properties";#N/A,#N/A,FALSE,"Eng %";#N/A,#N/A,FALSE,"ENGFORM";#N/A,#N/A,FALSE,"staffing";#N/A,#N/A,FALSE,"spending"}</definedName>
    <definedName name="cal" localSheetId="3" hidden="1">{#N/A,#N/A,FALSE,"Project Properties";#N/A,#N/A,FALSE,"Eng %";#N/A,#N/A,FALSE,"ENGFORM";#N/A,#N/A,FALSE,"staffing";#N/A,#N/A,FALSE,"spending"}</definedName>
    <definedName name="cal" hidden="1">{#N/A,#N/A,FALSE,"Project Properties";#N/A,#N/A,FALSE,"Eng %";#N/A,#N/A,FALSE,"ENGFORM";#N/A,#N/A,FALSE,"staffing";#N/A,#N/A,FALSE,"spending"}</definedName>
    <definedName name="calvin" localSheetId="4" hidden="1">{#N/A,#N/A,FALSE,"Project Properties";#N/A,#N/A,FALSE,"Eng %";#N/A,#N/A,FALSE,"ENGFORM";#N/A,#N/A,FALSE,"staffing";#N/A,#N/A,FALSE,"spending"}</definedName>
    <definedName name="calvin" localSheetId="5" hidden="1">{#N/A,#N/A,FALSE,"Project Properties";#N/A,#N/A,FALSE,"Eng %";#N/A,#N/A,FALSE,"ENGFORM";#N/A,#N/A,FALSE,"staffing";#N/A,#N/A,FALSE,"spending"}</definedName>
    <definedName name="calvin" localSheetId="6" hidden="1">{#N/A,#N/A,FALSE,"Project Properties";#N/A,#N/A,FALSE,"Eng %";#N/A,#N/A,FALSE,"ENGFORM";#N/A,#N/A,FALSE,"staffing";#N/A,#N/A,FALSE,"spending"}</definedName>
    <definedName name="calvin" localSheetId="3" hidden="1">{#N/A,#N/A,FALSE,"Project Properties";#N/A,#N/A,FALSE,"Eng %";#N/A,#N/A,FALSE,"ENGFORM";#N/A,#N/A,FALSE,"staffing";#N/A,#N/A,FALSE,"spending"}</definedName>
    <definedName name="calvin" hidden="1">{#N/A,#N/A,FALSE,"Project Properties";#N/A,#N/A,FALSE,"Eng %";#N/A,#N/A,FALSE,"ENGFORM";#N/A,#N/A,FALSE,"staffing";#N/A,#N/A,FALSE,"spending"}</definedName>
    <definedName name="Carrie" localSheetId="4" hidden="1">#REF!</definedName>
    <definedName name="Carrie" localSheetId="5" hidden="1">#REF!</definedName>
    <definedName name="Carrie" localSheetId="6" hidden="1">#REF!</definedName>
    <definedName name="Carrie" localSheetId="3" hidden="1">#REF!</definedName>
    <definedName name="Carrie" hidden="1">#REF!</definedName>
    <definedName name="cash" localSheetId="4" hidden="1">{#N/A,#N/A,FALSE,"Assumptions";#N/A,#N/A,FALSE,"Consol CF";#N/A,#N/A,FALSE,"Hacienda CF";#N/A,#N/A,FALSE,"Chabot CF";#N/A,#N/A,FALSE,"Diablo CF"}</definedName>
    <definedName name="cash" localSheetId="5" hidden="1">{#N/A,#N/A,FALSE,"Assumptions";#N/A,#N/A,FALSE,"Consol CF";#N/A,#N/A,FALSE,"Hacienda CF";#N/A,#N/A,FALSE,"Chabot CF";#N/A,#N/A,FALSE,"Diablo CF"}</definedName>
    <definedName name="cash" localSheetId="6" hidden="1">{#N/A,#N/A,FALSE,"Assumptions";#N/A,#N/A,FALSE,"Consol CF";#N/A,#N/A,FALSE,"Hacienda CF";#N/A,#N/A,FALSE,"Chabot CF";#N/A,#N/A,FALSE,"Diablo CF"}</definedName>
    <definedName name="cash" localSheetId="3" hidden="1">{#N/A,#N/A,FALSE,"Assumptions";#N/A,#N/A,FALSE,"Consol CF";#N/A,#N/A,FALSE,"Hacienda CF";#N/A,#N/A,FALSE,"Chabot CF";#N/A,#N/A,FALSE,"Diablo CF"}</definedName>
    <definedName name="cash" hidden="1">{#N/A,#N/A,FALSE,"Assumptions";#N/A,#N/A,FALSE,"Consol CF";#N/A,#N/A,FALSE,"Hacienda CF";#N/A,#N/A,FALSE,"Chabot CF";#N/A,#N/A,FALSE,"Diablo CF"}</definedName>
    <definedName name="cat" localSheetId="4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cat" localSheetId="5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cat" localSheetId="6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cat" localSheetId="3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cat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cb_sChart10D6460A_opts" hidden="1">"1, 1, 1, False, 2, True, False, , 0, False, False, 1, 1"</definedName>
    <definedName name="cb_sChart10D65256_opts" hidden="1">"1, 1, 1, False, 2, True, False, , 0, False, False, 1, 1"</definedName>
    <definedName name="cb_sChart10D653EB_opts" hidden="1">"1, 1, 1, False, 2, True, False, , 0, False, False, 1, 1"</definedName>
    <definedName name="cb_sChart10D65893_opts" hidden="1">"1, 1, 1, False, 2, True, False, , 0, False, False, 1, 1"</definedName>
    <definedName name="cb_sChart41E9A35_opts" hidden="1">"1, 9, 1, False, 2, False, False, , 0, False, True, 1, 1"</definedName>
    <definedName name="cb_sChartEE4CE1B_opts" hidden="1">"1, 4, 1, False, 2, False, False, , 0, False, False, 1, 1"</definedName>
    <definedName name="cb_sChartEE4CF99_opts" hidden="1">"1, 1, 1, False, 2, False, False, , 0, False, False, 1, 1"</definedName>
    <definedName name="cb_sChartEE4DD06_opts" hidden="1">"1, 1, 1, False, 2, False, False, , 0, False, False, 1, 2"</definedName>
    <definedName name="cb_sChartEE4E93B_opts" hidden="1">"1, 1, 1, False, 2, False, False, , 0, False, False, 1, 1"</definedName>
    <definedName name="cb_sChartEE51E95_opts" hidden="1">"1, 1, 1, False, 2, False, False, , 0, False, False, 1, 1"</definedName>
    <definedName name="cb_sChartEED7645_opts" hidden="1">"1, 1, 1, False, 2, False, False, , 0, False, False, 1, 1"</definedName>
    <definedName name="cb_sChartEEDA195_opts" hidden="1">"1, 1, 1, False, 2, False, False, , 0, False, False, 1, 1"</definedName>
    <definedName name="cb_sChartEEDC338_opts" hidden="1">"1, 1, 1, False, 2, False, False, , 0, False, False, 1, 1"</definedName>
    <definedName name="cb_sChartEEDEDB8_opts" hidden="1">"1, 1, 1, False, 2, False, False, , 0, False, True, 1, 1"</definedName>
    <definedName name="cb_sChartEEDEE5A_opts" hidden="1">"1, 3, 1, False, 2, True, False, , 0, False, True, 1, 1"</definedName>
    <definedName name="cb_sChartEEDF178_opts" hidden="1">"1, 3, 1, False, 2, False, False, , 0, False, True, 1, 1"</definedName>
    <definedName name="cb_sChartF6A6B11_opts" hidden="1">"1, 1, 1, False, 2, True, False, , 0, False, False, 1, 1"</definedName>
    <definedName name="cb_sChartFD191DC_opts" hidden="1">"1, 3, 1, False, 2, True, False, , 0, False, True, 1, 1"</definedName>
    <definedName name="cb_sChartFD1A245_opts" hidden="1">"1, 3, 1, False, 2, True, False, , 0, False, True, 1, 1"</definedName>
    <definedName name="cb_sChartFD3F0E9_opts" hidden="1">"1, 3, 1, False, 2, True, False, , 0, False, False, 1, 1"</definedName>
    <definedName name="cb_sChartFD3F27E_opts" hidden="1">"1, 3, 1, False, 2, True, False, , 0, False, True, 1, 1"</definedName>
    <definedName name="cb_sChartFD58483_opts" hidden="1">"1, 1, 1, False, 2, True, False, , 0, False, False, 1, 1"</definedName>
    <definedName name="cb_sChartFD5C4CD_opts" hidden="1">"1, 1, 1, False, 2, True, False, , 0, False, False, 1, 1"</definedName>
    <definedName name="cb_sChartFD5D4CE_opts" hidden="1">"1, 1, 1, False, 2, True, False, , 0, False, False, 1, 1"</definedName>
    <definedName name="cb_sChartFD5DF34_opts" hidden="1">"1, 1, 1, False, 2, True, False, , 0, False, False, 1, 1"</definedName>
    <definedName name="cb_sChartFD5EFC0_opts" hidden="1">"1, 1, 1, False, 2, True, False, , 0, False, False, 1, 1"</definedName>
    <definedName name="cb_sChartFD5FDB9_opts" hidden="1">"1, 1, 1, False, 2, True, False, , 0, False, False, 1, 1"</definedName>
    <definedName name="cb_sChartFE54712_opts" hidden="1">"1, 3, 1, False, 2, True, False, , 0, False, True, 1, 1"</definedName>
    <definedName name="cbre" localSheetId="4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cbre" localSheetId="5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cbre" localSheetId="6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cbre" localSheetId="3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cbre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CBWorkbookPriority" hidden="1">-1131501022</definedName>
    <definedName name="cc" localSheetId="4" hidden="1">{#N/A,#N/A,FALSE,"LoanAssumptions"}</definedName>
    <definedName name="cc" localSheetId="5" hidden="1">{#N/A,#N/A,FALSE,"LoanAssumptions"}</definedName>
    <definedName name="cc" localSheetId="6" hidden="1">{#N/A,#N/A,FALSE,"LoanAssumptions"}</definedName>
    <definedName name="cc" localSheetId="3" hidden="1">{#N/A,#N/A,FALSE,"LoanAssumptions"}</definedName>
    <definedName name="cc" hidden="1">{#N/A,#N/A,FALSE,"LoanAssumptions"}</definedName>
    <definedName name="cc." localSheetId="4" hidden="1">{"CD1",#N/A,TRUE,"C-D (R)";"CD2",#N/A,TRUE,"C-D (R)"}</definedName>
    <definedName name="cc." localSheetId="5" hidden="1">{"CD1",#N/A,TRUE,"C-D (R)";"CD2",#N/A,TRUE,"C-D (R)"}</definedName>
    <definedName name="cc." localSheetId="6" hidden="1">{"CD1",#N/A,TRUE,"C-D (R)";"CD2",#N/A,TRUE,"C-D (R)"}</definedName>
    <definedName name="cc." localSheetId="3" hidden="1">{"CD1",#N/A,TRUE,"C-D (R)";"CD2",#N/A,TRUE,"C-D (R)"}</definedName>
    <definedName name="cc." hidden="1">{"CD1",#N/A,TRUE,"C-D (R)";"CD2",#N/A,TRUE,"C-D (R)"}</definedName>
    <definedName name="ccc" localSheetId="4" hidden="1">{#N/A,#N/A,FALSE,"LoanAssumptions"}</definedName>
    <definedName name="ccc" localSheetId="5" hidden="1">{#N/A,#N/A,FALSE,"LoanAssumptions"}</definedName>
    <definedName name="ccc" localSheetId="6" hidden="1">{#N/A,#N/A,FALSE,"LoanAssumptions"}</definedName>
    <definedName name="ccc" localSheetId="3" hidden="1">{#N/A,#N/A,FALSE,"LoanAssumptions"}</definedName>
    <definedName name="ccc" hidden="1">{#N/A,#N/A,FALSE,"LoanAssumptions"}</definedName>
    <definedName name="CCCCCCCCC" localSheetId="4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CCCCCCCCC" localSheetId="5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CCCCCCCCC" localSheetId="6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CCCCCCCCC" localSheetId="3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CCCCCCCCC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ccs" localSheetId="4" hidden="1">{#N/A,#N/A,FALSE,"Chart 2 by Prop Type"}</definedName>
    <definedName name="ccs" localSheetId="5" hidden="1">{#N/A,#N/A,FALSE,"Chart 2 by Prop Type"}</definedName>
    <definedName name="ccs" localSheetId="6" hidden="1">{#N/A,#N/A,FALSE,"Chart 2 by Prop Type"}</definedName>
    <definedName name="ccs" localSheetId="3" hidden="1">{#N/A,#N/A,FALSE,"Chart 2 by Prop Type"}</definedName>
    <definedName name="ccs" hidden="1">{#N/A,#N/A,FALSE,"Chart 2 by Prop Type"}</definedName>
    <definedName name="cd" localSheetId="4" hidden="1">{"annual",#N/A,FALSE,"Pro Forma";#N/A,#N/A,FALSE,"Golf Operations"}</definedName>
    <definedName name="cd" localSheetId="5" hidden="1">{"annual",#N/A,FALSE,"Pro Forma";#N/A,#N/A,FALSE,"Golf Operations"}</definedName>
    <definedName name="cd" localSheetId="6" hidden="1">{"annual",#N/A,FALSE,"Pro Forma";#N/A,#N/A,FALSE,"Golf Operations"}</definedName>
    <definedName name="cd" localSheetId="3" hidden="1">{"annual",#N/A,FALSE,"Pro Forma";#N/A,#N/A,FALSE,"Golf Operations"}</definedName>
    <definedName name="cd" hidden="1">{"annual",#N/A,FALSE,"Pro Forma";#N/A,#N/A,FALSE,"Golf Operations"}</definedName>
    <definedName name="cfgcfg" localSheetId="4" hidden="1">{#N/A,#N/A,FALSE,"CCC Variance";#N/A,#N/A,FALSE,"CCC Notes"}</definedName>
    <definedName name="cfgcfg" localSheetId="5" hidden="1">{#N/A,#N/A,FALSE,"CCC Variance";#N/A,#N/A,FALSE,"CCC Notes"}</definedName>
    <definedName name="cfgcfg" localSheetId="6" hidden="1">{#N/A,#N/A,FALSE,"CCC Variance";#N/A,#N/A,FALSE,"CCC Notes"}</definedName>
    <definedName name="cfgcfg" localSheetId="3" hidden="1">{#N/A,#N/A,FALSE,"CCC Variance";#N/A,#N/A,FALSE,"CCC Notes"}</definedName>
    <definedName name="cfgcfg" hidden="1">{#N/A,#N/A,FALSE,"CCC Variance";#N/A,#N/A,FALSE,"CCC Notes"}</definedName>
    <definedName name="cfgjcfgh" localSheetId="4" hidden="1">{#N/A,#N/A,FALSE,"Common Area Accrual";#N/A,#N/A,FALSE,"Unit One LaSalle";#N/A,#N/A,FALSE,"Unit One CW";#N/A,#N/A,FALSE,"Unit One LaSalle + C &amp; W";#N/A,#N/A,FALSE,"Consolidated Accrual"}</definedName>
    <definedName name="cfgjcfgh" localSheetId="5" hidden="1">{#N/A,#N/A,FALSE,"Common Area Accrual";#N/A,#N/A,FALSE,"Unit One LaSalle";#N/A,#N/A,FALSE,"Unit One CW";#N/A,#N/A,FALSE,"Unit One LaSalle + C &amp; W";#N/A,#N/A,FALSE,"Consolidated Accrual"}</definedName>
    <definedName name="cfgjcfgh" localSheetId="6" hidden="1">{#N/A,#N/A,FALSE,"Common Area Accrual";#N/A,#N/A,FALSE,"Unit One LaSalle";#N/A,#N/A,FALSE,"Unit One CW";#N/A,#N/A,FALSE,"Unit One LaSalle + C &amp; W";#N/A,#N/A,FALSE,"Consolidated Accrual"}</definedName>
    <definedName name="cfgjcfgh" localSheetId="3" hidden="1">{#N/A,#N/A,FALSE,"Common Area Accrual";#N/A,#N/A,FALSE,"Unit One LaSalle";#N/A,#N/A,FALSE,"Unit One CW";#N/A,#N/A,FALSE,"Unit One LaSalle + C &amp; W";#N/A,#N/A,FALSE,"Consolidated Accrual"}</definedName>
    <definedName name="cfgjcfgh" hidden="1">{#N/A,#N/A,FALSE,"Common Area Accrual";#N/A,#N/A,FALSE,"Unit One LaSalle";#N/A,#N/A,FALSE,"Unit One CW";#N/A,#N/A,FALSE,"Unit One LaSalle + C &amp; W";#N/A,#N/A,FALSE,"Consolidated Accrual"}</definedName>
    <definedName name="cghj" localSheetId="4" hidden="1">{"ReportTop",#N/A,FALSE,"report top"}</definedName>
    <definedName name="cghj" localSheetId="5" hidden="1">{"ReportTop",#N/A,FALSE,"report top"}</definedName>
    <definedName name="cghj" localSheetId="6" hidden="1">{"ReportTop",#N/A,FALSE,"report top"}</definedName>
    <definedName name="cghj" localSheetId="3" hidden="1">{"ReportTop",#N/A,FALSE,"report top"}</definedName>
    <definedName name="cghj" hidden="1">{"ReportTop",#N/A,FALSE,"report top"}</definedName>
    <definedName name="ChangeRange" hidden="1">#N/A</definedName>
    <definedName name="CIQWBGuid" hidden="1">"af8cd061-7f59-4103-a774-67b310a1b437"</definedName>
    <definedName name="COL" localSheetId="4" hidden="1">#REF!</definedName>
    <definedName name="COL" localSheetId="5" hidden="1">#REF!</definedName>
    <definedName name="COL" localSheetId="6" hidden="1">#REF!</definedName>
    <definedName name="COL" localSheetId="3" hidden="1">#REF!</definedName>
    <definedName name="COL" hidden="1">#REF!</definedName>
    <definedName name="CompanyOH" localSheetId="4" hidden="1">#REF!</definedName>
    <definedName name="CompanyOH" localSheetId="5" hidden="1">#REF!</definedName>
    <definedName name="CompanyOH" localSheetId="6" hidden="1">#REF!</definedName>
    <definedName name="CompanyOH" localSheetId="3" hidden="1">#REF!</definedName>
    <definedName name="CompanyOH" hidden="1">#REF!</definedName>
    <definedName name="comps" localSheetId="4" hidden="1">{#N/A,#N/A,FALSE,"Cover";#N/A,#N/A,FALSE,"LUMI";#N/A,#N/A,FALSE,"COMD";#N/A,#N/A,FALSE,"Valuation";#N/A,#N/A,FALSE,"Assumptions";#N/A,#N/A,FALSE,"Pooling";#N/A,#N/A,FALSE,"BalanceSheet"}</definedName>
    <definedName name="comps" localSheetId="5" hidden="1">{#N/A,#N/A,FALSE,"Cover";#N/A,#N/A,FALSE,"LUMI";#N/A,#N/A,FALSE,"COMD";#N/A,#N/A,FALSE,"Valuation";#N/A,#N/A,FALSE,"Assumptions";#N/A,#N/A,FALSE,"Pooling";#N/A,#N/A,FALSE,"BalanceSheet"}</definedName>
    <definedName name="comps" localSheetId="6" hidden="1">{#N/A,#N/A,FALSE,"Cover";#N/A,#N/A,FALSE,"LUMI";#N/A,#N/A,FALSE,"COMD";#N/A,#N/A,FALSE,"Valuation";#N/A,#N/A,FALSE,"Assumptions";#N/A,#N/A,FALSE,"Pooling";#N/A,#N/A,FALSE,"BalanceSheet"}</definedName>
    <definedName name="comps" localSheetId="3" hidden="1">{#N/A,#N/A,FALSE,"Cover";#N/A,#N/A,FALSE,"LUMI";#N/A,#N/A,FALSE,"COMD";#N/A,#N/A,FALSE,"Valuation";#N/A,#N/A,FALSE,"Assumptions";#N/A,#N/A,FALSE,"Pooling";#N/A,#N/A,FALSE,"BalanceSheet"}</definedName>
    <definedName name="comps" hidden="1">{#N/A,#N/A,FALSE,"Cover";#N/A,#N/A,FALSE,"LUMI";#N/A,#N/A,FALSE,"COMD";#N/A,#N/A,FALSE,"Valuation";#N/A,#N/A,FALSE,"Assumptions";#N/A,#N/A,FALSE,"Pooling";#N/A,#N/A,FALSE,"BalanceSheet"}</definedName>
    <definedName name="Construct" localSheetId="4" hidden="1">{"Assumptions",#N/A,FALSE,"Assumptions"}</definedName>
    <definedName name="Construct" localSheetId="5" hidden="1">{"Assumptions",#N/A,FALSE,"Assumptions"}</definedName>
    <definedName name="Construct" localSheetId="6" hidden="1">{"Assumptions",#N/A,FALSE,"Assumptions"}</definedName>
    <definedName name="Construct" localSheetId="3" hidden="1">{"Assumptions",#N/A,FALSE,"Assumptions"}</definedName>
    <definedName name="Construct" hidden="1">{"Assumptions",#N/A,FALSE,"Assumptions"}</definedName>
    <definedName name="construction" localSheetId="4" hidden="1">{"Construction Costs",#N/A,FALSE,"Total Costs"}</definedName>
    <definedName name="construction" localSheetId="5" hidden="1">{"Construction Costs",#N/A,FALSE,"Total Costs"}</definedName>
    <definedName name="construction" localSheetId="6" hidden="1">{"Construction Costs",#N/A,FALSE,"Total Costs"}</definedName>
    <definedName name="construction" localSheetId="3" hidden="1">{"Construction Costs",#N/A,FALSE,"Total Costs"}</definedName>
    <definedName name="construction" hidden="1">{"Construction Costs",#N/A,FALSE,"Total Costs"}</definedName>
    <definedName name="Construction1" localSheetId="4" hidden="1">{"Construction Costs",#N/A,FALSE,"Total Costs"}</definedName>
    <definedName name="Construction1" localSheetId="5" hidden="1">{"Construction Costs",#N/A,FALSE,"Total Costs"}</definedName>
    <definedName name="Construction1" localSheetId="6" hidden="1">{"Construction Costs",#N/A,FALSE,"Total Costs"}</definedName>
    <definedName name="Construction1" localSheetId="3" hidden="1">{"Construction Costs",#N/A,FALSE,"Total Costs"}</definedName>
    <definedName name="Construction1" hidden="1">{"Construction Costs",#N/A,FALSE,"Total Costs"}</definedName>
    <definedName name="ContentsHelp" hidden="1">#N/A</definedName>
    <definedName name="Copy" localSheetId="4" hidden="1">{"AnnualRentRoll",#N/A,FALSE,"RentRoll"}</definedName>
    <definedName name="Copy" localSheetId="5" hidden="1">{"AnnualRentRoll",#N/A,FALSE,"RentRoll"}</definedName>
    <definedName name="Copy" localSheetId="6" hidden="1">{"AnnualRentRoll",#N/A,FALSE,"RentRoll"}</definedName>
    <definedName name="Copy" localSheetId="3" hidden="1">{"AnnualRentRoll",#N/A,FALSE,"RentRoll"}</definedName>
    <definedName name="Copy" hidden="1">{"AnnualRentRoll",#N/A,FALSE,"RentRoll"}</definedName>
    <definedName name="copy2" localSheetId="4" hidden="1">{"new",#N/A,FALSE,"D";"PROFORMA",#N/A,FALSE,"A";"partial 1",#N/A,FALSE,"B";"partial 2",#N/A,FALSE,"B";"partial 3",#N/A,FALSE,"B";"SMALL CF 1",#N/A,FALSE,"C"}</definedName>
    <definedName name="copy2" localSheetId="5" hidden="1">{"new",#N/A,FALSE,"D";"PROFORMA",#N/A,FALSE,"A";"partial 1",#N/A,FALSE,"B";"partial 2",#N/A,FALSE,"B";"partial 3",#N/A,FALSE,"B";"SMALL CF 1",#N/A,FALSE,"C"}</definedName>
    <definedName name="copy2" localSheetId="6" hidden="1">{"new",#N/A,FALSE,"D";"PROFORMA",#N/A,FALSE,"A";"partial 1",#N/A,FALSE,"B";"partial 2",#N/A,FALSE,"B";"partial 3",#N/A,FALSE,"B";"SMALL CF 1",#N/A,FALSE,"C"}</definedName>
    <definedName name="copy2" localSheetId="3" hidden="1">{"new",#N/A,FALSE,"D";"PROFORMA",#N/A,FALSE,"A";"partial 1",#N/A,FALSE,"B";"partial 2",#N/A,FALSE,"B";"partial 3",#N/A,FALSE,"B";"SMALL CF 1",#N/A,FALSE,"C"}</definedName>
    <definedName name="copy2" hidden="1">{"new",#N/A,FALSE,"D";"PROFORMA",#N/A,FALSE,"A";"partial 1",#N/A,FALSE,"B";"partial 2",#N/A,FALSE,"B";"partial 3",#N/A,FALSE,"B";"SMALL CF 1",#N/A,FALSE,"C"}</definedName>
    <definedName name="Cottage" localSheetId="4" hidden="1">{"cot1",#N/A,FALSE,"Cottages";"cot2",#N/A,FALSE,"Cottages";"cot3",#N/A,FALSE,"Cottages"}</definedName>
    <definedName name="Cottage" localSheetId="5" hidden="1">{"cot1",#N/A,FALSE,"Cottages";"cot2",#N/A,FALSE,"Cottages";"cot3",#N/A,FALSE,"Cottages"}</definedName>
    <definedName name="Cottage" localSheetId="6" hidden="1">{"cot1",#N/A,FALSE,"Cottages";"cot2",#N/A,FALSE,"Cottages";"cot3",#N/A,FALSE,"Cottages"}</definedName>
    <definedName name="Cottage" localSheetId="3" hidden="1">{"cot1",#N/A,FALSE,"Cottages";"cot2",#N/A,FALSE,"Cottages";"cot3",#N/A,FALSE,"Cottages"}</definedName>
    <definedName name="Cottage" hidden="1">{"cot1",#N/A,FALSE,"Cottages";"cot2",#N/A,FALSE,"Cottages";"cot3",#N/A,FALSE,"Cottages"}</definedName>
    <definedName name="cottage2" localSheetId="4" hidden="1">{"cot1",#N/A,FALSE,"Cottages";"cot2",#N/A,FALSE,"Cottages";"cot3",#N/A,FALSE,"Cottages"}</definedName>
    <definedName name="cottage2" localSheetId="5" hidden="1">{"cot1",#N/A,FALSE,"Cottages";"cot2",#N/A,FALSE,"Cottages";"cot3",#N/A,FALSE,"Cottages"}</definedName>
    <definedName name="cottage2" localSheetId="6" hidden="1">{"cot1",#N/A,FALSE,"Cottages";"cot2",#N/A,FALSE,"Cottages";"cot3",#N/A,FALSE,"Cottages"}</definedName>
    <definedName name="cottage2" localSheetId="3" hidden="1">{"cot1",#N/A,FALSE,"Cottages";"cot2",#N/A,FALSE,"Cottages";"cot3",#N/A,FALSE,"Cottages"}</definedName>
    <definedName name="cottage2" hidden="1">{"cot1",#N/A,FALSE,"Cottages";"cot2",#N/A,FALSE,"Cottages";"cot3",#N/A,FALSE,"Cottages"}</definedName>
    <definedName name="CPIMAyo1" localSheetId="4" hidden="1">{"Zone1",#N/A,FALSE,"Parameters";"Zone2",#N/A,FALSE,"Parameters"}</definedName>
    <definedName name="CPIMAyo1" localSheetId="5" hidden="1">{"Zone1",#N/A,FALSE,"Parameters";"Zone2",#N/A,FALSE,"Parameters"}</definedName>
    <definedName name="CPIMAyo1" localSheetId="6" hidden="1">{"Zone1",#N/A,FALSE,"Parameters";"Zone2",#N/A,FALSE,"Parameters"}</definedName>
    <definedName name="CPIMAyo1" localSheetId="3" hidden="1">{"Zone1",#N/A,FALSE,"Parameters";"Zone2",#N/A,FALSE,"Parameters"}</definedName>
    <definedName name="CPIMAyo1" hidden="1">{"Zone1",#N/A,FALSE,"Parameters";"Zone2",#N/A,FALSE,"Parameters"}</definedName>
    <definedName name="CreateTable" hidden="1">#N/A</definedName>
    <definedName name="CVS" localSheetId="4" hidden="1">#REF!</definedName>
    <definedName name="CVS" localSheetId="5" hidden="1">#REF!</definedName>
    <definedName name="CVS" localSheetId="6" hidden="1">#REF!</definedName>
    <definedName name="CVS" localSheetId="3" hidden="1">#REF!</definedName>
    <definedName name="CVS" hidden="1">#REF!</definedName>
    <definedName name="Cwvu.GREY_ALL." localSheetId="4" hidden="1">#REF!</definedName>
    <definedName name="Cwvu.GREY_ALL." localSheetId="5" hidden="1">#REF!</definedName>
    <definedName name="Cwvu.GREY_ALL." localSheetId="6" hidden="1">#REF!</definedName>
    <definedName name="Cwvu.GREY_ALL." localSheetId="3" hidden="1">#REF!</definedName>
    <definedName name="Cwvu.GREY_ALL." hidden="1">#REF!</definedName>
    <definedName name="Cwvu.WAT." localSheetId="4" hidden="1">#REF!</definedName>
    <definedName name="Cwvu.WAT." localSheetId="5" hidden="1">#REF!</definedName>
    <definedName name="Cwvu.WAT." localSheetId="6" hidden="1">#REF!</definedName>
    <definedName name="Cwvu.WAT." localSheetId="3" hidden="1">#REF!</definedName>
    <definedName name="Cwvu.WAT." hidden="1">#REF!</definedName>
    <definedName name="d" localSheetId="4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d" localSheetId="5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d" localSheetId="6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d" localSheetId="3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d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d_1" localSheetId="4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d_1" localSheetId="5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d_1" localSheetId="6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d_1" localSheetId="3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d_1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DACF" localSheetId="4" hidden="1">{"mgmt forecast",#N/A,FALSE,"Mgmt Forecast";"dcf table",#N/A,FALSE,"Mgmt Forecast";"sensitivity",#N/A,FALSE,"Mgmt Forecast";"table inputs",#N/A,FALSE,"Mgmt Forecast";"calculations",#N/A,FALSE,"Mgmt Forecast"}</definedName>
    <definedName name="DACF" localSheetId="5" hidden="1">{"mgmt forecast",#N/A,FALSE,"Mgmt Forecast";"dcf table",#N/A,FALSE,"Mgmt Forecast";"sensitivity",#N/A,FALSE,"Mgmt Forecast";"table inputs",#N/A,FALSE,"Mgmt Forecast";"calculations",#N/A,FALSE,"Mgmt Forecast"}</definedName>
    <definedName name="DACF" localSheetId="6" hidden="1">{"mgmt forecast",#N/A,FALSE,"Mgmt Forecast";"dcf table",#N/A,FALSE,"Mgmt Forecast";"sensitivity",#N/A,FALSE,"Mgmt Forecast";"table inputs",#N/A,FALSE,"Mgmt Forecast";"calculations",#N/A,FALSE,"Mgmt Forecast"}</definedName>
    <definedName name="DACF" localSheetId="3" hidden="1">{"mgmt forecast",#N/A,FALSE,"Mgmt Forecast";"dcf table",#N/A,FALSE,"Mgmt Forecast";"sensitivity",#N/A,FALSE,"Mgmt Forecast";"table inputs",#N/A,FALSE,"Mgmt Forecast";"calculations",#N/A,FALSE,"Mgmt Forecast"}</definedName>
    <definedName name="DACF" hidden="1">{"mgmt forecast",#N/A,FALSE,"Mgmt Forecast";"dcf table",#N/A,FALSE,"Mgmt Forecast";"sensitivity",#N/A,FALSE,"Mgmt Forecast";"table inputs",#N/A,FALSE,"Mgmt Forecast";"calculations",#N/A,FALSE,"Mgmt Forecast"}</definedName>
    <definedName name="DAFAD" localSheetId="4" hidden="1">{"cap_structure",#N/A,FALSE,"Graph-Mkt Cap";"price",#N/A,FALSE,"Graph-Price";"ebit",#N/A,FALSE,"Graph-EBITDA";"ebitda",#N/A,FALSE,"Graph-EBITDA"}</definedName>
    <definedName name="DAFAD" localSheetId="5" hidden="1">{"cap_structure",#N/A,FALSE,"Graph-Mkt Cap";"price",#N/A,FALSE,"Graph-Price";"ebit",#N/A,FALSE,"Graph-EBITDA";"ebitda",#N/A,FALSE,"Graph-EBITDA"}</definedName>
    <definedName name="DAFAD" localSheetId="6" hidden="1">{"cap_structure",#N/A,FALSE,"Graph-Mkt Cap";"price",#N/A,FALSE,"Graph-Price";"ebit",#N/A,FALSE,"Graph-EBITDA";"ebitda",#N/A,FALSE,"Graph-EBITDA"}</definedName>
    <definedName name="DAFAD" localSheetId="3" hidden="1">{"cap_structure",#N/A,FALSE,"Graph-Mkt Cap";"price",#N/A,FALSE,"Graph-Price";"ebit",#N/A,FALSE,"Graph-EBITDA";"ebitda",#N/A,FALSE,"Graph-EBITDA"}</definedName>
    <definedName name="DAFAD" hidden="1">{"cap_structure",#N/A,FALSE,"Graph-Mkt Cap";"price",#N/A,FALSE,"Graph-Price";"ebit",#N/A,FALSE,"Graph-EBITDA";"ebitda",#N/A,FALSE,"Graph-EBITDA"}</definedName>
    <definedName name="dafdsaf" localSheetId="4" hidden="1">{"incomemth",#N/A,TRUE,"forecast00";"incomepercentmth",#N/A,TRUE,"forecast00";"balancemth",#N/A,TRUE,"forecast00";"cashmth",#N/A,TRUE,"forecast00";"covenantmth",#N/A,TRUE,"forecast00"}</definedName>
    <definedName name="dafdsaf" localSheetId="5" hidden="1">{"incomemth",#N/A,TRUE,"forecast00";"incomepercentmth",#N/A,TRUE,"forecast00";"balancemth",#N/A,TRUE,"forecast00";"cashmth",#N/A,TRUE,"forecast00";"covenantmth",#N/A,TRUE,"forecast00"}</definedName>
    <definedName name="dafdsaf" localSheetId="6" hidden="1">{"incomemth",#N/A,TRUE,"forecast00";"incomepercentmth",#N/A,TRUE,"forecast00";"balancemth",#N/A,TRUE,"forecast00";"cashmth",#N/A,TRUE,"forecast00";"covenantmth",#N/A,TRUE,"forecast00"}</definedName>
    <definedName name="dafdsaf" localSheetId="3" hidden="1">{"incomemth",#N/A,TRUE,"forecast00";"incomepercentmth",#N/A,TRUE,"forecast00";"balancemth",#N/A,TRUE,"forecast00";"cashmth",#N/A,TRUE,"forecast00";"covenantmth",#N/A,TRUE,"forecast00"}</definedName>
    <definedName name="dafdsaf" hidden="1">{"incomemth",#N/A,TRUE,"forecast00";"incomepercentmth",#N/A,TRUE,"forecast00";"balancemth",#N/A,TRUE,"forecast00";"cashmth",#N/A,TRUE,"forecast00";"covenantmth",#N/A,TRUE,"forecast00"}</definedName>
    <definedName name="dafsaf1" localSheetId="4" hidden="1">{"incomemth",#N/A,TRUE,"forecast00";"incomepercentmth",#N/A,TRUE,"forecast00";"balancemth",#N/A,TRUE,"forecast00";"cashmth",#N/A,TRUE,"forecast00";"covenantmth",#N/A,TRUE,"forecast00"}</definedName>
    <definedName name="dafsaf1" localSheetId="5" hidden="1">{"incomemth",#N/A,TRUE,"forecast00";"incomepercentmth",#N/A,TRUE,"forecast00";"balancemth",#N/A,TRUE,"forecast00";"cashmth",#N/A,TRUE,"forecast00";"covenantmth",#N/A,TRUE,"forecast00"}</definedName>
    <definedName name="dafsaf1" localSheetId="6" hidden="1">{"incomemth",#N/A,TRUE,"forecast00";"incomepercentmth",#N/A,TRUE,"forecast00";"balancemth",#N/A,TRUE,"forecast00";"cashmth",#N/A,TRUE,"forecast00";"covenantmth",#N/A,TRUE,"forecast00"}</definedName>
    <definedName name="dafsaf1" localSheetId="3" hidden="1">{"incomemth",#N/A,TRUE,"forecast00";"incomepercentmth",#N/A,TRUE,"forecast00";"balancemth",#N/A,TRUE,"forecast00";"cashmth",#N/A,TRUE,"forecast00";"covenantmth",#N/A,TRUE,"forecast00"}</definedName>
    <definedName name="dafsaf1" hidden="1">{"incomemth",#N/A,TRUE,"forecast00";"incomepercentmth",#N/A,TRUE,"forecast00";"balancemth",#N/A,TRUE,"forecast00";"cashmth",#N/A,TRUE,"forecast00";"covenantmth",#N/A,TRUE,"forecast00"}</definedName>
    <definedName name="dag" localSheetId="4" hidden="1">{"Total",#N/A,FALSE,"Six Fields";"PDP",#N/A,FALSE,"Six Fields";"PNP",#N/A,FALSE,"Six Fields";"PUD",#N/A,FALSE,"Six Fields";"Prob",#N/A,FALSE,"Six Fields"}</definedName>
    <definedName name="dag" localSheetId="5" hidden="1">{"Total",#N/A,FALSE,"Six Fields";"PDP",#N/A,FALSE,"Six Fields";"PNP",#N/A,FALSE,"Six Fields";"PUD",#N/A,FALSE,"Six Fields";"Prob",#N/A,FALSE,"Six Fields"}</definedName>
    <definedName name="dag" localSheetId="6" hidden="1">{"Total",#N/A,FALSE,"Six Fields";"PDP",#N/A,FALSE,"Six Fields";"PNP",#N/A,FALSE,"Six Fields";"PUD",#N/A,FALSE,"Six Fields";"Prob",#N/A,FALSE,"Six Fields"}</definedName>
    <definedName name="dag" localSheetId="3" hidden="1">{"Total",#N/A,FALSE,"Six Fields";"PDP",#N/A,FALSE,"Six Fields";"PNP",#N/A,FALSE,"Six Fields";"PUD",#N/A,FALSE,"Six Fields";"Prob",#N/A,FALSE,"Six Fields"}</definedName>
    <definedName name="dag" hidden="1">{"Total",#N/A,FALSE,"Six Fields";"PDP",#N/A,FALSE,"Six Fields";"PNP",#N/A,FALSE,"Six Fields";"PUD",#N/A,FALSE,"Six Fields";"Prob",#N/A,FALSE,"Six Fields"}</definedName>
    <definedName name="danbe" hidden="1">#N/A</definedName>
    <definedName name="danny" localSheetId="4" hidden="1">#REF!</definedName>
    <definedName name="danny" localSheetId="5" hidden="1">#REF!</definedName>
    <definedName name="danny" localSheetId="6" hidden="1">#REF!</definedName>
    <definedName name="danny" localSheetId="3" hidden="1">#REF!</definedName>
    <definedName name="danny" hidden="1">#REF!</definedName>
    <definedName name="dasf" localSheetId="4" hidden="1">#REF!</definedName>
    <definedName name="dasf" localSheetId="5" hidden="1">#REF!</definedName>
    <definedName name="dasf" localSheetId="6" hidden="1">#REF!</definedName>
    <definedName name="dasf" localSheetId="3" hidden="1">#REF!</definedName>
    <definedName name="dasf" hidden="1">#REF!</definedName>
    <definedName name="dat" localSheetId="4" hidden="1">{"data",#N/A,FALSE,"INPUT"}</definedName>
    <definedName name="dat" localSheetId="5" hidden="1">{"data",#N/A,FALSE,"INPUT"}</definedName>
    <definedName name="dat" localSheetId="6" hidden="1">{"data",#N/A,FALSE,"INPUT"}</definedName>
    <definedName name="dat" localSheetId="3" hidden="1">{"data",#N/A,FALSE,"INPUT"}</definedName>
    <definedName name="dat" hidden="1">{"data",#N/A,FALSE,"INPUT"}</definedName>
    <definedName name="Data">#REF!</definedName>
    <definedName name="DATA_01" localSheetId="4" hidden="1">#REF!</definedName>
    <definedName name="DATA_01" localSheetId="5" hidden="1">#REF!</definedName>
    <definedName name="DATA_01" localSheetId="6" hidden="1">#REF!</definedName>
    <definedName name="DATA_01" localSheetId="3" hidden="1">#REF!</definedName>
    <definedName name="DATA_01" hidden="1">#REF!</definedName>
    <definedName name="data14" localSheetId="4" hidden="1">{"data",#N/A,FALSE,"INPUT"}</definedName>
    <definedName name="data14" localSheetId="5" hidden="1">{"data",#N/A,FALSE,"INPUT"}</definedName>
    <definedName name="data14" localSheetId="6" hidden="1">{"data",#N/A,FALSE,"INPUT"}</definedName>
    <definedName name="data14" localSheetId="3" hidden="1">{"data",#N/A,FALSE,"INPUT"}</definedName>
    <definedName name="data14" hidden="1">{"data",#N/A,FALSE,"INPUT"}</definedName>
    <definedName name="dataerror" localSheetId="4" hidden="1">{"data",#N/A,FALSE,"INPUT"}</definedName>
    <definedName name="dataerror" localSheetId="5" hidden="1">{"data",#N/A,FALSE,"INPUT"}</definedName>
    <definedName name="dataerror" localSheetId="6" hidden="1">{"data",#N/A,FALSE,"INPUT"}</definedName>
    <definedName name="dataerror" localSheetId="3" hidden="1">{"data",#N/A,FALSE,"INPUT"}</definedName>
    <definedName name="dataerror" hidden="1">{"data",#N/A,FALSE,"INPUT"}</definedName>
    <definedName name="dd" localSheetId="4" hidden="1">{"MonthlyRentRoll",#N/A,FALSE,"RentRoll"}</definedName>
    <definedName name="dd" localSheetId="5" hidden="1">{"MonthlyRentRoll",#N/A,FALSE,"RentRoll"}</definedName>
    <definedName name="dd" localSheetId="6" hidden="1">{"MonthlyRentRoll",#N/A,FALSE,"RentRoll"}</definedName>
    <definedName name="dd" localSheetId="3" hidden="1">{"MonthlyRentRoll",#N/A,FALSE,"RentRoll"}</definedName>
    <definedName name="dd" hidden="1">{"MonthlyRentRoll",#N/A,FALSE,"RentRoll"}</definedName>
    <definedName name="ddd" localSheetId="4" hidden="1">{"MonthlyRentRoll",#N/A,FALSE,"RentRoll"}</definedName>
    <definedName name="ddd" localSheetId="5" hidden="1">{"MonthlyRentRoll",#N/A,FALSE,"RentRoll"}</definedName>
    <definedName name="ddd" localSheetId="6" hidden="1">{"MonthlyRentRoll",#N/A,FALSE,"RentRoll"}</definedName>
    <definedName name="ddd" localSheetId="3" hidden="1">{"MonthlyRentRoll",#N/A,FALSE,"RentRoll"}</definedName>
    <definedName name="ddd" hidden="1">{"MonthlyRentRoll",#N/A,FALSE,"RentRoll"}</definedName>
    <definedName name="dddd" localSheetId="4" hidden="1">#REF!</definedName>
    <definedName name="dddd" localSheetId="5" hidden="1">#REF!</definedName>
    <definedName name="dddd" localSheetId="6" hidden="1">#REF!</definedName>
    <definedName name="dddd" localSheetId="3" hidden="1">#REF!</definedName>
    <definedName name="dddd" hidden="1">#REF!</definedName>
    <definedName name="dddddd" localSheetId="4" hidden="1">{#N/A,#N/A,FALSE,"CAPREIT"}</definedName>
    <definedName name="dddddd" localSheetId="5" hidden="1">{#N/A,#N/A,FALSE,"CAPREIT"}</definedName>
    <definedName name="dddddd" localSheetId="6" hidden="1">{#N/A,#N/A,FALSE,"CAPREIT"}</definedName>
    <definedName name="dddddd" localSheetId="3" hidden="1">{#N/A,#N/A,FALSE,"CAPREIT"}</definedName>
    <definedName name="dddddd" hidden="1">{#N/A,#N/A,FALSE,"CAPREIT"}</definedName>
    <definedName name="dddddd2" localSheetId="4" hidden="1">{#N/A,#N/A,FALSE,"CAPREIT"}</definedName>
    <definedName name="dddddd2" localSheetId="5" hidden="1">{#N/A,#N/A,FALSE,"CAPREIT"}</definedName>
    <definedName name="dddddd2" localSheetId="6" hidden="1">{#N/A,#N/A,FALSE,"CAPREIT"}</definedName>
    <definedName name="dddddd2" localSheetId="3" hidden="1">{#N/A,#N/A,FALSE,"CAPREIT"}</definedName>
    <definedName name="dddddd2" hidden="1">{#N/A,#N/A,FALSE,"CAPREIT"}</definedName>
    <definedName name="ddddddd" localSheetId="4" hidden="1">{#N/A,#N/A,FALSE,"CAPREIT"}</definedName>
    <definedName name="ddddddd" localSheetId="5" hidden="1">{#N/A,#N/A,FALSE,"CAPREIT"}</definedName>
    <definedName name="ddddddd" localSheetId="6" hidden="1">{#N/A,#N/A,FALSE,"CAPREIT"}</definedName>
    <definedName name="ddddddd" localSheetId="3" hidden="1">{#N/A,#N/A,FALSE,"CAPREIT"}</definedName>
    <definedName name="ddddddd" hidden="1">{#N/A,#N/A,FALSE,"CAPREIT"}</definedName>
    <definedName name="ddddddd2" localSheetId="4" hidden="1">{#N/A,#N/A,FALSE,"CAPREIT"}</definedName>
    <definedName name="ddddddd2" localSheetId="5" hidden="1">{#N/A,#N/A,FALSE,"CAPREIT"}</definedName>
    <definedName name="ddddddd2" localSheetId="6" hidden="1">{#N/A,#N/A,FALSE,"CAPREIT"}</definedName>
    <definedName name="ddddddd2" localSheetId="3" hidden="1">{#N/A,#N/A,FALSE,"CAPREIT"}</definedName>
    <definedName name="ddddddd2" hidden="1">{#N/A,#N/A,FALSE,"CAPREIT"}</definedName>
    <definedName name="ddddddddddd" localSheetId="4" hidden="1">{#N/A,#N/A,TRUE,"Krycí list"}</definedName>
    <definedName name="ddddddddddd" localSheetId="5" hidden="1">{#N/A,#N/A,TRUE,"Krycí list"}</definedName>
    <definedName name="ddddddddddd" localSheetId="6" hidden="1">{#N/A,#N/A,TRUE,"Krycí list"}</definedName>
    <definedName name="ddddddddddd" localSheetId="3" hidden="1">{#N/A,#N/A,TRUE,"Krycí list"}</definedName>
    <definedName name="ddddddddddd" hidden="1">{#N/A,#N/A,TRUE,"Krycí list"}</definedName>
    <definedName name="dddddddddddddddddd" localSheetId="4" hidden="1">{"Full Gross to Net",#N/A,TRUE,"GtoN";"R_I Accepted from Group Coys",#N/A,TRUE,"GtoN";"R_I Ceded to Group Coys",#N/A,TRUE,"GtoN";"Closing Loss Reserves and Gross Claims Incurred",#N/A,TRUE,"GtoN"}</definedName>
    <definedName name="dddddddddddddddddd" localSheetId="5" hidden="1">{"Full Gross to Net",#N/A,TRUE,"GtoN";"R_I Accepted from Group Coys",#N/A,TRUE,"GtoN";"R_I Ceded to Group Coys",#N/A,TRUE,"GtoN";"Closing Loss Reserves and Gross Claims Incurred",#N/A,TRUE,"GtoN"}</definedName>
    <definedName name="dddddddddddddddddd" localSheetId="6" hidden="1">{"Full Gross to Net",#N/A,TRUE,"GtoN";"R_I Accepted from Group Coys",#N/A,TRUE,"GtoN";"R_I Ceded to Group Coys",#N/A,TRUE,"GtoN";"Closing Loss Reserves and Gross Claims Incurred",#N/A,TRUE,"GtoN"}</definedName>
    <definedName name="dddddddddddddddddd" localSheetId="3" hidden="1">{"Full Gross to Net",#N/A,TRUE,"GtoN";"R_I Accepted from Group Coys",#N/A,TRUE,"GtoN";"R_I Ceded to Group Coys",#N/A,TRUE,"GtoN";"Closing Loss Reserves and Gross Claims Incurred",#N/A,TRUE,"GtoN"}</definedName>
    <definedName name="dddddddddddddddddd" hidden="1">{"Full Gross to Net",#N/A,TRUE,"GtoN";"R_I Accepted from Group Coys",#N/A,TRUE,"GtoN";"R_I Ceded to Group Coys",#N/A,TRUE,"GtoN";"Closing Loss Reserves and Gross Claims Incurred",#N/A,TRUE,"GtoN"}</definedName>
    <definedName name="dddddddddddddddddddddddddddd" localSheetId="4" hidden="1">{#N/A,#N/A,FALSE,"A";#N/A,#N/A,FALSE,"C"}</definedName>
    <definedName name="dddddddddddddddddddddddddddd" localSheetId="5" hidden="1">{#N/A,#N/A,FALSE,"A";#N/A,#N/A,FALSE,"C"}</definedName>
    <definedName name="dddddddddddddddddddddddddddd" localSheetId="6" hidden="1">{#N/A,#N/A,FALSE,"A";#N/A,#N/A,FALSE,"C"}</definedName>
    <definedName name="dddddddddddddddddddddddddddd" localSheetId="3" hidden="1">{#N/A,#N/A,FALSE,"A";#N/A,#N/A,FALSE,"C"}</definedName>
    <definedName name="dddddddddddddddddddddddddddd" hidden="1">{#N/A,#N/A,FALSE,"A";#N/A,#N/A,FALSE,"C"}</definedName>
    <definedName name="Debt_Calc1_Amort" localSheetId="5" hidden="1">[6]DebtSupport!$C$32</definedName>
    <definedName name="Debt_Calc1_Amort" hidden="1">[7]DebtSupport!$C$32</definedName>
    <definedName name="Debt_Calc1_CapExEnd" localSheetId="5" hidden="1">[6]DebtSupport!$C$31</definedName>
    <definedName name="Debt_Calc1_CapExEnd" hidden="1">[7]DebtSupport!$C$31</definedName>
    <definedName name="Debt_Calc1_End" localSheetId="5" hidden="1">[6]DebtSupport!$C$33</definedName>
    <definedName name="Debt_Calc1_End" hidden="1">[7]DebtSupport!$C$33</definedName>
    <definedName name="Debt_Calc1_InitialBalance" localSheetId="5" hidden="1">[6]DebtSupport!$C$38</definedName>
    <definedName name="Debt_Calc1_InitialBalance" hidden="1">[7]DebtSupport!$C$38</definedName>
    <definedName name="Debt_Calc1_IsPrepaid" localSheetId="5" hidden="1">[6]DebtSupport!$C$35</definedName>
    <definedName name="Debt_Calc1_IsPrepaid" hidden="1">[7]DebtSupport!$C$35</definedName>
    <definedName name="Debt_Calc1_Start" localSheetId="5" hidden="1">[6]DebtSupport!$C$26</definedName>
    <definedName name="Debt_Calc1_Start" hidden="1">[7]DebtSupport!$C$26</definedName>
    <definedName name="Debt_Calc2_Amort" localSheetId="5" hidden="1">[6]DebtSupport!$D$32</definedName>
    <definedName name="Debt_Calc2_Amort" hidden="1">[7]DebtSupport!$D$32</definedName>
    <definedName name="Debt_Calc2_CapExEnd" localSheetId="5" hidden="1">[6]DebtSupport!$D$31</definedName>
    <definedName name="Debt_Calc2_CapExEnd" hidden="1">[7]DebtSupport!$D$31</definedName>
    <definedName name="Debt_Calc2_End" localSheetId="5" hidden="1">[6]DebtSupport!$D$33</definedName>
    <definedName name="Debt_Calc2_End" hidden="1">[7]DebtSupport!$D$33</definedName>
    <definedName name="Debt_Calc2_InitialBalance" localSheetId="5" hidden="1">[6]DebtSupport!$D$38</definedName>
    <definedName name="Debt_Calc2_InitialBalance" hidden="1">[7]DebtSupport!$D$38</definedName>
    <definedName name="Debt_Calc2_IsPrepaid" localSheetId="5" hidden="1">[6]DebtSupport!$D$35</definedName>
    <definedName name="Debt_Calc2_IsPrepaid" hidden="1">[7]DebtSupport!$D$35</definedName>
    <definedName name="Debt_Calc2_Start" localSheetId="5" hidden="1">[6]DebtSupport!$D$26</definedName>
    <definedName name="Debt_Calc2_Start" hidden="1">[7]DebtSupport!$D$26</definedName>
    <definedName name="Debt_Calc3_Amort" localSheetId="5" hidden="1">[6]DebtSupport!$E$32</definedName>
    <definedName name="Debt_Calc3_Amort" hidden="1">[7]DebtSupport!$E$32</definedName>
    <definedName name="Debt_Calc3_CapExEnd" localSheetId="5" hidden="1">[6]DebtSupport!$E$31</definedName>
    <definedName name="Debt_Calc3_CapExEnd" hidden="1">[7]DebtSupport!$E$31</definedName>
    <definedName name="Debt_Calc3_End" localSheetId="5" hidden="1">[6]DebtSupport!$E$33</definedName>
    <definedName name="Debt_Calc3_End" hidden="1">[7]DebtSupport!$E$33</definedName>
    <definedName name="Debt_Calc3_InitialBalance" localSheetId="5" hidden="1">[6]DebtSupport!$E$38</definedName>
    <definedName name="Debt_Calc3_InitialBalance" hidden="1">[7]DebtSupport!$E$38</definedName>
    <definedName name="Debt_Calc3_IsPrepaid" localSheetId="5" hidden="1">[6]DebtSupport!$E$35</definedName>
    <definedName name="Debt_Calc3_IsPrepaid" hidden="1">[7]DebtSupport!$E$35</definedName>
    <definedName name="Debt_Calc3_Refi1" localSheetId="5" hidden="1">[6]DebtSupport!$E$36</definedName>
    <definedName name="Debt_Calc3_Refi1" hidden="1">[7]DebtSupport!$E$36</definedName>
    <definedName name="Debt_Calc3_Refi2" localSheetId="5" hidden="1">[6]DebtSupport!$E$37</definedName>
    <definedName name="Debt_Calc3_Refi2" hidden="1">[7]DebtSupport!$E$37</definedName>
    <definedName name="Debt_Calc3_Start" localSheetId="5" hidden="1">[6]DebtSupport!$E$26</definedName>
    <definedName name="Debt_Calc3_Start" hidden="1">[7]DebtSupport!$E$26</definedName>
    <definedName name="Debt_CalcType2" localSheetId="5" hidden="1">[6]DebtValidation!$C$3</definedName>
    <definedName name="Debt_CalcType2" hidden="1">[7]DebtValidation!$C$3</definedName>
    <definedName name="Debt_CalcType3" localSheetId="5" hidden="1">[6]DebtValidation!$C$4</definedName>
    <definedName name="Debt_CalcType3" hidden="1">[7]DebtValidation!$C$4</definedName>
    <definedName name="Debt_CalcType4" localSheetId="5" hidden="1">[6]DebtValidation!$C$5</definedName>
    <definedName name="Debt_CalcType4" hidden="1">[7]DebtValidation!$C$5</definedName>
    <definedName name="Debt_CalcType5" localSheetId="5" hidden="1">[6]DebtValidation!$C$6</definedName>
    <definedName name="Debt_CalcType5" hidden="1">[7]DebtValidation!$C$6</definedName>
    <definedName name="Debt_CalcTypes" localSheetId="5" hidden="1">[6]DebtValidation!$C$2:$C$6</definedName>
    <definedName name="Debt_CalcTypes" hidden="1">[7]DebtValidation!$C$2:$C$6</definedName>
    <definedName name="Debt_FundTypes" localSheetId="5" hidden="1">[6]DebtValidation!$E$2:$E$3</definedName>
    <definedName name="Debt_FundTypes" hidden="1">[7]DebtValidation!$E$2:$E$3</definedName>
    <definedName name="DEBT_InitialBalance" localSheetId="4" hidden="1">#REF!</definedName>
    <definedName name="DEBT_InitialBalance" localSheetId="5" hidden="1">#REF!</definedName>
    <definedName name="DEBT_InitialBalance" localSheetId="6" hidden="1">#REF!</definedName>
    <definedName name="DEBT_InitialBalance" localSheetId="3" hidden="1">#REF!</definedName>
    <definedName name="DEBT_InitialBalance" hidden="1">#REF!</definedName>
    <definedName name="Debt_InitialBOPBalance" localSheetId="4" hidden="1">#REF!</definedName>
    <definedName name="Debt_InitialBOPBalance" localSheetId="5" hidden="1">#REF!</definedName>
    <definedName name="Debt_InitialBOPBalance" localSheetId="6" hidden="1">#REF!</definedName>
    <definedName name="Debt_InitialBOPBalance" localSheetId="3" hidden="1">#REF!</definedName>
    <definedName name="Debt_InitialBOPBalance" hidden="1">#REF!</definedName>
    <definedName name="DEBT_InitialCapital" localSheetId="4" hidden="1">#REF!</definedName>
    <definedName name="DEBT_InitialCapital" localSheetId="5" hidden="1">#REF!</definedName>
    <definedName name="DEBT_InitialCapital" localSheetId="6" hidden="1">#REF!</definedName>
    <definedName name="DEBT_InitialCapital" localSheetId="3" hidden="1">#REF!</definedName>
    <definedName name="DEBT_InitialCapital" hidden="1">#REF!</definedName>
    <definedName name="DEBT_InitialFunding" localSheetId="4" hidden="1">#REF!</definedName>
    <definedName name="DEBT_InitialFunding" localSheetId="5" hidden="1">#REF!</definedName>
    <definedName name="DEBT_InitialFunding" localSheetId="6" hidden="1">#REF!</definedName>
    <definedName name="DEBT_InitialFunding" localSheetId="3" hidden="1">#REF!</definedName>
    <definedName name="DEBT_InitialFunding" hidden="1">#REF!</definedName>
    <definedName name="DEBT_InitialInterest" localSheetId="4" hidden="1">#REF!</definedName>
    <definedName name="DEBT_InitialInterest" localSheetId="5" hidden="1">#REF!</definedName>
    <definedName name="DEBT_InitialInterest" localSheetId="6" hidden="1">#REF!</definedName>
    <definedName name="DEBT_InitialInterest" localSheetId="3" hidden="1">#REF!</definedName>
    <definedName name="DEBT_InitialInterest" hidden="1">#REF!</definedName>
    <definedName name="Debt_InitialLoanFee" localSheetId="4" hidden="1">#REF!</definedName>
    <definedName name="Debt_InitialLoanFee" localSheetId="5" hidden="1">#REF!</definedName>
    <definedName name="Debt_InitialLoanFee" localSheetId="6" hidden="1">#REF!</definedName>
    <definedName name="Debt_InitialLoanFee" localSheetId="3" hidden="1">#REF!</definedName>
    <definedName name="Debt_InitialLoanFee" hidden="1">#REF!</definedName>
    <definedName name="DEBT_InitialMaturity" localSheetId="4" hidden="1">#REF!</definedName>
    <definedName name="DEBT_InitialMaturity" localSheetId="5" hidden="1">#REF!</definedName>
    <definedName name="DEBT_InitialMaturity" localSheetId="6" hidden="1">#REF!</definedName>
    <definedName name="DEBT_InitialMaturity" localSheetId="3" hidden="1">#REF!</definedName>
    <definedName name="DEBT_InitialMaturity" hidden="1">#REF!</definedName>
    <definedName name="Debt_InitialPrepaymentFee" localSheetId="4" hidden="1">#REF!</definedName>
    <definedName name="Debt_InitialPrepaymentFee" localSheetId="5" hidden="1">#REF!</definedName>
    <definedName name="Debt_InitialPrepaymentFee" localSheetId="6" hidden="1">#REF!</definedName>
    <definedName name="Debt_InitialPrepaymentFee" localSheetId="3" hidden="1">#REF!</definedName>
    <definedName name="Debt_InitialPrepaymentFee" hidden="1">#REF!</definedName>
    <definedName name="DEBT_InitialPrincipal" localSheetId="4" hidden="1">#REF!</definedName>
    <definedName name="DEBT_InitialPrincipal" localSheetId="5" hidden="1">#REF!</definedName>
    <definedName name="DEBT_InitialPrincipal" localSheetId="6" hidden="1">#REF!</definedName>
    <definedName name="DEBT_InitialPrincipal" localSheetId="3" hidden="1">#REF!</definedName>
    <definedName name="DEBT_InitialPrincipal" hidden="1">#REF!</definedName>
    <definedName name="DEBT_InitialRefi" localSheetId="4" hidden="1">#REF!</definedName>
    <definedName name="DEBT_InitialRefi" localSheetId="5" hidden="1">#REF!</definedName>
    <definedName name="DEBT_InitialRefi" localSheetId="6" hidden="1">#REF!</definedName>
    <definedName name="DEBT_InitialRefi" localSheetId="3" hidden="1">#REF!</definedName>
    <definedName name="DEBT_InitialRefi" hidden="1">#REF!</definedName>
    <definedName name="Debt_InitialSeniorBalance" localSheetId="4" hidden="1">#REF!</definedName>
    <definedName name="Debt_InitialSeniorBalance" localSheetId="5" hidden="1">#REF!</definedName>
    <definedName name="Debt_InitialSeniorBalance" localSheetId="6" hidden="1">#REF!</definedName>
    <definedName name="Debt_InitialSeniorBalance" localSheetId="3" hidden="1">#REF!</definedName>
    <definedName name="Debt_InitialSeniorBalance" hidden="1">#REF!</definedName>
    <definedName name="Debt_InitialSeniorBOPBalance" localSheetId="4" hidden="1">#REF!</definedName>
    <definedName name="Debt_InitialSeniorBOPBalance" localSheetId="5" hidden="1">#REF!</definedName>
    <definedName name="Debt_InitialSeniorBOPBalance" localSheetId="6" hidden="1">#REF!</definedName>
    <definedName name="Debt_InitialSeniorBOPBalance" localSheetId="3" hidden="1">#REF!</definedName>
    <definedName name="Debt_InitialSeniorBOPBalance" hidden="1">#REF!</definedName>
    <definedName name="Debt_InitialSeniorInterest" localSheetId="4" hidden="1">#REF!</definedName>
    <definedName name="Debt_InitialSeniorInterest" localSheetId="5" hidden="1">#REF!</definedName>
    <definedName name="Debt_InitialSeniorInterest" localSheetId="6" hidden="1">#REF!</definedName>
    <definedName name="Debt_InitialSeniorInterest" localSheetId="3" hidden="1">#REF!</definedName>
    <definedName name="Debt_InitialSeniorInterest" hidden="1">#REF!</definedName>
    <definedName name="Debt_InitialSeniorPrincipal" localSheetId="4" hidden="1">#REF!</definedName>
    <definedName name="Debt_InitialSeniorPrincipal" localSheetId="5" hidden="1">#REF!</definedName>
    <definedName name="Debt_InitialSeniorPrincipal" localSheetId="6" hidden="1">#REF!</definedName>
    <definedName name="Debt_InitialSeniorPrincipal" localSheetId="3" hidden="1">#REF!</definedName>
    <definedName name="Debt_InitialSeniorPrincipal" hidden="1">#REF!</definedName>
    <definedName name="Debt_Label1_Amort" localSheetId="5" hidden="1">[6]DebtSupport!$C$22</definedName>
    <definedName name="Debt_Label1_Amort" hidden="1">[7]DebtSupport!$C$22</definedName>
    <definedName name="Debt_Label1_Amount" localSheetId="5" hidden="1">[6]DebtSupport!$C$17</definedName>
    <definedName name="Debt_Label1_Amount" hidden="1">[7]DebtSupport!$C$17</definedName>
    <definedName name="Debt_Label1_InitialRate" localSheetId="5" hidden="1">[6]DebtSupport!$C$24</definedName>
    <definedName name="Debt_Label1_InitialRate" hidden="1">[7]DebtSupport!$C$24</definedName>
    <definedName name="Debt_Label1_IO" localSheetId="5" hidden="1">[6]DebtSupport!$C$21</definedName>
    <definedName name="Debt_Label1_IO" hidden="1">[7]DebtSupport!$C$21</definedName>
    <definedName name="Debt_Label1_Maturity" localSheetId="5" hidden="1">[6]DebtSupport!$C$23</definedName>
    <definedName name="Debt_Label1_Maturity" hidden="1">[7]DebtSupport!$C$23</definedName>
    <definedName name="Debt_Label1_Percent" localSheetId="5" hidden="1">[6]DebtSupport!$C$19</definedName>
    <definedName name="Debt_Label1_Percent" hidden="1">[7]DebtSupport!$C$19</definedName>
    <definedName name="Debt_Label1_Term" localSheetId="5" hidden="1">[6]DebtSupport!$C$20</definedName>
    <definedName name="Debt_Label1_Term" hidden="1">[7]DebtSupport!$C$20</definedName>
    <definedName name="Debt_Label1_Value" localSheetId="5" hidden="1">[6]DebtSupport!$C$18</definedName>
    <definedName name="Debt_Label1_Value" hidden="1">[7]DebtSupport!$C$18</definedName>
    <definedName name="Debt_Label2_Amort" localSheetId="5" hidden="1">[6]DebtSupport!$D$22</definedName>
    <definedName name="Debt_Label2_Amort" hidden="1">[7]DebtSupport!$D$22</definedName>
    <definedName name="Debt_Label2_Amount" localSheetId="5" hidden="1">[6]DebtSupport!$D$17</definedName>
    <definedName name="Debt_Label2_Amount" hidden="1">[7]DebtSupport!$D$17</definedName>
    <definedName name="Debt_Label2_InitialRate" localSheetId="5" hidden="1">[6]DebtSupport!$D$24</definedName>
    <definedName name="Debt_Label2_InitialRate" hidden="1">[7]DebtSupport!$D$24</definedName>
    <definedName name="Debt_Label2_IO" localSheetId="5" hidden="1">[6]DebtSupport!$D$21</definedName>
    <definedName name="Debt_Label2_IO" hidden="1">[7]DebtSupport!$D$21</definedName>
    <definedName name="Debt_Label2_Maturity" localSheetId="5" hidden="1">[6]DebtSupport!$D$23</definedName>
    <definedName name="Debt_Label2_Maturity" hidden="1">[7]DebtSupport!$D$23</definedName>
    <definedName name="Debt_Label2_Percent" localSheetId="5" hidden="1">[6]DebtSupport!$D$19</definedName>
    <definedName name="Debt_Label2_Percent" hidden="1">[7]DebtSupport!$D$19</definedName>
    <definedName name="Debt_Label2_Term" localSheetId="5" hidden="1">[6]DebtSupport!$D$20</definedName>
    <definedName name="Debt_Label2_Term" hidden="1">[7]DebtSupport!$D$20</definedName>
    <definedName name="Debt_Label2_Value" localSheetId="5" hidden="1">[6]DebtSupport!$D$18</definedName>
    <definedName name="Debt_Label2_Value" hidden="1">[7]DebtSupport!$D$18</definedName>
    <definedName name="Debt_Label3_Amort" localSheetId="5" hidden="1">[6]DebtSupport!$E$22</definedName>
    <definedName name="Debt_Label3_Amort" hidden="1">[7]DebtSupport!$E$22</definedName>
    <definedName name="Debt_Label3_Amount" localSheetId="5" hidden="1">[6]DebtSupport!$E$17</definedName>
    <definedName name="Debt_Label3_Amount" hidden="1">[7]DebtSupport!$E$17</definedName>
    <definedName name="Debt_Label3_InitialRate" localSheetId="5" hidden="1">[6]DebtSupport!$E$24</definedName>
    <definedName name="Debt_Label3_InitialRate" hidden="1">[7]DebtSupport!$E$24</definedName>
    <definedName name="Debt_Label3_IO" localSheetId="5" hidden="1">[6]DebtSupport!$E$21</definedName>
    <definedName name="Debt_Label3_IO" hidden="1">[7]DebtSupport!$E$21</definedName>
    <definedName name="Debt_Label3_Maturity" localSheetId="5" hidden="1">[6]DebtSupport!$E$23</definedName>
    <definedName name="Debt_Label3_Maturity" hidden="1">[7]DebtSupport!$E$23</definedName>
    <definedName name="Debt_Label3_Percent" localSheetId="5" hidden="1">[6]DebtSupport!$E$19</definedName>
    <definedName name="Debt_Label3_Percent" hidden="1">[7]DebtSupport!$E$19</definedName>
    <definedName name="Debt_Label3_Term" localSheetId="5" hidden="1">[6]DebtSupport!$E$20</definedName>
    <definedName name="Debt_Label3_Term" hidden="1">[7]DebtSupport!$E$20</definedName>
    <definedName name="Debt_Label3_Value" localSheetId="5" hidden="1">[6]DebtSupport!$E$18</definedName>
    <definedName name="Debt_Label3_Value" hidden="1">[7]DebtSupport!$E$18</definedName>
    <definedName name="Debt_LoanType1" localSheetId="5" hidden="1">[6]DebtValidation!$A$2</definedName>
    <definedName name="Debt_LoanType1" hidden="1">[7]DebtValidation!$A$2</definedName>
    <definedName name="Debt_LoanType2" localSheetId="5" hidden="1">[6]DebtValidation!$A$3</definedName>
    <definedName name="Debt_LoanType2" hidden="1">[7]DebtValidation!$A$3</definedName>
    <definedName name="Debt_LoanTypes" localSheetId="5" hidden="1">[6]DebtValidation!$A$2:$A$4</definedName>
    <definedName name="Debt_LoanTypes" hidden="1">[7]DebtValidation!$A$2:$A$4</definedName>
    <definedName name="DEBT_PaymentType5" localSheetId="5" hidden="1">[6]DebtValidation!$D$3</definedName>
    <definedName name="DEBT_PaymentType5" hidden="1">[7]DebtValidation!$D$3</definedName>
    <definedName name="DEBT_PaymentTypes" localSheetId="5" hidden="1">[6]DebtValidation!$D$2:$D$3</definedName>
    <definedName name="DEBT_PaymentTypes" hidden="1">[7]DebtValidation!$D$2:$D$3</definedName>
    <definedName name="Debt_PurchaseRange" hidden="1">0</definedName>
    <definedName name="Debt_RefiTypes" localSheetId="5" hidden="1">[6]DebtValidation!$A$2:$A$5</definedName>
    <definedName name="Debt_RefiTypes" hidden="1">[7]DebtValidation!$A$2:$A$5</definedName>
    <definedName name="Debt_Show1_Amort" localSheetId="5" hidden="1">[6]DebtSupport!$C$11</definedName>
    <definedName name="Debt_Show1_Amort" hidden="1">[7]DebtSupport!$C$11</definedName>
    <definedName name="Debt_Show1_Amount" localSheetId="5" hidden="1">[6]DebtSupport!$C$6</definedName>
    <definedName name="Debt_Show1_Amount" hidden="1">[7]DebtSupport!$C$6</definedName>
    <definedName name="Debt_Show1_CapEx" localSheetId="5" hidden="1">[6]DebtSupport!$C$3</definedName>
    <definedName name="Debt_Show1_CapEx" hidden="1">[7]DebtSupport!$C$3</definedName>
    <definedName name="Debt_Show1_FundDate" localSheetId="5" hidden="1">[6]DebtSupport!$C$5</definedName>
    <definedName name="Debt_Show1_FundDate" hidden="1">[7]DebtSupport!$C$5</definedName>
    <definedName name="Debt_Show1_FundMethod" localSheetId="5" hidden="1">[6]DebtSupport!$C$4</definedName>
    <definedName name="Debt_Show1_FundMethod" hidden="1">[7]DebtSupport!$C$4</definedName>
    <definedName name="Debt_Show1_FundPercent" localSheetId="5" hidden="1">[6]DebtSupport!$C$7</definedName>
    <definedName name="Debt_Show1_FundPercent" hidden="1">[7]DebtSupport!$C$7</definedName>
    <definedName name="Debt_Show1_FundPoints" localSheetId="5" hidden="1">[6]DebtSupport!$C$8</definedName>
    <definedName name="Debt_Show1_FundPoints" hidden="1">[7]DebtSupport!$C$8</definedName>
    <definedName name="Debt_Show1_Loan" localSheetId="5" hidden="1">[6]DebtSupport!$C$2</definedName>
    <definedName name="Debt_Show1_Loan" hidden="1">[7]DebtSupport!$C$2</definedName>
    <definedName name="Debt_Show1_Rate" localSheetId="5" hidden="1">[6]DebtSupport!$C$9</definedName>
    <definedName name="Debt_Show1_Rate" hidden="1">[7]DebtSupport!$C$9</definedName>
    <definedName name="Debt_Show1_Spread" localSheetId="5" hidden="1">[6]DebtSupport!$C$10</definedName>
    <definedName name="Debt_Show1_Spread" hidden="1">[7]DebtSupport!$C$10</definedName>
    <definedName name="Debt_Show2_Amort" localSheetId="5" hidden="1">[6]DebtSupport!$D$11</definedName>
    <definedName name="Debt_Show2_Amort" hidden="1">[7]DebtSupport!$D$11</definedName>
    <definedName name="Debt_Show2_Amount" localSheetId="5" hidden="1">[6]DebtSupport!$D$6</definedName>
    <definedName name="Debt_Show2_Amount" hidden="1">[7]DebtSupport!$D$6</definedName>
    <definedName name="Debt_Show2_CapEx" localSheetId="5" hidden="1">[6]DebtSupport!$D$3</definedName>
    <definedName name="Debt_Show2_CapEx" hidden="1">[7]DebtSupport!$D$3</definedName>
    <definedName name="Debt_Show2_FundDate" localSheetId="5" hidden="1">[6]DebtSupport!$D$5</definedName>
    <definedName name="Debt_Show2_FundDate" hidden="1">[7]DebtSupport!$D$5</definedName>
    <definedName name="Debt_Show2_FundMethod" localSheetId="5" hidden="1">[6]DebtSupport!$D$4</definedName>
    <definedName name="Debt_Show2_FundMethod" hidden="1">[7]DebtSupport!$D$4</definedName>
    <definedName name="Debt_Show2_FundPercent" localSheetId="5" hidden="1">[6]DebtSupport!$D$7</definedName>
    <definedName name="Debt_Show2_FundPercent" hidden="1">[7]DebtSupport!$D$7</definedName>
    <definedName name="Debt_Show2_FundPoints" localSheetId="5" hidden="1">[6]DebtSupport!$D$8</definedName>
    <definedName name="Debt_Show2_FundPoints" hidden="1">[7]DebtSupport!$D$8</definedName>
    <definedName name="Debt_Show2_Loan" localSheetId="5" hidden="1">[6]DebtSupport!$D$2</definedName>
    <definedName name="Debt_Show2_Loan" hidden="1">[7]DebtSupport!$D$2</definedName>
    <definedName name="Debt_Show2_Rate" localSheetId="5" hidden="1">[6]DebtSupport!$D$9</definedName>
    <definedName name="Debt_Show2_Rate" hidden="1">[7]DebtSupport!$D$9</definedName>
    <definedName name="Debt_Show2_Spread" localSheetId="5" hidden="1">[6]DebtSupport!$D$10</definedName>
    <definedName name="Debt_Show2_Spread" hidden="1">[7]DebtSupport!$D$10</definedName>
    <definedName name="Debt_Show3_Amort" localSheetId="5" hidden="1">[6]DebtSupport!$E$11</definedName>
    <definedName name="Debt_Show3_Amort" hidden="1">[7]DebtSupport!$E$11</definedName>
    <definedName name="Debt_Show3_Amount" localSheetId="5" hidden="1">[6]DebtSupport!$E$6</definedName>
    <definedName name="Debt_Show3_Amount" hidden="1">[7]DebtSupport!$E$6</definedName>
    <definedName name="Debt_Show3_CapEx" localSheetId="5" hidden="1">[6]DebtSupport!$E$3</definedName>
    <definedName name="Debt_Show3_CapEx" hidden="1">[7]DebtSupport!$E$3</definedName>
    <definedName name="Debt_Show3_FundDate" localSheetId="5" hidden="1">[6]DebtSupport!$E$5</definedName>
    <definedName name="Debt_Show3_FundDate" hidden="1">[7]DebtSupport!$E$5</definedName>
    <definedName name="Debt_Show3_FundMethod" localSheetId="5" hidden="1">[6]DebtSupport!$E$4</definedName>
    <definedName name="Debt_Show3_FundMethod" hidden="1">[7]DebtSupport!$E$4</definedName>
    <definedName name="Debt_Show3_FundPercent" localSheetId="5" hidden="1">[6]DebtSupport!$E$7</definedName>
    <definedName name="Debt_Show3_FundPercent" hidden="1">[7]DebtSupport!$E$7</definedName>
    <definedName name="Debt_Show3_FundPoints" localSheetId="5" hidden="1">[6]DebtSupport!$E$8</definedName>
    <definedName name="Debt_Show3_FundPoints" hidden="1">[7]DebtSupport!$E$8</definedName>
    <definedName name="Debt_Show3_Loan" localSheetId="5" hidden="1">[6]DebtSupport!$E$2</definedName>
    <definedName name="Debt_Show3_Loan" hidden="1">[7]DebtSupport!$E$2</definedName>
    <definedName name="Debt_Show3_Rate" localSheetId="5" hidden="1">[6]DebtSupport!$E$9</definedName>
    <definedName name="Debt_Show3_Rate" hidden="1">[7]DebtSupport!$E$9</definedName>
    <definedName name="Debt_Show3_Refi" localSheetId="5" hidden="1">[6]DebtSupport!$E$12</definedName>
    <definedName name="Debt_Show3_Refi" hidden="1">[7]DebtSupport!$E$12</definedName>
    <definedName name="Debt_Show3_Refi1" localSheetId="5" hidden="1">[6]DebtSupport!$E$13</definedName>
    <definedName name="Debt_Show3_Refi1" hidden="1">[7]DebtSupport!$E$13</definedName>
    <definedName name="Debt_Show3_Refi2" localSheetId="5" hidden="1">[6]DebtSupport!$E$14</definedName>
    <definedName name="Debt_Show3_Refi2" hidden="1">[7]DebtSupport!$E$14</definedName>
    <definedName name="Debt_Show3_Spread" localSheetId="5" hidden="1">[6]DebtSupport!$E$10</definedName>
    <definedName name="Debt_Show3_Spread" hidden="1">[7]DebtSupport!$E$10</definedName>
    <definedName name="Debt_SubordinationType2" localSheetId="5" hidden="1">[6]DebtValidation!$J$3</definedName>
    <definedName name="Debt_SubordinationType2" hidden="1">[7]DebtValidation!$J$3</definedName>
    <definedName name="Debt_SubordinationTypes" localSheetId="5" hidden="1">[6]DebtValidation!$J$2:$J$3</definedName>
    <definedName name="Debt_SubordinationTypes" hidden="1">[7]DebtValidation!$J$2:$J$3</definedName>
    <definedName name="Debt_YesNo" localSheetId="5" hidden="1">[6]DebtValidation!$K$2:$K$3</definedName>
    <definedName name="Debt_YesNo" hidden="1">[7]DebtValidation!$K$2:$K$3</definedName>
    <definedName name="del" localSheetId="4" hidden="1">{"Page1",#N/A,FALSE,"7979";"Page2",#N/A,FALSE,"7979";"Page3",#N/A,FALSE,"7979"}</definedName>
    <definedName name="del" localSheetId="5" hidden="1">{"Page1",#N/A,FALSE,"7979";"Page2",#N/A,FALSE,"7979";"Page3",#N/A,FALSE,"7979"}</definedName>
    <definedName name="del" localSheetId="6" hidden="1">{"Page1",#N/A,FALSE,"7979";"Page2",#N/A,FALSE,"7979";"Page3",#N/A,FALSE,"7979"}</definedName>
    <definedName name="del" localSheetId="3" hidden="1">{"Page1",#N/A,FALSE,"7979";"Page2",#N/A,FALSE,"7979";"Page3",#N/A,FALSE,"7979"}</definedName>
    <definedName name="del" hidden="1">{"Page1",#N/A,FALSE,"7979";"Page2",#N/A,FALSE,"7979";"Page3",#N/A,FALSE,"7979"}</definedName>
    <definedName name="DeleteRange" hidden="1">#N/A</definedName>
    <definedName name="DeleteTable" hidden="1">#N/A</definedName>
    <definedName name="DELME" localSheetId="4" hidden="1">{#N/A,#N/A,FALSE,"A";#N/A,#N/A,FALSE,"C"}</definedName>
    <definedName name="DELME" localSheetId="5" hidden="1">{#N/A,#N/A,FALSE,"A";#N/A,#N/A,FALSE,"C"}</definedName>
    <definedName name="DELME" localSheetId="6" hidden="1">{#N/A,#N/A,FALSE,"A";#N/A,#N/A,FALSE,"C"}</definedName>
    <definedName name="DELME" localSheetId="3" hidden="1">{#N/A,#N/A,FALSE,"A";#N/A,#N/A,FALSE,"C"}</definedName>
    <definedName name="DELME" hidden="1">{#N/A,#N/A,FALSE,"A";#N/A,#N/A,FALSE,"C"}</definedName>
    <definedName name="DELME_condo" localSheetId="4" hidden="1">{#N/A,#N/A,FALSE,"A";#N/A,#N/A,FALSE,"C"}</definedName>
    <definedName name="DELME_condo" localSheetId="5" hidden="1">{#N/A,#N/A,FALSE,"A";#N/A,#N/A,FALSE,"C"}</definedName>
    <definedName name="DELME_condo" localSheetId="6" hidden="1">{#N/A,#N/A,FALSE,"A";#N/A,#N/A,FALSE,"C"}</definedName>
    <definedName name="DELME_condo" localSheetId="3" hidden="1">{#N/A,#N/A,FALSE,"A";#N/A,#N/A,FALSE,"C"}</definedName>
    <definedName name="DELME_condo" hidden="1">{#N/A,#N/A,FALSE,"A";#N/A,#N/A,FALSE,"C"}</definedName>
    <definedName name="DELME2" localSheetId="4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DELME2" localSheetId="5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DELME2" localSheetId="6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DELME2" localSheetId="3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DELME2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DELME2_Condo" localSheetId="4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DELME2_Condo" localSheetId="5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DELME2_Condo" localSheetId="6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DELME2_Condo" localSheetId="3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DELME2_Condo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DELME3" localSheetId="4" hidden="1">{#N/A,#N/A,FALSE,"Common Area Accrual";#N/A,#N/A,FALSE,"Unit One LaSalle";#N/A,#N/A,FALSE,"Unit One CW";#N/A,#N/A,FALSE,"Unit One LaSallle + C &amp; W";#N/A,#N/A,FALSE,"Consolidated Accrual"}</definedName>
    <definedName name="DELME3" localSheetId="5" hidden="1">{#N/A,#N/A,FALSE,"Common Area Accrual";#N/A,#N/A,FALSE,"Unit One LaSalle";#N/A,#N/A,FALSE,"Unit One CW";#N/A,#N/A,FALSE,"Unit One LaSallle + C &amp; W";#N/A,#N/A,FALSE,"Consolidated Accrual"}</definedName>
    <definedName name="DELME3" localSheetId="6" hidden="1">{#N/A,#N/A,FALSE,"Common Area Accrual";#N/A,#N/A,FALSE,"Unit One LaSalle";#N/A,#N/A,FALSE,"Unit One CW";#N/A,#N/A,FALSE,"Unit One LaSallle + C &amp; W";#N/A,#N/A,FALSE,"Consolidated Accrual"}</definedName>
    <definedName name="DELME3" localSheetId="3" hidden="1">{#N/A,#N/A,FALSE,"Common Area Accrual";#N/A,#N/A,FALSE,"Unit One LaSalle";#N/A,#N/A,FALSE,"Unit One CW";#N/A,#N/A,FALSE,"Unit One LaSallle + C &amp; W";#N/A,#N/A,FALSE,"Consolidated Accrual"}</definedName>
    <definedName name="DELME3" hidden="1">{#N/A,#N/A,FALSE,"Common Area Accrual";#N/A,#N/A,FALSE,"Unit One LaSalle";#N/A,#N/A,FALSE,"Unit One CW";#N/A,#N/A,FALSE,"Unit One LaSallle + C &amp; W";#N/A,#N/A,FALSE,"Consolidated Accrual"}</definedName>
    <definedName name="DELME3_Condo" localSheetId="4" hidden="1">{#N/A,#N/A,FALSE,"Common Area Accrual";#N/A,#N/A,FALSE,"Unit One LaSalle";#N/A,#N/A,FALSE,"Unit One CW";#N/A,#N/A,FALSE,"Unit One LaSallle + C &amp; W";#N/A,#N/A,FALSE,"Consolidated Accrual"}</definedName>
    <definedName name="DELME3_Condo" localSheetId="5" hidden="1">{#N/A,#N/A,FALSE,"Common Area Accrual";#N/A,#N/A,FALSE,"Unit One LaSalle";#N/A,#N/A,FALSE,"Unit One CW";#N/A,#N/A,FALSE,"Unit One LaSallle + C &amp; W";#N/A,#N/A,FALSE,"Consolidated Accrual"}</definedName>
    <definedName name="DELME3_Condo" localSheetId="6" hidden="1">{#N/A,#N/A,FALSE,"Common Area Accrual";#N/A,#N/A,FALSE,"Unit One LaSalle";#N/A,#N/A,FALSE,"Unit One CW";#N/A,#N/A,FALSE,"Unit One LaSallle + C &amp; W";#N/A,#N/A,FALSE,"Consolidated Accrual"}</definedName>
    <definedName name="DELME3_Condo" localSheetId="3" hidden="1">{#N/A,#N/A,FALSE,"Common Area Accrual";#N/A,#N/A,FALSE,"Unit One LaSalle";#N/A,#N/A,FALSE,"Unit One CW";#N/A,#N/A,FALSE,"Unit One LaSallle + C &amp; W";#N/A,#N/A,FALSE,"Consolidated Accrual"}</definedName>
    <definedName name="DELME3_Condo" hidden="1">{#N/A,#N/A,FALSE,"Common Area Accrual";#N/A,#N/A,FALSE,"Unit One LaSalle";#N/A,#N/A,FALSE,"Unit One CW";#N/A,#N/A,FALSE,"Unit One LaSallle + C &amp; W";#N/A,#N/A,FALSE,"Consolidated Accrual"}</definedName>
    <definedName name="DELME4" localSheetId="4" hidden="1">{#N/A,#N/A,FALSE,"399 Park Var";#N/A,#N/A,FALSE,"PK NOTES"}</definedName>
    <definedName name="DELME4" localSheetId="5" hidden="1">{#N/A,#N/A,FALSE,"399 Park Var";#N/A,#N/A,FALSE,"PK NOTES"}</definedName>
    <definedName name="DELME4" localSheetId="6" hidden="1">{#N/A,#N/A,FALSE,"399 Park Var";#N/A,#N/A,FALSE,"PK NOTES"}</definedName>
    <definedName name="DELME4" localSheetId="3" hidden="1">{#N/A,#N/A,FALSE,"399 Park Var";#N/A,#N/A,FALSE,"PK NOTES"}</definedName>
    <definedName name="DELME4" hidden="1">{#N/A,#N/A,FALSE,"399 Park Var";#N/A,#N/A,FALSE,"PK NOTES"}</definedName>
    <definedName name="DELME4_Condo" localSheetId="4" hidden="1">{#N/A,#N/A,FALSE,"399 Park Var";#N/A,#N/A,FALSE,"PK NOTES"}</definedName>
    <definedName name="DELME4_Condo" localSheetId="5" hidden="1">{#N/A,#N/A,FALSE,"399 Park Var";#N/A,#N/A,FALSE,"PK NOTES"}</definedName>
    <definedName name="DELME4_Condo" localSheetId="6" hidden="1">{#N/A,#N/A,FALSE,"399 Park Var";#N/A,#N/A,FALSE,"PK NOTES"}</definedName>
    <definedName name="DELME4_Condo" localSheetId="3" hidden="1">{#N/A,#N/A,FALSE,"399 Park Var";#N/A,#N/A,FALSE,"PK NOTES"}</definedName>
    <definedName name="DELME4_Condo" hidden="1">{#N/A,#N/A,FALSE,"399 Park Var";#N/A,#N/A,FALSE,"PK NOTES"}</definedName>
    <definedName name="DELME5" localSheetId="4" hidden="1">{#N/A,#N/A,FALSE,"Expense Detail ";#N/A,#N/A,FALSE,"Worksheet";#N/A,#N/A,FALSE,"Audit";#N/A,#N/A,FALSE,"Exclusions";#N/A,#N/A,FALSE,"Variance";#N/A,#N/A,FALSE,"Reconciliation"}</definedName>
    <definedName name="DELME5" localSheetId="5" hidden="1">{#N/A,#N/A,FALSE,"Expense Detail ";#N/A,#N/A,FALSE,"Worksheet";#N/A,#N/A,FALSE,"Audit";#N/A,#N/A,FALSE,"Exclusions";#N/A,#N/A,FALSE,"Variance";#N/A,#N/A,FALSE,"Reconciliation"}</definedName>
    <definedName name="DELME5" localSheetId="6" hidden="1">{#N/A,#N/A,FALSE,"Expense Detail ";#N/A,#N/A,FALSE,"Worksheet";#N/A,#N/A,FALSE,"Audit";#N/A,#N/A,FALSE,"Exclusions";#N/A,#N/A,FALSE,"Variance";#N/A,#N/A,FALSE,"Reconciliation"}</definedName>
    <definedName name="DELME5" localSheetId="3" hidden="1">{#N/A,#N/A,FALSE,"Expense Detail ";#N/A,#N/A,FALSE,"Worksheet";#N/A,#N/A,FALSE,"Audit";#N/A,#N/A,FALSE,"Exclusions";#N/A,#N/A,FALSE,"Variance";#N/A,#N/A,FALSE,"Reconciliation"}</definedName>
    <definedName name="DELME5" hidden="1">{#N/A,#N/A,FALSE,"Expense Detail ";#N/A,#N/A,FALSE,"Worksheet";#N/A,#N/A,FALSE,"Audit";#N/A,#N/A,FALSE,"Exclusions";#N/A,#N/A,FALSE,"Variance";#N/A,#N/A,FALSE,"Reconciliation"}</definedName>
    <definedName name="DELME5_Condo" localSheetId="4" hidden="1">{#N/A,#N/A,FALSE,"Expense Detail ";#N/A,#N/A,FALSE,"Worksheet";#N/A,#N/A,FALSE,"Audit";#N/A,#N/A,FALSE,"Exclusions";#N/A,#N/A,FALSE,"Variance";#N/A,#N/A,FALSE,"Reconciliation"}</definedName>
    <definedName name="DELME5_Condo" localSheetId="5" hidden="1">{#N/A,#N/A,FALSE,"Expense Detail ";#N/A,#N/A,FALSE,"Worksheet";#N/A,#N/A,FALSE,"Audit";#N/A,#N/A,FALSE,"Exclusions";#N/A,#N/A,FALSE,"Variance";#N/A,#N/A,FALSE,"Reconciliation"}</definedName>
    <definedName name="DELME5_Condo" localSheetId="6" hidden="1">{#N/A,#N/A,FALSE,"Expense Detail ";#N/A,#N/A,FALSE,"Worksheet";#N/A,#N/A,FALSE,"Audit";#N/A,#N/A,FALSE,"Exclusions";#N/A,#N/A,FALSE,"Variance";#N/A,#N/A,FALSE,"Reconciliation"}</definedName>
    <definedName name="DELME5_Condo" localSheetId="3" hidden="1">{#N/A,#N/A,FALSE,"Expense Detail ";#N/A,#N/A,FALSE,"Worksheet";#N/A,#N/A,FALSE,"Audit";#N/A,#N/A,FALSE,"Exclusions";#N/A,#N/A,FALSE,"Variance";#N/A,#N/A,FALSE,"Reconciliation"}</definedName>
    <definedName name="DELME5_Condo" hidden="1">{#N/A,#N/A,FALSE,"Expense Detail ";#N/A,#N/A,FALSE,"Worksheet";#N/A,#N/A,FALSE,"Audit";#N/A,#N/A,FALSE,"Exclusions";#N/A,#N/A,FALSE,"Variance";#N/A,#N/A,FALSE,"Reconciliation"}</definedName>
    <definedName name="DELME7" localSheetId="4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DELME7" localSheetId="5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DELME7" localSheetId="6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DELME7" localSheetId="3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DELME7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DELME7_Condo" localSheetId="4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DELME7_Condo" localSheetId="5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DELME7_Condo" localSheetId="6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DELME7_Condo" localSheetId="3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DELME7_Condo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delta" localSheetId="4" hidden="1">{"ACCOUNTING COPY",#N/A,FALSE,"SCHEDULE A";"FINANCE COPY",#N/A,FALSE,"SCHEDULE A";"P.L. COPY",#N/A,FALSE,"SCHEDULE A"}</definedName>
    <definedName name="delta" localSheetId="5" hidden="1">{"ACCOUNTING COPY",#N/A,FALSE,"SCHEDULE A";"FINANCE COPY",#N/A,FALSE,"SCHEDULE A";"P.L. COPY",#N/A,FALSE,"SCHEDULE A"}</definedName>
    <definedName name="delta" localSheetId="6" hidden="1">{"ACCOUNTING COPY",#N/A,FALSE,"SCHEDULE A";"FINANCE COPY",#N/A,FALSE,"SCHEDULE A";"P.L. COPY",#N/A,FALSE,"SCHEDULE A"}</definedName>
    <definedName name="delta" localSheetId="3" hidden="1">{"ACCOUNTING COPY",#N/A,FALSE,"SCHEDULE A";"FINANCE COPY",#N/A,FALSE,"SCHEDULE A";"P.L. COPY",#N/A,FALSE,"SCHEDULE A"}</definedName>
    <definedName name="delta" hidden="1">{"ACCOUNTING COPY",#N/A,FALSE,"SCHEDULE A";"FINANCE COPY",#N/A,FALSE,"SCHEDULE A";"P.L. COPY",#N/A,FALSE,"SCHEDULE A"}</definedName>
    <definedName name="dfasfdsa" localSheetId="4" hidden="1">{#N/A,#N/A,TRUE,"10 Yr Hold";#N/A,#N/A,TRUE,"7 Yr Hold";#N/A,#N/A,TRUE,"5 Yr Hold";#N/A,#N/A,TRUE,"3 Yr Hold"}</definedName>
    <definedName name="dfasfdsa" localSheetId="5" hidden="1">{#N/A,#N/A,TRUE,"10 Yr Hold";#N/A,#N/A,TRUE,"7 Yr Hold";#N/A,#N/A,TRUE,"5 Yr Hold";#N/A,#N/A,TRUE,"3 Yr Hold"}</definedName>
    <definedName name="dfasfdsa" localSheetId="6" hidden="1">{#N/A,#N/A,TRUE,"10 Yr Hold";#N/A,#N/A,TRUE,"7 Yr Hold";#N/A,#N/A,TRUE,"5 Yr Hold";#N/A,#N/A,TRUE,"3 Yr Hold"}</definedName>
    <definedName name="dfasfdsa" localSheetId="3" hidden="1">{#N/A,#N/A,TRUE,"10 Yr Hold";#N/A,#N/A,TRUE,"7 Yr Hold";#N/A,#N/A,TRUE,"5 Yr Hold";#N/A,#N/A,TRUE,"3 Yr Hold"}</definedName>
    <definedName name="dfasfdsa" hidden="1">{#N/A,#N/A,TRUE,"10 Yr Hold";#N/A,#N/A,TRUE,"7 Yr Hold";#N/A,#N/A,TRUE,"5 Yr Hold";#N/A,#N/A,TRUE,"3 Yr Hold"}</definedName>
    <definedName name="dfd" localSheetId="4" hidden="1">{"CSheet",#N/A,FALSE,"C";"SmCap",#N/A,FALSE,"VAL1";"GulfCoast",#N/A,FALSE,"VAL1";"nav",#N/A,FALSE,"NAV";"Summary",#N/A,FALSE,"NAV"}</definedName>
    <definedName name="dfd" localSheetId="5" hidden="1">{"CSheet",#N/A,FALSE,"C";"SmCap",#N/A,FALSE,"VAL1";"GulfCoast",#N/A,FALSE,"VAL1";"nav",#N/A,FALSE,"NAV";"Summary",#N/A,FALSE,"NAV"}</definedName>
    <definedName name="dfd" localSheetId="6" hidden="1">{"CSheet",#N/A,FALSE,"C";"SmCap",#N/A,FALSE,"VAL1";"GulfCoast",#N/A,FALSE,"VAL1";"nav",#N/A,FALSE,"NAV";"Summary",#N/A,FALSE,"NAV"}</definedName>
    <definedName name="dfd" localSheetId="3" hidden="1">{"CSheet",#N/A,FALSE,"C";"SmCap",#N/A,FALSE,"VAL1";"GulfCoast",#N/A,FALSE,"VAL1";"nav",#N/A,FALSE,"NAV";"Summary",#N/A,FALSE,"NAV"}</definedName>
    <definedName name="dfd" hidden="1">{"CSheet",#N/A,FALSE,"C";"SmCap",#N/A,FALSE,"VAL1";"GulfCoast",#N/A,FALSE,"VAL1";"nav",#N/A,FALSE,"NAV";"Summary",#N/A,FALSE,"NAV"}</definedName>
    <definedName name="dfere" localSheetId="4" hidden="1">{"ReportTop",#N/A,FALSE,"report top"}</definedName>
    <definedName name="dfere" localSheetId="5" hidden="1">{"ReportTop",#N/A,FALSE,"report top"}</definedName>
    <definedName name="dfere" localSheetId="6" hidden="1">{"ReportTop",#N/A,FALSE,"report top"}</definedName>
    <definedName name="dfere" localSheetId="3" hidden="1">{"ReportTop",#N/A,FALSE,"report top"}</definedName>
    <definedName name="dfere" hidden="1">{"ReportTop",#N/A,FALSE,"report top"}</definedName>
    <definedName name="dff" localSheetId="4" hidden="1">{"sheet a",#N/A,FALSE,"A";"2 9 casflow",#N/A,FALSE,"B"}</definedName>
    <definedName name="dff" localSheetId="5" hidden="1">{"sheet a",#N/A,FALSE,"A";"2 9 casflow",#N/A,FALSE,"B"}</definedName>
    <definedName name="dff" localSheetId="6" hidden="1">{"sheet a",#N/A,FALSE,"A";"2 9 casflow",#N/A,FALSE,"B"}</definedName>
    <definedName name="dff" localSheetId="3" hidden="1">{"sheet a",#N/A,FALSE,"A";"2 9 casflow",#N/A,FALSE,"B"}</definedName>
    <definedName name="dff" hidden="1">{"sheet a",#N/A,FALSE,"A";"2 9 casflow",#N/A,FALSE,"B"}</definedName>
    <definedName name="dfgg" localSheetId="4" hidden="1">{"sheet a",#N/A,FALSE,"A";"sheet b 1",#N/A,FALSE,"B";"sheet b 2",#N/A,FALSE,"B"}</definedName>
    <definedName name="dfgg" localSheetId="5" hidden="1">{"sheet a",#N/A,FALSE,"A";"sheet b 1",#N/A,FALSE,"B";"sheet b 2",#N/A,FALSE,"B"}</definedName>
    <definedName name="dfgg" localSheetId="6" hidden="1">{"sheet a",#N/A,FALSE,"A";"sheet b 1",#N/A,FALSE,"B";"sheet b 2",#N/A,FALSE,"B"}</definedName>
    <definedName name="dfgg" localSheetId="3" hidden="1">{"sheet a",#N/A,FALSE,"A";"sheet b 1",#N/A,FALSE,"B";"sheet b 2",#N/A,FALSE,"B"}</definedName>
    <definedName name="dfgg" hidden="1">{"sheet a",#N/A,FALSE,"A";"sheet b 1",#N/A,FALSE,"B";"sheet b 2",#N/A,FALSE,"B"}</definedName>
    <definedName name="dfhdfh" localSheetId="4" hidden="1">{"Construction Costs",#N/A,FALSE,"Total Costs"}</definedName>
    <definedName name="dfhdfh" localSheetId="5" hidden="1">{"Construction Costs",#N/A,FALSE,"Total Costs"}</definedName>
    <definedName name="dfhdfh" localSheetId="6" hidden="1">{"Construction Costs",#N/A,FALSE,"Total Costs"}</definedName>
    <definedName name="dfhdfh" localSheetId="3" hidden="1">{"Construction Costs",#N/A,FALSE,"Total Costs"}</definedName>
    <definedName name="dfhdfh" hidden="1">{"Construction Costs",#N/A,FALSE,"Total Costs"}</definedName>
    <definedName name="dfhdh" localSheetId="4" hidden="1">{#N/A,#N/A,FALSE,"COVER SHEET";#N/A,#N/A,FALSE,"SECT 1 - SUMM";#N/A,#N/A,FALSE,"SECT 1 - LND PLAN";#N/A,#N/A,FALSE,"SECT 2 - COMBINED QTRLY PROJ CF";#N/A,#N/A,FALSE,"SECT 2 - KUKIO CF";#N/A,#N/A,FALSE,"SECT 2 - MANINI CF";#N/A,#N/A,FALSE,"SECT 5a - CLUB ASSUMPTIONS";#N/A,#N/A,FALSE,"SECT 5 - QTRLY CLUB OPS"}</definedName>
    <definedName name="dfhdh" localSheetId="5" hidden="1">{#N/A,#N/A,FALSE,"COVER SHEET";#N/A,#N/A,FALSE,"SECT 1 - SUMM";#N/A,#N/A,FALSE,"SECT 1 - LND PLAN";#N/A,#N/A,FALSE,"SECT 2 - COMBINED QTRLY PROJ CF";#N/A,#N/A,FALSE,"SECT 2 - KUKIO CF";#N/A,#N/A,FALSE,"SECT 2 - MANINI CF";#N/A,#N/A,FALSE,"SECT 5a - CLUB ASSUMPTIONS";#N/A,#N/A,FALSE,"SECT 5 - QTRLY CLUB OPS"}</definedName>
    <definedName name="dfhdh" localSheetId="6" hidden="1">{#N/A,#N/A,FALSE,"COVER SHEET";#N/A,#N/A,FALSE,"SECT 1 - SUMM";#N/A,#N/A,FALSE,"SECT 1 - LND PLAN";#N/A,#N/A,FALSE,"SECT 2 - COMBINED QTRLY PROJ CF";#N/A,#N/A,FALSE,"SECT 2 - KUKIO CF";#N/A,#N/A,FALSE,"SECT 2 - MANINI CF";#N/A,#N/A,FALSE,"SECT 5a - CLUB ASSUMPTIONS";#N/A,#N/A,FALSE,"SECT 5 - QTRLY CLUB OPS"}</definedName>
    <definedName name="dfhdh" localSheetId="3" hidden="1">{#N/A,#N/A,FALSE,"COVER SHEET";#N/A,#N/A,FALSE,"SECT 1 - SUMM";#N/A,#N/A,FALSE,"SECT 1 - LND PLAN";#N/A,#N/A,FALSE,"SECT 2 - COMBINED QTRLY PROJ CF";#N/A,#N/A,FALSE,"SECT 2 - KUKIO CF";#N/A,#N/A,FALSE,"SECT 2 - MANINI CF";#N/A,#N/A,FALSE,"SECT 5a - CLUB ASSUMPTIONS";#N/A,#N/A,FALSE,"SECT 5 - QTRLY CLUB OPS"}</definedName>
    <definedName name="dfhdh" hidden="1">{#N/A,#N/A,FALSE,"COVER SHEET";#N/A,#N/A,FALSE,"SECT 1 - SUMM";#N/A,#N/A,FALSE,"SECT 1 - LND PLAN";#N/A,#N/A,FALSE,"SECT 2 - COMBINED QTRLY PROJ CF";#N/A,#N/A,FALSE,"SECT 2 - KUKIO CF";#N/A,#N/A,FALSE,"SECT 2 - MANINI CF";#N/A,#N/A,FALSE,"SECT 5a - CLUB ASSUMPTIONS";#N/A,#N/A,FALSE,"SECT 5 - QTRLY CLUB OPS"}</definedName>
    <definedName name="dfsafd" localSheetId="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afd" localSheetId="5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afd" localSheetId="6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afd" localSheetId="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afd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afd1" localSheetId="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afd1" localSheetId="5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afd1" localSheetId="6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afd1" localSheetId="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afd1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" localSheetId="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" localSheetId="5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" localSheetId="6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" localSheetId="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1" localSheetId="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1" localSheetId="5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1" localSheetId="6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1" localSheetId="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1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h" localSheetId="4" hidden="1">{#N/A,#N/A,TRUE,"Krycí list"}</definedName>
    <definedName name="dh" localSheetId="5" hidden="1">{#N/A,#N/A,TRUE,"Krycí list"}</definedName>
    <definedName name="dh" localSheetId="6" hidden="1">{#N/A,#N/A,TRUE,"Krycí list"}</definedName>
    <definedName name="dh" localSheetId="3" hidden="1">{#N/A,#N/A,TRUE,"Krycí list"}</definedName>
    <definedName name="dh" hidden="1">{#N/A,#N/A,TRUE,"Krycí list"}</definedName>
    <definedName name="DHG" localSheetId="4" hidden="1">{"cap_structure",#N/A,FALSE,"Graph-Mkt Cap";"price",#N/A,FALSE,"Graph-Price";"ebit",#N/A,FALSE,"Graph-EBITDA";"ebitda",#N/A,FALSE,"Graph-EBITDA"}</definedName>
    <definedName name="DHG" localSheetId="5" hidden="1">{"cap_structure",#N/A,FALSE,"Graph-Mkt Cap";"price",#N/A,FALSE,"Graph-Price";"ebit",#N/A,FALSE,"Graph-EBITDA";"ebitda",#N/A,FALSE,"Graph-EBITDA"}</definedName>
    <definedName name="DHG" localSheetId="6" hidden="1">{"cap_structure",#N/A,FALSE,"Graph-Mkt Cap";"price",#N/A,FALSE,"Graph-Price";"ebit",#N/A,FALSE,"Graph-EBITDA";"ebitda",#N/A,FALSE,"Graph-EBITDA"}</definedName>
    <definedName name="DHG" localSheetId="3" hidden="1">{"cap_structure",#N/A,FALSE,"Graph-Mkt Cap";"price",#N/A,FALSE,"Graph-Price";"ebit",#N/A,FALSE,"Graph-EBITDA";"ebitda",#N/A,FALSE,"Graph-EBITDA"}</definedName>
    <definedName name="DHG" hidden="1">{"cap_structure",#N/A,FALSE,"Graph-Mkt Cap";"price",#N/A,FALSE,"Graph-Price";"ebit",#N/A,FALSE,"Graph-EBITDA";"ebitda",#N/A,FALSE,"Graph-EBITDA"}</definedName>
    <definedName name="dhh" localSheetId="4" hidden="1">{#N/A,#N/A,TRUE,"Krycí list"}</definedName>
    <definedName name="dhh" localSheetId="5" hidden="1">{#N/A,#N/A,TRUE,"Krycí list"}</definedName>
    <definedName name="dhh" localSheetId="6" hidden="1">{#N/A,#N/A,TRUE,"Krycí list"}</definedName>
    <definedName name="dhh" localSheetId="3" hidden="1">{#N/A,#N/A,TRUE,"Krycí list"}</definedName>
    <definedName name="dhh" hidden="1">{#N/A,#N/A,TRUE,"Krycí list"}</definedName>
    <definedName name="dhhh" localSheetId="4" hidden="1">{#N/A,#N/A,TRUE,"Krycí list"}</definedName>
    <definedName name="dhhh" localSheetId="5" hidden="1">{#N/A,#N/A,TRUE,"Krycí list"}</definedName>
    <definedName name="dhhh" localSheetId="6" hidden="1">{#N/A,#N/A,TRUE,"Krycí list"}</definedName>
    <definedName name="dhhh" localSheetId="3" hidden="1">{#N/A,#N/A,TRUE,"Krycí list"}</definedName>
    <definedName name="dhhh" hidden="1">{#N/A,#N/A,TRUE,"Krycí list"}</definedName>
    <definedName name="DME_Dirty" hidden="1">"False"</definedName>
    <definedName name="DME_LocalFile" hidden="1">"True"</definedName>
    <definedName name="DME_ODMALinksCount" hidden="1">"1"</definedName>
    <definedName name="dog" localSheetId="4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dog" localSheetId="5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dog" localSheetId="6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dog" localSheetId="3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dog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dsa" localSheetId="4" hidden="1">{#N/A,#N/A,FALSE,"Chart 2 by Prop Type"}</definedName>
    <definedName name="dsa" localSheetId="5" hidden="1">{#N/A,#N/A,FALSE,"Chart 2 by Prop Type"}</definedName>
    <definedName name="dsa" localSheetId="6" hidden="1">{#N/A,#N/A,FALSE,"Chart 2 by Prop Type"}</definedName>
    <definedName name="dsa" localSheetId="3" hidden="1">{#N/A,#N/A,FALSE,"Chart 2 by Prop Type"}</definedName>
    <definedName name="dsa" hidden="1">{#N/A,#N/A,FALSE,"Chart 2 by Prop Type"}</definedName>
    <definedName name="dsaf" localSheetId="4" hidden="1">{#N/A,#N/A,FALSE,"ExecSum";#N/A,#N/A,FALSE,"total summary";#N/A,#N/A,FALSE,"Budget";#N/A,#N/A,FALSE,"CashFlow"}</definedName>
    <definedName name="dsaf" localSheetId="5" hidden="1">{#N/A,#N/A,FALSE,"ExecSum";#N/A,#N/A,FALSE,"total summary";#N/A,#N/A,FALSE,"Budget";#N/A,#N/A,FALSE,"CashFlow"}</definedName>
    <definedName name="dsaf" localSheetId="6" hidden="1">{#N/A,#N/A,FALSE,"ExecSum";#N/A,#N/A,FALSE,"total summary";#N/A,#N/A,FALSE,"Budget";#N/A,#N/A,FALSE,"CashFlow"}</definedName>
    <definedName name="dsaf" localSheetId="3" hidden="1">{#N/A,#N/A,FALSE,"ExecSum";#N/A,#N/A,FALSE,"total summary";#N/A,#N/A,FALSE,"Budget";#N/A,#N/A,FALSE,"CashFlow"}</definedName>
    <definedName name="dsaf" hidden="1">{#N/A,#N/A,FALSE,"ExecSum";#N/A,#N/A,FALSE,"total summary";#N/A,#N/A,FALSE,"Budget";#N/A,#N/A,FALSE,"CashFlow"}</definedName>
    <definedName name="dsaf1" localSheetId="4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dsaf1" localSheetId="5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dsaf1" localSheetId="6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dsaf1" localSheetId="3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dsaf1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dsafd" localSheetId="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safd" localSheetId="5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safd" localSheetId="6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safd" localSheetId="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safd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sfgdsfg" localSheetId="4" hidden="1">#REF!</definedName>
    <definedName name="dsfgdsfg" localSheetId="5" hidden="1">#REF!</definedName>
    <definedName name="dsfgdsfg" localSheetId="6" hidden="1">#REF!</definedName>
    <definedName name="dsfgdsfg" localSheetId="3" hidden="1">#REF!</definedName>
    <definedName name="dsfgdsfg" hidden="1">#REF!</definedName>
    <definedName name="dsfsd" localSheetId="4" hidden="1">{"Total",#N/A,FALSE,"Six Fields";"PDP",#N/A,FALSE,"Six Fields";"PNP",#N/A,FALSE,"Six Fields";"PUD",#N/A,FALSE,"Six Fields";"Prob",#N/A,FALSE,"Six Fields"}</definedName>
    <definedName name="dsfsd" localSheetId="5" hidden="1">{"Total",#N/A,FALSE,"Six Fields";"PDP",#N/A,FALSE,"Six Fields";"PNP",#N/A,FALSE,"Six Fields";"PUD",#N/A,FALSE,"Six Fields";"Prob",#N/A,FALSE,"Six Fields"}</definedName>
    <definedName name="dsfsd" localSheetId="6" hidden="1">{"Total",#N/A,FALSE,"Six Fields";"PDP",#N/A,FALSE,"Six Fields";"PNP",#N/A,FALSE,"Six Fields";"PUD",#N/A,FALSE,"Six Fields";"Prob",#N/A,FALSE,"Six Fields"}</definedName>
    <definedName name="dsfsd" localSheetId="3" hidden="1">{"Total",#N/A,FALSE,"Six Fields";"PDP",#N/A,FALSE,"Six Fields";"PNP",#N/A,FALSE,"Six Fields";"PUD",#N/A,FALSE,"Six Fields";"Prob",#N/A,FALSE,"Six Fields"}</definedName>
    <definedName name="dsfsd" hidden="1">{"Total",#N/A,FALSE,"Six Fields";"PDP",#N/A,FALSE,"Six Fields";"PNP",#N/A,FALSE,"Six Fields";"PUD",#N/A,FALSE,"Six Fields";"Prob",#N/A,FALSE,"Six Fields"}</definedName>
    <definedName name="dsgh" localSheetId="4" hidden="1">{#N/A,#N/A,TRUE,"Krycí list"}</definedName>
    <definedName name="dsgh" localSheetId="5" hidden="1">{#N/A,#N/A,TRUE,"Krycí list"}</definedName>
    <definedName name="dsgh" localSheetId="6" hidden="1">{#N/A,#N/A,TRUE,"Krycí list"}</definedName>
    <definedName name="dsgh" localSheetId="3" hidden="1">{#N/A,#N/A,TRUE,"Krycí list"}</definedName>
    <definedName name="dsgh" hidden="1">{#N/A,#N/A,TRUE,"Krycí list"}</definedName>
    <definedName name="dsghh" localSheetId="4" hidden="1">{#N/A,#N/A,TRUE,"Krycí list"}</definedName>
    <definedName name="dsghh" localSheetId="5" hidden="1">{#N/A,#N/A,TRUE,"Krycí list"}</definedName>
    <definedName name="dsghh" localSheetId="6" hidden="1">{#N/A,#N/A,TRUE,"Krycí list"}</definedName>
    <definedName name="dsghh" localSheetId="3" hidden="1">{#N/A,#N/A,TRUE,"Krycí list"}</definedName>
    <definedName name="dsghh" hidden="1">{#N/A,#N/A,TRUE,"Krycí list"}</definedName>
    <definedName name="DSS" localSheetId="4" hidden="1">{"print STAY opening assumptions",#N/A,FALSE,"STAY Openings";"print STAY openings",#N/A,FALSE,"STAY Openings"}</definedName>
    <definedName name="DSS" localSheetId="5" hidden="1">{"print STAY opening assumptions",#N/A,FALSE,"STAY Openings";"print STAY openings",#N/A,FALSE,"STAY Openings"}</definedName>
    <definedName name="DSS" localSheetId="6" hidden="1">{"print STAY opening assumptions",#N/A,FALSE,"STAY Openings";"print STAY openings",#N/A,FALSE,"STAY Openings"}</definedName>
    <definedName name="DSS" localSheetId="3" hidden="1">{"print STAY opening assumptions",#N/A,FALSE,"STAY Openings";"print STAY openings",#N/A,FALSE,"STAY Openings"}</definedName>
    <definedName name="DSS" hidden="1">{"print STAY opening assumptions",#N/A,FALSE,"STAY Openings";"print STAY openings",#N/A,FALSE,"STAY Openings"}</definedName>
    <definedName name="dsss" localSheetId="4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dsss" localSheetId="5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dsss" localSheetId="6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dsss" localSheetId="3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dsss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dsss1" localSheetId="4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dsss1" localSheetId="5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dsss1" localSheetId="6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dsss1" localSheetId="3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dsss1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dw" localSheetId="4" hidden="1">#REF!</definedName>
    <definedName name="dw" localSheetId="5" hidden="1">#REF!</definedName>
    <definedName name="dw" localSheetId="6" hidden="1">#REF!</definedName>
    <definedName name="dw" localSheetId="3" hidden="1">#REF!</definedName>
    <definedName name="dw" hidden="1">#REF!</definedName>
    <definedName name="e" localSheetId="4" hidden="1">#REF!</definedName>
    <definedName name="e" localSheetId="5" hidden="1">#REF!</definedName>
    <definedName name="e" localSheetId="6" hidden="1">#REF!</definedName>
    <definedName name="e" localSheetId="3" hidden="1">#REF!</definedName>
    <definedName name="e" hidden="1">#REF!</definedName>
    <definedName name="EagleLogo" hidden="1">"Picture 1"</definedName>
    <definedName name="EBIT_Margin_Adjusted_Data" localSheetId="4" hidden="1">OFFSET(#REF!,0,0,COUNTA(#REF!),1)</definedName>
    <definedName name="EBIT_Margin_Adjusted_Data" localSheetId="5" hidden="1">OFFSET(#REF!,0,0,COUNTA(#REF!),1)</definedName>
    <definedName name="EBIT_Margin_Adjusted_Data" localSheetId="6" hidden="1">OFFSET(#REF!,0,0,COUNTA(#REF!),1)</definedName>
    <definedName name="EBIT_Margin_Adjusted_Data" localSheetId="3" hidden="1">OFFSET(#REF!,0,0,COUNTA(#REF!),1)</definedName>
    <definedName name="EBIT_Margin_Adjusted_Data" hidden="1">OFFSET(#REF!,0,0,COUNTA(#REF!),1)</definedName>
    <definedName name="EBIT_Margin_Data" localSheetId="4" hidden="1">OFFSET(#REF!,0,0,COUNTA(#REF!)-1,1)</definedName>
    <definedName name="EBIT_Margin_Data" localSheetId="5" hidden="1">OFFSET(#REF!,0,0,COUNTA(#REF!)-1,1)</definedName>
    <definedName name="EBIT_Margin_Data" localSheetId="6" hidden="1">OFFSET(#REF!,0,0,COUNTA(#REF!)-1,1)</definedName>
    <definedName name="EBIT_Margin_Data" localSheetId="3" hidden="1">OFFSET(#REF!,0,0,COUNTA(#REF!)-1,1)</definedName>
    <definedName name="EBIT_Margin_Data" hidden="1">OFFSET(#REF!,0,0,COUNTA(#REF!)-1,1)</definedName>
    <definedName name="EBIT_Margin_Dummy_Data" localSheetId="4" hidden="1">OFFSET(#REF!,0,0,COUNTA(#REF!)-1,1)</definedName>
    <definedName name="EBIT_Margin_Dummy_Data" localSheetId="5" hidden="1">OFFSET(#REF!,0,0,COUNTA(#REF!)-1,1)</definedName>
    <definedName name="EBIT_Margin_Dummy_Data" localSheetId="6" hidden="1">OFFSET(#REF!,0,0,COUNTA(#REF!)-1,1)</definedName>
    <definedName name="EBIT_Margin_Dummy_Data" localSheetId="3" hidden="1">OFFSET(#REF!,0,0,COUNTA(#REF!)-1,1)</definedName>
    <definedName name="EBIT_Margin_Dummy_Data" hidden="1">OFFSET(#REF!,0,0,COUNTA(#REF!)-1,1)</definedName>
    <definedName name="EBIT_Margin_X_Values" localSheetId="4" hidden="1">OFFSET(#REF!,0,0,COUNTA(#REF!)-1,1)</definedName>
    <definedName name="EBIT_Margin_X_Values" localSheetId="5" hidden="1">OFFSET(#REF!,0,0,COUNTA(#REF!)-1,1)</definedName>
    <definedName name="EBIT_Margin_X_Values" localSheetId="6" hidden="1">OFFSET(#REF!,0,0,COUNTA(#REF!)-1,1)</definedName>
    <definedName name="EBIT_Margin_X_Values" localSheetId="3" hidden="1">OFFSET(#REF!,0,0,COUNTA(#REF!)-1,1)</definedName>
    <definedName name="EBIT_Margin_X_Values" hidden="1">OFFSET(#REF!,0,0,COUNTA(#REF!)-1,1)</definedName>
    <definedName name="edd" localSheetId="4" hidden="1">{"rtn",#N/A,FALSE,"RTN";"tables",#N/A,FALSE,"RTN";"cf",#N/A,FALSE,"CF";"stats",#N/A,FALSE,"Stats";"prop",#N/A,FALSE,"Prop"}</definedName>
    <definedName name="edd" localSheetId="5" hidden="1">{"rtn",#N/A,FALSE,"RTN";"tables",#N/A,FALSE,"RTN";"cf",#N/A,FALSE,"CF";"stats",#N/A,FALSE,"Stats";"prop",#N/A,FALSE,"Prop"}</definedName>
    <definedName name="edd" localSheetId="6" hidden="1">{"rtn",#N/A,FALSE,"RTN";"tables",#N/A,FALSE,"RTN";"cf",#N/A,FALSE,"CF";"stats",#N/A,FALSE,"Stats";"prop",#N/A,FALSE,"Prop"}</definedName>
    <definedName name="edd" localSheetId="3" hidden="1">{"rtn",#N/A,FALSE,"RTN";"tables",#N/A,FALSE,"RTN";"cf",#N/A,FALSE,"CF";"stats",#N/A,FALSE,"Stats";"prop",#N/A,FALSE,"Prop"}</definedName>
    <definedName name="edd" hidden="1">{"rtn",#N/A,FALSE,"RTN";"tables",#N/A,FALSE,"RTN";"cf",#N/A,FALSE,"CF";"stats",#N/A,FALSE,"Stats";"prop",#N/A,FALSE,"Prop"}</definedName>
    <definedName name="ee" localSheetId="4" hidden="1">{#N/A,#N/A,FALSE,"OperatingAssumptions"}</definedName>
    <definedName name="ee" localSheetId="5" hidden="1">{#N/A,#N/A,FALSE,"OperatingAssumptions"}</definedName>
    <definedName name="ee" localSheetId="6" hidden="1">{#N/A,#N/A,FALSE,"OperatingAssumptions"}</definedName>
    <definedName name="ee" localSheetId="3" hidden="1">{#N/A,#N/A,FALSE,"OperatingAssumptions"}</definedName>
    <definedName name="ee" hidden="1">{#N/A,#N/A,FALSE,"OperatingAssumptions"}</definedName>
    <definedName name="eee" localSheetId="4" hidden="1">{#N/A,#N/A,FALSE,"OperatingAssumptions"}</definedName>
    <definedName name="eee" localSheetId="5" hidden="1">{#N/A,#N/A,FALSE,"OperatingAssumptions"}</definedName>
    <definedName name="eee" localSheetId="6" hidden="1">{#N/A,#N/A,FALSE,"OperatingAssumptions"}</definedName>
    <definedName name="eee" localSheetId="3" hidden="1">{#N/A,#N/A,FALSE,"OperatingAssumptions"}</definedName>
    <definedName name="eee" hidden="1">{#N/A,#N/A,FALSE,"OperatingAssumptions"}</definedName>
    <definedName name="eeee" localSheetId="4" hidden="1">{"Data Input",#N/A,TRUE,"Data Input";"10-Yr Cash Flow",#N/A,TRUE,"Cash Flow";"10-Yr Value",#N/A,TRUE,"Value "}</definedName>
    <definedName name="eeee" localSheetId="5" hidden="1">{"Data Input",#N/A,TRUE,"Data Input";"10-Yr Cash Flow",#N/A,TRUE,"Cash Flow";"10-Yr Value",#N/A,TRUE,"Value "}</definedName>
    <definedName name="eeee" localSheetId="6" hidden="1">{"Data Input",#N/A,TRUE,"Data Input";"10-Yr Cash Flow",#N/A,TRUE,"Cash Flow";"10-Yr Value",#N/A,TRUE,"Value "}</definedName>
    <definedName name="eeee" localSheetId="3" hidden="1">{"Data Input",#N/A,TRUE,"Data Input";"10-Yr Cash Flow",#N/A,TRUE,"Cash Flow";"10-Yr Value",#N/A,TRUE,"Value "}</definedName>
    <definedName name="eeee" hidden="1">{"Data Input",#N/A,TRUE,"Data Input";"10-Yr Cash Flow",#N/A,TRUE,"Cash Flow";"10-Yr Value",#N/A,TRUE,"Value "}</definedName>
    <definedName name="eeeee" localSheetId="4" hidden="1">{#N/A,#N/A,FALSE,"CAPREIT"}</definedName>
    <definedName name="eeeee" localSheetId="5" hidden="1">{#N/A,#N/A,FALSE,"CAPREIT"}</definedName>
    <definedName name="eeeee" localSheetId="6" hidden="1">{#N/A,#N/A,FALSE,"CAPREIT"}</definedName>
    <definedName name="eeeee" localSheetId="3" hidden="1">{#N/A,#N/A,FALSE,"CAPREIT"}</definedName>
    <definedName name="eeeee" hidden="1">{#N/A,#N/A,FALSE,"CAPREIT"}</definedName>
    <definedName name="eeeeee" localSheetId="4" hidden="1">#REF!</definedName>
    <definedName name="eeeeee" localSheetId="5" hidden="1">#REF!</definedName>
    <definedName name="eeeeee" localSheetId="6" hidden="1">#REF!</definedName>
    <definedName name="eeeeee" localSheetId="3" hidden="1">#REF!</definedName>
    <definedName name="eeeeee" hidden="1">#REF!</definedName>
    <definedName name="eeeeeeee" localSheetId="4" hidden="1">#REF!</definedName>
    <definedName name="eeeeeeee" localSheetId="5" hidden="1">#REF!</definedName>
    <definedName name="eeeeeeee" localSheetId="6" hidden="1">#REF!</definedName>
    <definedName name="eeeeeeee" localSheetId="3" hidden="1">#REF!</definedName>
    <definedName name="eeeeeeee" hidden="1">#REF!</definedName>
    <definedName name="eer" localSheetId="4" hidden="1">{"Construction_Short",#N/A,FALSE,"Construction"}</definedName>
    <definedName name="eer" localSheetId="5" hidden="1">{"Construction_Short",#N/A,FALSE,"Construction"}</definedName>
    <definedName name="eer" localSheetId="6" hidden="1">{"Construction_Short",#N/A,FALSE,"Construction"}</definedName>
    <definedName name="eer" localSheetId="3" hidden="1">{"Construction_Short",#N/A,FALSE,"Construction"}</definedName>
    <definedName name="eer" hidden="1">{"Construction_Short",#N/A,FALSE,"Construction"}</definedName>
    <definedName name="egfh" localSheetId="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gfh" localSheetId="5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gfh" localSheetId="6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gfh" localSheetId="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gfh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llen" localSheetId="4" hidden="1">{#N/A,#N/A,FALSE,"WATCHDSC";#N/A,#N/A,FALSE,"2LOSSMOD";#N/A,#N/A,FALSE,"2LOSS";#N/A,#N/A,FALSE,"DSC";#N/A,#N/A,FALSE,"OPERAT";#N/A,#N/A,FALSE,"ADJUST";#N/A,#N/A,FALSE,"LEASE EXPIRE"}</definedName>
    <definedName name="ellen" localSheetId="5" hidden="1">{#N/A,#N/A,FALSE,"WATCHDSC";#N/A,#N/A,FALSE,"2LOSSMOD";#N/A,#N/A,FALSE,"2LOSS";#N/A,#N/A,FALSE,"DSC";#N/A,#N/A,FALSE,"OPERAT";#N/A,#N/A,FALSE,"ADJUST";#N/A,#N/A,FALSE,"LEASE EXPIRE"}</definedName>
    <definedName name="ellen" localSheetId="6" hidden="1">{#N/A,#N/A,FALSE,"WATCHDSC";#N/A,#N/A,FALSE,"2LOSSMOD";#N/A,#N/A,FALSE,"2LOSS";#N/A,#N/A,FALSE,"DSC";#N/A,#N/A,FALSE,"OPERAT";#N/A,#N/A,FALSE,"ADJUST";#N/A,#N/A,FALSE,"LEASE EXPIRE"}</definedName>
    <definedName name="ellen" localSheetId="3" hidden="1">{#N/A,#N/A,FALSE,"WATCHDSC";#N/A,#N/A,FALSE,"2LOSSMOD";#N/A,#N/A,FALSE,"2LOSS";#N/A,#N/A,FALSE,"DSC";#N/A,#N/A,FALSE,"OPERAT";#N/A,#N/A,FALSE,"ADJUST";#N/A,#N/A,FALSE,"LEASE EXPIRE"}</definedName>
    <definedName name="ellen" hidden="1">{#N/A,#N/A,FALSE,"WATCHDSC";#N/A,#N/A,FALSE,"2LOSSMOD";#N/A,#N/A,FALSE,"2LOSS";#N/A,#N/A,FALSE,"DSC";#N/A,#N/A,FALSE,"OPERAT";#N/A,#N/A,FALSE,"ADJUST";#N/A,#N/A,FALSE,"LEASE EXPIRE"}</definedName>
    <definedName name="End_Bal">#REF!</definedName>
    <definedName name="ENGEL" localSheetId="4" hidden="1">#REF!</definedName>
    <definedName name="ENGEL" localSheetId="5" hidden="1">#REF!</definedName>
    <definedName name="ENGEL" localSheetId="6" hidden="1">#REF!</definedName>
    <definedName name="ENGEL" localSheetId="3" hidden="1">#REF!</definedName>
    <definedName name="ENGEL" hidden="1">#REF!</definedName>
    <definedName name="ENTRIES" localSheetId="4" hidden="1">#REF!</definedName>
    <definedName name="ENTRIES" localSheetId="5" hidden="1">#REF!</definedName>
    <definedName name="ENTRIES" localSheetId="6" hidden="1">#REF!</definedName>
    <definedName name="ENTRIES" localSheetId="3" hidden="1">#REF!</definedName>
    <definedName name="ENTRIES" hidden="1">#REF!</definedName>
    <definedName name="Entries2" localSheetId="4" hidden="1">#REF!</definedName>
    <definedName name="Entries2" localSheetId="5" hidden="1">#REF!</definedName>
    <definedName name="Entries2" localSheetId="6" hidden="1">#REF!</definedName>
    <definedName name="Entries2" localSheetId="3" hidden="1">#REF!</definedName>
    <definedName name="Entries2" hidden="1">#REF!</definedName>
    <definedName name="ep" localSheetId="4" hidden="1">#REF!</definedName>
    <definedName name="ep" localSheetId="5" hidden="1">#REF!</definedName>
    <definedName name="ep" localSheetId="6" hidden="1">#REF!</definedName>
    <definedName name="ep" localSheetId="3" hidden="1">#REF!</definedName>
    <definedName name="ep" hidden="1">#REF!</definedName>
    <definedName name="er" localSheetId="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r" localSheetId="5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r" localSheetId="6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r" localSheetId="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r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rasdf" localSheetId="4" hidden="1">{"Assump",#N/A,TRUE,"Proforma";"first",#N/A,TRUE,"Proforma";"second",#N/A,TRUE,"Proforma";"lease1",#N/A,TRUE,"Proforma";"lease2",#N/A,TRUE,"Proforma"}</definedName>
    <definedName name="erasdf" localSheetId="5" hidden="1">{"Assump",#N/A,TRUE,"Proforma";"first",#N/A,TRUE,"Proforma";"second",#N/A,TRUE,"Proforma";"lease1",#N/A,TRUE,"Proforma";"lease2",#N/A,TRUE,"Proforma"}</definedName>
    <definedName name="erasdf" localSheetId="6" hidden="1">{"Assump",#N/A,TRUE,"Proforma";"first",#N/A,TRUE,"Proforma";"second",#N/A,TRUE,"Proforma";"lease1",#N/A,TRUE,"Proforma";"lease2",#N/A,TRUE,"Proforma"}</definedName>
    <definedName name="erasdf" localSheetId="3" hidden="1">{"Assump",#N/A,TRUE,"Proforma";"first",#N/A,TRUE,"Proforma";"second",#N/A,TRUE,"Proforma";"lease1",#N/A,TRUE,"Proforma";"lease2",#N/A,TRUE,"Proforma"}</definedName>
    <definedName name="erasdf" hidden="1">{"Assump",#N/A,TRUE,"Proforma";"first",#N/A,TRUE,"Proforma";"second",#N/A,TRUE,"Proforma";"lease1",#N/A,TRUE,"Proforma";"lease2",#N/A,TRUE,"Proforma"}</definedName>
    <definedName name="ere" localSheetId="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re" localSheetId="5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re" localSheetId="6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re" localSheetId="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re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erer" localSheetId="4" hidden="1">{"Total",#N/A,FALSE,"Six Fields";"PDP",#N/A,FALSE,"Six Fields";"PNP",#N/A,FALSE,"Six Fields";"PUD",#N/A,FALSE,"Six Fields";"Prob",#N/A,FALSE,"Six Fields"}</definedName>
    <definedName name="erer" localSheetId="5" hidden="1">{"Total",#N/A,FALSE,"Six Fields";"PDP",#N/A,FALSE,"Six Fields";"PNP",#N/A,FALSE,"Six Fields";"PUD",#N/A,FALSE,"Six Fields";"Prob",#N/A,FALSE,"Six Fields"}</definedName>
    <definedName name="erer" localSheetId="6" hidden="1">{"Total",#N/A,FALSE,"Six Fields";"PDP",#N/A,FALSE,"Six Fields";"PNP",#N/A,FALSE,"Six Fields";"PUD",#N/A,FALSE,"Six Fields";"Prob",#N/A,FALSE,"Six Fields"}</definedName>
    <definedName name="erer" localSheetId="3" hidden="1">{"Total",#N/A,FALSE,"Six Fields";"PDP",#N/A,FALSE,"Six Fields";"PNP",#N/A,FALSE,"Six Fields";"PUD",#N/A,FALSE,"Six Fields";"Prob",#N/A,FALSE,"Six Fields"}</definedName>
    <definedName name="erer" hidden="1">{"Total",#N/A,FALSE,"Six Fields";"PDP",#N/A,FALSE,"Six Fields";"PNP",#N/A,FALSE,"Six Fields";"PUD",#N/A,FALSE,"Six Fields";"Prob",#N/A,FALSE,"Six Fields"}</definedName>
    <definedName name="eret" localSheetId="4" hidden="1">{"sheet a",#N/A,FALSE,"A";"2 9 casflow",#N/A,FALSE,"B"}</definedName>
    <definedName name="eret" localSheetId="5" hidden="1">{"sheet a",#N/A,FALSE,"A";"2 9 casflow",#N/A,FALSE,"B"}</definedName>
    <definedName name="eret" localSheetId="6" hidden="1">{"sheet a",#N/A,FALSE,"A";"2 9 casflow",#N/A,FALSE,"B"}</definedName>
    <definedName name="eret" localSheetId="3" hidden="1">{"sheet a",#N/A,FALSE,"A";"2 9 casflow",#N/A,FALSE,"B"}</definedName>
    <definedName name="eret" hidden="1">{"sheet a",#N/A,FALSE,"A";"2 9 casflow",#N/A,FALSE,"B"}</definedName>
    <definedName name="erg" localSheetId="4" hidden="1">{0,0,"",0;0,0,0,0;0,0,0,0;0,0,0,0;0,0,0,0}</definedName>
    <definedName name="erg" localSheetId="5" hidden="1">{0,0,"",0;0,0,0,0;0,0,0,0;0,0,0,0;0,0,0,0}</definedName>
    <definedName name="erg" localSheetId="6" hidden="1">{0,0,"",0;0,0,0,0;0,0,0,0;0,0,0,0;0,0,0,0}</definedName>
    <definedName name="erg" localSheetId="3" hidden="1">{0,0,"",0;0,0,0,0;0,0,0,0;0,0,0,0;0,0,0,0}</definedName>
    <definedName name="erg" hidden="1">{0,0,"",0;0,0,0,0;0,0,0,0;0,0,0,0;0,0,0,0}</definedName>
    <definedName name="erghr" localSheetId="4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erghr" localSheetId="5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erghr" localSheetId="6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erghr" localSheetId="3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erghr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ert5t6" localSheetId="4" hidden="1">{"Detail Project Cash Flow",#N/A,TRUE,"Cash Flow Grid";"Financing Calculation",#N/A,TRUE,"Cash Flow Grid"}</definedName>
    <definedName name="ert5t6" localSheetId="5" hidden="1">{"Detail Project Cash Flow",#N/A,TRUE,"Cash Flow Grid";"Financing Calculation",#N/A,TRUE,"Cash Flow Grid"}</definedName>
    <definedName name="ert5t6" localSheetId="6" hidden="1">{"Detail Project Cash Flow",#N/A,TRUE,"Cash Flow Grid";"Financing Calculation",#N/A,TRUE,"Cash Flow Grid"}</definedName>
    <definedName name="ert5t6" localSheetId="3" hidden="1">{"Detail Project Cash Flow",#N/A,TRUE,"Cash Flow Grid";"Financing Calculation",#N/A,TRUE,"Cash Flow Grid"}</definedName>
    <definedName name="ert5t6" hidden="1">{"Detail Project Cash Flow",#N/A,TRUE,"Cash Flow Grid";"Financing Calculation",#N/A,TRUE,"Cash Flow Grid"}</definedName>
    <definedName name="erw" localSheetId="4" hidden="1">{"Detail Project Cash Flow",#N/A,TRUE,"Cash Flow Grid";"Financing Calculation",#N/A,TRUE,"Cash Flow Grid"}</definedName>
    <definedName name="erw" localSheetId="5" hidden="1">{"Detail Project Cash Flow",#N/A,TRUE,"Cash Flow Grid";"Financing Calculation",#N/A,TRUE,"Cash Flow Grid"}</definedName>
    <definedName name="erw" localSheetId="6" hidden="1">{"Detail Project Cash Flow",#N/A,TRUE,"Cash Flow Grid";"Financing Calculation",#N/A,TRUE,"Cash Flow Grid"}</definedName>
    <definedName name="erw" localSheetId="3" hidden="1">{"Detail Project Cash Flow",#N/A,TRUE,"Cash Flow Grid";"Financing Calculation",#N/A,TRUE,"Cash Flow Grid"}</definedName>
    <definedName name="erw" hidden="1">{"Detail Project Cash Flow",#N/A,TRUE,"Cash Flow Grid";"Financing Calculation",#N/A,TRUE,"Cash Flow Grid"}</definedName>
    <definedName name="erwtwert" localSheetId="4" hidden="1">#REF!</definedName>
    <definedName name="erwtwert" localSheetId="5" hidden="1">#REF!</definedName>
    <definedName name="erwtwert" localSheetId="6" hidden="1">#REF!</definedName>
    <definedName name="erwtwert" localSheetId="3" hidden="1">#REF!</definedName>
    <definedName name="erwtwert" hidden="1">#REF!</definedName>
    <definedName name="eryumds" localSheetId="4" hidden="1">{"qtrl1",#N/A,TRUE,"Annual Summary";"qtrl2",#N/A,TRUE,"Annual Summary";"qtrl3",#N/A,TRUE,"Annual Summary";"qtrl4",#N/A,TRUE,"QTLY Summary";"qtrl5",#N/A,TRUE,"QTLY Summary";"qtrl6",#N/A,TRUE,"QTLY Summary"}</definedName>
    <definedName name="eryumds" localSheetId="5" hidden="1">{"qtrl1",#N/A,TRUE,"Annual Summary";"qtrl2",#N/A,TRUE,"Annual Summary";"qtrl3",#N/A,TRUE,"Annual Summary";"qtrl4",#N/A,TRUE,"QTLY Summary";"qtrl5",#N/A,TRUE,"QTLY Summary";"qtrl6",#N/A,TRUE,"QTLY Summary"}</definedName>
    <definedName name="eryumds" localSheetId="6" hidden="1">{"qtrl1",#N/A,TRUE,"Annual Summary";"qtrl2",#N/A,TRUE,"Annual Summary";"qtrl3",#N/A,TRUE,"Annual Summary";"qtrl4",#N/A,TRUE,"QTLY Summary";"qtrl5",#N/A,TRUE,"QTLY Summary";"qtrl6",#N/A,TRUE,"QTLY Summary"}</definedName>
    <definedName name="eryumds" localSheetId="3" hidden="1">{"qtrl1",#N/A,TRUE,"Annual Summary";"qtrl2",#N/A,TRUE,"Annual Summary";"qtrl3",#N/A,TRUE,"Annual Summary";"qtrl4",#N/A,TRUE,"QTLY Summary";"qtrl5",#N/A,TRUE,"QTLY Summary";"qtrl6",#N/A,TRUE,"QTLY Summary"}</definedName>
    <definedName name="eryumds" hidden="1">{"qtrl1",#N/A,TRUE,"Annual Summary";"qtrl2",#N/A,TRUE,"Annual Summary";"qtrl3",#N/A,TRUE,"Annual Summary";"qtrl4",#N/A,TRUE,"QTLY Summary";"qtrl5",#N/A,TRUE,"QTLY Summary";"qtrl6",#N/A,TRUE,"QTLY Summary"}</definedName>
    <definedName name="etert" localSheetId="4" hidden="1">{"sheet a",#N/A,FALSE,"A";"sheet b 1",#N/A,FALSE,"B";"sheet b 2",#N/A,FALSE,"B"}</definedName>
    <definedName name="etert" localSheetId="5" hidden="1">{"sheet a",#N/A,FALSE,"A";"sheet b 1",#N/A,FALSE,"B";"sheet b 2",#N/A,FALSE,"B"}</definedName>
    <definedName name="etert" localSheetId="6" hidden="1">{"sheet a",#N/A,FALSE,"A";"sheet b 1",#N/A,FALSE,"B";"sheet b 2",#N/A,FALSE,"B"}</definedName>
    <definedName name="etert" localSheetId="3" hidden="1">{"sheet a",#N/A,FALSE,"A";"sheet b 1",#N/A,FALSE,"B";"sheet b 2",#N/A,FALSE,"B"}</definedName>
    <definedName name="etert" hidden="1">{"sheet a",#N/A,FALSE,"A";"sheet b 1",#N/A,FALSE,"B";"sheet b 2",#N/A,FALSE,"B"}</definedName>
    <definedName name="euyhj" localSheetId="4" hidden="1">{"Annual Cash Flows",#N/A,FALSE,"Annual Summary";"qtrl1",#N/A,FALSE,"QTLY Summary";"qtrl2",#N/A,FALSE,"QTLY Summary";"qtrl3",#N/A,FALSE,"QTLY Summary";"qtrl4",#N/A,FALSE,"QTLY Summary";"qtrl5",#N/A,FALSE,"QTLY Summary";"qtrl6",#N/A,FALSE,"QTLY Summary"}</definedName>
    <definedName name="euyhj" localSheetId="5" hidden="1">{"Annual Cash Flows",#N/A,FALSE,"Annual Summary";"qtrl1",#N/A,FALSE,"QTLY Summary";"qtrl2",#N/A,FALSE,"QTLY Summary";"qtrl3",#N/A,FALSE,"QTLY Summary";"qtrl4",#N/A,FALSE,"QTLY Summary";"qtrl5",#N/A,FALSE,"QTLY Summary";"qtrl6",#N/A,FALSE,"QTLY Summary"}</definedName>
    <definedName name="euyhj" localSheetId="6" hidden="1">{"Annual Cash Flows",#N/A,FALSE,"Annual Summary";"qtrl1",#N/A,FALSE,"QTLY Summary";"qtrl2",#N/A,FALSE,"QTLY Summary";"qtrl3",#N/A,FALSE,"QTLY Summary";"qtrl4",#N/A,FALSE,"QTLY Summary";"qtrl5",#N/A,FALSE,"QTLY Summary";"qtrl6",#N/A,FALSE,"QTLY Summary"}</definedName>
    <definedName name="euyhj" localSheetId="3" hidden="1">{"Annual Cash Flows",#N/A,FALSE,"Annual Summary";"qtrl1",#N/A,FALSE,"QTLY Summary";"qtrl2",#N/A,FALSE,"QTLY Summary";"qtrl3",#N/A,FALSE,"QTLY Summary";"qtrl4",#N/A,FALSE,"QTLY Summary";"qtrl5",#N/A,FALSE,"QTLY Summary";"qtrl6",#N/A,FALSE,"QTLY Summary"}</definedName>
    <definedName name="euyhj" hidden="1">{"Annual Cash Flows",#N/A,FALSE,"Annual Summary";"qtrl1",#N/A,FALSE,"QTLY Summary";"qtrl2",#N/A,FALSE,"QTLY Summary";"qtrl3",#N/A,FALSE,"QTLY Summary";"qtrl4",#N/A,FALSE,"QTLY Summary";"qtrl5",#N/A,FALSE,"QTLY Summary";"qtrl6",#N/A,FALSE,"QTLY Summary"}</definedName>
    <definedName name="ev.Calculation" hidden="1">-4135</definedName>
    <definedName name="ev.Initialized" hidden="1">FALSE</definedName>
    <definedName name="EV__DECIMALSYMBOL__" hidden="1">"."</definedName>
    <definedName name="EV__EVCOM_OPTIONS__" hidden="1">8</definedName>
    <definedName name="EV__EXPOPTIONS__" hidden="1">0</definedName>
    <definedName name="EV__LASTREFTIME__" hidden="1">39367.6355439815</definedName>
    <definedName name="EV__LOCKEDCVW__DRP" hidden="1">"R_REVROI,BU4081,CURRENT,INPUT,D1139,LC,2009.TOTAL,PERIODIC,"</definedName>
    <definedName name="EV__LOCKEDCVW__FINANCE" hidden="1">"GOI,BU4081,CURRENT,TOTALADJ,D_HOTEL,All_InterCo,LC,2010.TOTAL,PERIODIC,"</definedName>
    <definedName name="EV__LOCKEDCVW__FINANCEDETAIL" hidden="1">"706520,BU4081,CURRENT,INPUT,D0185,Non_InterCo,L_ALL,LC,2009.TOTAL,PERIODIC,"</definedName>
    <definedName name="EV__LOCKEDCVW__HCM" hidden="1">"PC_MNTHLY,BU4081,CURRENT,INPUT,D_HOTEL,E0,LC,2009.TOTAL,PERIODIC,"</definedName>
    <definedName name="EV__LOCKSTATUS__" hidden="1">4</definedName>
    <definedName name="EV__MAXEXPCOLS__" hidden="1">100</definedName>
    <definedName name="EV__MAXEXPROWS__" hidden="1">1000</definedName>
    <definedName name="EV__MEMORYCVW__" hidden="1">0</definedName>
    <definedName name="EV__WBEVMODE__" hidden="1">0</definedName>
    <definedName name="EV__WBREFOPTIONS__" hidden="1">4</definedName>
    <definedName name="EV__WBVERSION__" hidden="1">0</definedName>
    <definedName name="exc" localSheetId="4" hidden="1">{"'Assump'!$F$6:$J$6"}</definedName>
    <definedName name="exc" localSheetId="5" hidden="1">{"'Assump'!$F$6:$J$6"}</definedName>
    <definedName name="exc" localSheetId="6" hidden="1">{"'Assump'!$F$6:$J$6"}</definedName>
    <definedName name="exc" localSheetId="3" hidden="1">{"'Assump'!$F$6:$J$6"}</definedName>
    <definedName name="exc" hidden="1">{"'Assump'!$F$6:$J$6"}</definedName>
    <definedName name="Exit_Taxes" localSheetId="5">[5]Summary!$P$37</definedName>
    <definedName name="Exit_Taxes">[5]Summary!$P$37</definedName>
    <definedName name="exp" localSheetId="4" hidden="1">#REF!</definedName>
    <definedName name="exp" localSheetId="5" hidden="1">#REF!</definedName>
    <definedName name="exp" localSheetId="6" hidden="1">#REF!</definedName>
    <definedName name="exp" localSheetId="3" hidden="1">#REF!</definedName>
    <definedName name="exp" hidden="1">#REF!</definedName>
    <definedName name="extra" localSheetId="4" hidden="1">{#N/A,#N/A,TRUE,"10 Yr Hold";#N/A,#N/A,TRUE,"7 Yr Hold";#N/A,#N/A,TRUE,"5 Yr Hold";#N/A,#N/A,TRUE,"3 Yr Hold"}</definedName>
    <definedName name="extra" localSheetId="5" hidden="1">{#N/A,#N/A,TRUE,"10 Yr Hold";#N/A,#N/A,TRUE,"7 Yr Hold";#N/A,#N/A,TRUE,"5 Yr Hold";#N/A,#N/A,TRUE,"3 Yr Hold"}</definedName>
    <definedName name="extra" localSheetId="6" hidden="1">{#N/A,#N/A,TRUE,"10 Yr Hold";#N/A,#N/A,TRUE,"7 Yr Hold";#N/A,#N/A,TRUE,"5 Yr Hold";#N/A,#N/A,TRUE,"3 Yr Hold"}</definedName>
    <definedName name="extra" localSheetId="3" hidden="1">{#N/A,#N/A,TRUE,"10 Yr Hold";#N/A,#N/A,TRUE,"7 Yr Hold";#N/A,#N/A,TRUE,"5 Yr Hold";#N/A,#N/A,TRUE,"3 Yr Hold"}</definedName>
    <definedName name="extra" hidden="1">{#N/A,#N/A,TRUE,"10 Yr Hold";#N/A,#N/A,TRUE,"7 Yr Hold";#N/A,#N/A,TRUE,"5 Yr Hold";#N/A,#N/A,TRUE,"3 Yr Hold"}</definedName>
    <definedName name="Extra_Pay">#REF!</definedName>
    <definedName name="f" localSheetId="4" hidden="1">#REF!</definedName>
    <definedName name="f" localSheetId="5" hidden="1">#REF!</definedName>
    <definedName name="f" localSheetId="6" hidden="1">#REF!</definedName>
    <definedName name="f" localSheetId="3" hidden="1">#REF!</definedName>
    <definedName name="f" hidden="1">#REF!</definedName>
    <definedName name="fadsf" localSheetId="4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fadsf" localSheetId="5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fadsf" localSheetId="6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fadsf" localSheetId="3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fadsf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fafdasfda" localSheetId="4" hidden="1">{#N/A,#N/A,TRUE,"10 Yr Hold";#N/A,#N/A,TRUE,"7 Yr Hold";#N/A,#N/A,TRUE,"5 Yr Hold";#N/A,#N/A,TRUE,"3 Yr Hold"}</definedName>
    <definedName name="fafdasfda" localSheetId="5" hidden="1">{#N/A,#N/A,TRUE,"10 Yr Hold";#N/A,#N/A,TRUE,"7 Yr Hold";#N/A,#N/A,TRUE,"5 Yr Hold";#N/A,#N/A,TRUE,"3 Yr Hold"}</definedName>
    <definedName name="fafdasfda" localSheetId="6" hidden="1">{#N/A,#N/A,TRUE,"10 Yr Hold";#N/A,#N/A,TRUE,"7 Yr Hold";#N/A,#N/A,TRUE,"5 Yr Hold";#N/A,#N/A,TRUE,"3 Yr Hold"}</definedName>
    <definedName name="fafdasfda" localSheetId="3" hidden="1">{#N/A,#N/A,TRUE,"10 Yr Hold";#N/A,#N/A,TRUE,"7 Yr Hold";#N/A,#N/A,TRUE,"5 Yr Hold";#N/A,#N/A,TRUE,"3 Yr Hold"}</definedName>
    <definedName name="fafdasfda" hidden="1">{#N/A,#N/A,TRUE,"10 Yr Hold";#N/A,#N/A,TRUE,"7 Yr Hold";#N/A,#N/A,TRUE,"5 Yr Hold";#N/A,#N/A,TRUE,"3 Yr Hold"}</definedName>
    <definedName name="fasdfas" localSheetId="4" hidden="1">{#N/A,#N/A,TRUE,"10 Yr Hold";#N/A,#N/A,TRUE,"7 Yr Hold";#N/A,#N/A,TRUE,"5 Yr Hold";#N/A,#N/A,TRUE,"3 Yr Hold"}</definedName>
    <definedName name="fasdfas" localSheetId="5" hidden="1">{#N/A,#N/A,TRUE,"10 Yr Hold";#N/A,#N/A,TRUE,"7 Yr Hold";#N/A,#N/A,TRUE,"5 Yr Hold";#N/A,#N/A,TRUE,"3 Yr Hold"}</definedName>
    <definedName name="fasdfas" localSheetId="6" hidden="1">{#N/A,#N/A,TRUE,"10 Yr Hold";#N/A,#N/A,TRUE,"7 Yr Hold";#N/A,#N/A,TRUE,"5 Yr Hold";#N/A,#N/A,TRUE,"3 Yr Hold"}</definedName>
    <definedName name="fasdfas" localSheetId="3" hidden="1">{#N/A,#N/A,TRUE,"10 Yr Hold";#N/A,#N/A,TRUE,"7 Yr Hold";#N/A,#N/A,TRUE,"5 Yr Hold";#N/A,#N/A,TRUE,"3 Yr Hold"}</definedName>
    <definedName name="fasdfas" hidden="1">{#N/A,#N/A,TRUE,"10 Yr Hold";#N/A,#N/A,TRUE,"7 Yr Hold";#N/A,#N/A,TRUE,"5 Yr Hold";#N/A,#N/A,TRUE,"3 Yr Hold"}</definedName>
    <definedName name="fasffSFffASFasfASFasf" localSheetId="4" hidden="1">{#N/A,#N/A,FALSE,"LP Exp";#N/A,#N/A,FALSE,"Salary";#N/A,#N/A,FALSE,"Admin Exp";#N/A,#N/A,FALSE,"QTS Bud";#N/A,#N/A,FALSE,"Marketing"}</definedName>
    <definedName name="fasffSFffASFasfASFasf" localSheetId="5" hidden="1">{#N/A,#N/A,FALSE,"LP Exp";#N/A,#N/A,FALSE,"Salary";#N/A,#N/A,FALSE,"Admin Exp";#N/A,#N/A,FALSE,"QTS Bud";#N/A,#N/A,FALSE,"Marketing"}</definedName>
    <definedName name="fasffSFffASFasfASFasf" localSheetId="6" hidden="1">{#N/A,#N/A,FALSE,"LP Exp";#N/A,#N/A,FALSE,"Salary";#N/A,#N/A,FALSE,"Admin Exp";#N/A,#N/A,FALSE,"QTS Bud";#N/A,#N/A,FALSE,"Marketing"}</definedName>
    <definedName name="fasffSFffASFasfASFasf" localSheetId="3" hidden="1">{#N/A,#N/A,FALSE,"LP Exp";#N/A,#N/A,FALSE,"Salary";#N/A,#N/A,FALSE,"Admin Exp";#N/A,#N/A,FALSE,"QTS Bud";#N/A,#N/A,FALSE,"Marketing"}</definedName>
    <definedName name="fasffSFffASFasfASFasf" hidden="1">{#N/A,#N/A,FALSE,"LP Exp";#N/A,#N/A,FALSE,"Salary";#N/A,#N/A,FALSE,"Admin Exp";#N/A,#N/A,FALSE,"QTS Bud";#N/A,#N/A,FALSE,"Marketing"}</definedName>
    <definedName name="fcDate" localSheetId="4" hidden="1">#REF!</definedName>
    <definedName name="fcDate" localSheetId="5" hidden="1">#REF!</definedName>
    <definedName name="fcDate" localSheetId="6" hidden="1">#REF!</definedName>
    <definedName name="fcDate" localSheetId="3" hidden="1">#REF!</definedName>
    <definedName name="fcDate" hidden="1">#REF!</definedName>
    <definedName name="fdasfasd" localSheetId="4" hidden="1">{"bs",#N/A,FALSE,"SCF"}</definedName>
    <definedName name="fdasfasd" localSheetId="5" hidden="1">{"bs",#N/A,FALSE,"SCF"}</definedName>
    <definedName name="fdasfasd" localSheetId="6" hidden="1">{"bs",#N/A,FALSE,"SCF"}</definedName>
    <definedName name="fdasfasd" localSheetId="3" hidden="1">{"bs",#N/A,FALSE,"SCF"}</definedName>
    <definedName name="fdasfasd" hidden="1">{"bs",#N/A,FALSE,"SCF"}</definedName>
    <definedName name="FDD_0_0" hidden="1">"A30681"</definedName>
    <definedName name="FDD_0_1" hidden="1">"A31047"</definedName>
    <definedName name="FDD_0_10" hidden="1">"A34334"</definedName>
    <definedName name="FDD_0_11" hidden="1">"A34699"</definedName>
    <definedName name="FDD_0_12" hidden="1">"A35064"</definedName>
    <definedName name="FDD_0_13" hidden="1">"A35430"</definedName>
    <definedName name="FDD_0_14" hidden="1">"A35795"</definedName>
    <definedName name="FDD_0_2" hidden="1">"A31412"</definedName>
    <definedName name="FDD_0_3" hidden="1">"A31777"</definedName>
    <definedName name="FDD_0_4" hidden="1">"A32142"</definedName>
    <definedName name="FDD_0_5" hidden="1">"A32508"</definedName>
    <definedName name="FDD_0_6" hidden="1">"A32873"</definedName>
    <definedName name="FDD_0_7" hidden="1">"A33238"</definedName>
    <definedName name="FDD_0_8" hidden="1">"A33603"</definedName>
    <definedName name="FDD_0_9" hidden="1">"A33969"</definedName>
    <definedName name="FDD_1_0" hidden="1">"U25569"</definedName>
    <definedName name="FDD_10_0" hidden="1">"A25569"</definedName>
    <definedName name="FDD_10_1" hidden="1">"A35795"</definedName>
    <definedName name="FDD_10_2" hidden="1">"A36160"</definedName>
    <definedName name="FDD_10_3" hidden="1">"E36525"</definedName>
    <definedName name="FDD_100_0" hidden="1">"A25569"</definedName>
    <definedName name="FDD_101_0" hidden="1">"A25569"</definedName>
    <definedName name="FDD_102_0" hidden="1">"A25569"</definedName>
    <definedName name="FDD_103_0" hidden="1">"A25569"</definedName>
    <definedName name="FDD_104_0" hidden="1">"A25569"</definedName>
    <definedName name="FDD_105_0" hidden="1">"A25569"</definedName>
    <definedName name="FDD_106_0" hidden="1">"A25569"</definedName>
    <definedName name="FDD_107_0" hidden="1">"A25569"</definedName>
    <definedName name="FDD_108_0" hidden="1">"A25569"</definedName>
    <definedName name="FDD_109_0" hidden="1">"A25569"</definedName>
    <definedName name="FDD_11_0" hidden="1">"A25569"</definedName>
    <definedName name="FDD_11_1" hidden="1">"E35795"</definedName>
    <definedName name="FDD_11_2" hidden="1">"E36160"</definedName>
    <definedName name="FDD_11_3" hidden="1">"E36525"</definedName>
    <definedName name="FDD_110_0" hidden="1">"A25569"</definedName>
    <definedName name="FDD_111_0" hidden="1">"A25569"</definedName>
    <definedName name="FDD_112_0" hidden="1">"A25569"</definedName>
    <definedName name="FDD_113_0" hidden="1">"A25569"</definedName>
    <definedName name="FDD_114_0" hidden="1">"A25569"</definedName>
    <definedName name="FDD_115_0" hidden="1">"A25569"</definedName>
    <definedName name="FDD_116_0" hidden="1">"A25569"</definedName>
    <definedName name="FDD_117_0" hidden="1">"A30681"</definedName>
    <definedName name="FDD_117_1" hidden="1">"A31047"</definedName>
    <definedName name="FDD_117_10" hidden="1">"A34334"</definedName>
    <definedName name="FDD_117_11" hidden="1">"A34699"</definedName>
    <definedName name="FDD_117_12" hidden="1">"A35064"</definedName>
    <definedName name="FDD_117_13" hidden="1">"A35430"</definedName>
    <definedName name="FDD_117_14" hidden="1">"A35795"</definedName>
    <definedName name="FDD_117_2" hidden="1">"A31412"</definedName>
    <definedName name="FDD_117_3" hidden="1">"A31777"</definedName>
    <definedName name="FDD_117_4" hidden="1">"A32142"</definedName>
    <definedName name="FDD_117_5" hidden="1">"A32508"</definedName>
    <definedName name="FDD_117_6" hidden="1">"A32873"</definedName>
    <definedName name="FDD_117_7" hidden="1">"A33238"</definedName>
    <definedName name="FDD_117_8" hidden="1">"A33603"</definedName>
    <definedName name="FDD_117_9" hidden="1">"A33969"</definedName>
    <definedName name="FDD_118_0" hidden="1">"A30681"</definedName>
    <definedName name="FDD_118_1" hidden="1">"A31047"</definedName>
    <definedName name="FDD_118_10" hidden="1">"A34334"</definedName>
    <definedName name="FDD_118_11" hidden="1">"A34699"</definedName>
    <definedName name="FDD_118_12" hidden="1">"A35064"</definedName>
    <definedName name="FDD_118_13" hidden="1">"A35430"</definedName>
    <definedName name="FDD_118_14" hidden="1">"A35795"</definedName>
    <definedName name="FDD_118_2" hidden="1">"A31412"</definedName>
    <definedName name="FDD_118_3" hidden="1">"A31777"</definedName>
    <definedName name="FDD_118_4" hidden="1">"A32142"</definedName>
    <definedName name="FDD_118_5" hidden="1">"A32508"</definedName>
    <definedName name="FDD_118_6" hidden="1">"A32873"</definedName>
    <definedName name="FDD_118_7" hidden="1">"A33238"</definedName>
    <definedName name="FDD_118_8" hidden="1">"A33603"</definedName>
    <definedName name="FDD_118_9" hidden="1">"A33969"</definedName>
    <definedName name="FDD_119_0" hidden="1">"A30681"</definedName>
    <definedName name="FDD_119_1" hidden="1">"A31047"</definedName>
    <definedName name="FDD_119_10" hidden="1">"A34334"</definedName>
    <definedName name="FDD_119_11" hidden="1">"A34699"</definedName>
    <definedName name="FDD_119_12" hidden="1">"A35064"</definedName>
    <definedName name="FDD_119_13" hidden="1">"A35430"</definedName>
    <definedName name="FDD_119_14" hidden="1">"A35795"</definedName>
    <definedName name="FDD_119_2" hidden="1">"A31412"</definedName>
    <definedName name="FDD_119_3" hidden="1">"A31777"</definedName>
    <definedName name="FDD_119_4" hidden="1">"A32142"</definedName>
    <definedName name="FDD_119_5" hidden="1">"A32508"</definedName>
    <definedName name="FDD_119_6" hidden="1">"A32873"</definedName>
    <definedName name="FDD_119_7" hidden="1">"A33238"</definedName>
    <definedName name="FDD_119_8" hidden="1">"A33603"</definedName>
    <definedName name="FDD_119_9" hidden="1">"A33969"</definedName>
    <definedName name="FDD_12_0" hidden="1">"A25569"</definedName>
    <definedName name="FDD_12_1" hidden="1">"E35795"</definedName>
    <definedName name="FDD_12_2" hidden="1">"E36160"</definedName>
    <definedName name="FDD_12_3" hidden="1">"E36525"</definedName>
    <definedName name="FDD_120_0" hidden="1">"A30681"</definedName>
    <definedName name="FDD_120_1" hidden="1">"A31047"</definedName>
    <definedName name="FDD_120_10" hidden="1">"A34334"</definedName>
    <definedName name="FDD_120_11" hidden="1">"A34699"</definedName>
    <definedName name="FDD_120_12" hidden="1">"A35064"</definedName>
    <definedName name="FDD_120_13" hidden="1">"A35430"</definedName>
    <definedName name="FDD_120_14" hidden="1">"A35795"</definedName>
    <definedName name="FDD_120_2" hidden="1">"A31412"</definedName>
    <definedName name="FDD_120_3" hidden="1">"A31777"</definedName>
    <definedName name="FDD_120_4" hidden="1">"A32142"</definedName>
    <definedName name="FDD_120_5" hidden="1">"A32508"</definedName>
    <definedName name="FDD_120_6" hidden="1">"A32873"</definedName>
    <definedName name="FDD_120_7" hidden="1">"A33238"</definedName>
    <definedName name="FDD_120_8" hidden="1">"A33603"</definedName>
    <definedName name="FDD_120_9" hidden="1">"A33969"</definedName>
    <definedName name="FDD_121_0" hidden="1">"A30681"</definedName>
    <definedName name="FDD_121_1" hidden="1">"A31047"</definedName>
    <definedName name="FDD_121_10" hidden="1">"A34334"</definedName>
    <definedName name="FDD_121_11" hidden="1">"A34699"</definedName>
    <definedName name="FDD_121_12" hidden="1">"A35064"</definedName>
    <definedName name="FDD_121_13" hidden="1">"A35430"</definedName>
    <definedName name="FDD_121_14" hidden="1">"A35795"</definedName>
    <definedName name="FDD_121_2" hidden="1">"A31412"</definedName>
    <definedName name="FDD_121_3" hidden="1">"A31777"</definedName>
    <definedName name="FDD_121_4" hidden="1">"A32142"</definedName>
    <definedName name="FDD_121_5" hidden="1">"A32508"</definedName>
    <definedName name="FDD_121_6" hidden="1">"A32873"</definedName>
    <definedName name="FDD_121_7" hidden="1">"A33238"</definedName>
    <definedName name="FDD_121_8" hidden="1">"A33603"</definedName>
    <definedName name="FDD_121_9" hidden="1">"A33969"</definedName>
    <definedName name="FDD_122_0" hidden="1">"A30681"</definedName>
    <definedName name="FDD_122_1" hidden="1">"A31047"</definedName>
    <definedName name="FDD_122_10" hidden="1">"A34334"</definedName>
    <definedName name="FDD_122_11" hidden="1">"A34699"</definedName>
    <definedName name="FDD_122_12" hidden="1">"A35064"</definedName>
    <definedName name="FDD_122_13" hidden="1">"A35430"</definedName>
    <definedName name="FDD_122_14" hidden="1">"A35795"</definedName>
    <definedName name="FDD_122_2" hidden="1">"A31412"</definedName>
    <definedName name="FDD_122_3" hidden="1">"A31777"</definedName>
    <definedName name="FDD_122_4" hidden="1">"A32142"</definedName>
    <definedName name="FDD_122_5" hidden="1">"A32508"</definedName>
    <definedName name="FDD_122_6" hidden="1">"A32873"</definedName>
    <definedName name="FDD_122_7" hidden="1">"A33238"</definedName>
    <definedName name="FDD_122_8" hidden="1">"A33603"</definedName>
    <definedName name="FDD_122_9" hidden="1">"A33969"</definedName>
    <definedName name="FDD_123_0" hidden="1">"A30681"</definedName>
    <definedName name="FDD_123_1" hidden="1">"A31047"</definedName>
    <definedName name="FDD_123_10" hidden="1">"A34334"</definedName>
    <definedName name="FDD_123_11" hidden="1">"A34699"</definedName>
    <definedName name="FDD_123_12" hidden="1">"A35064"</definedName>
    <definedName name="FDD_123_13" hidden="1">"A35430"</definedName>
    <definedName name="FDD_123_14" hidden="1">"A35795"</definedName>
    <definedName name="FDD_123_2" hidden="1">"A31412"</definedName>
    <definedName name="FDD_123_3" hidden="1">"A31777"</definedName>
    <definedName name="FDD_123_4" hidden="1">"A32142"</definedName>
    <definedName name="FDD_123_5" hidden="1">"A32508"</definedName>
    <definedName name="FDD_123_6" hidden="1">"A32873"</definedName>
    <definedName name="FDD_123_7" hidden="1">"A33238"</definedName>
    <definedName name="FDD_123_8" hidden="1">"A33603"</definedName>
    <definedName name="FDD_123_9" hidden="1">"A33969"</definedName>
    <definedName name="FDD_124_0" hidden="1">"A30681"</definedName>
    <definedName name="FDD_124_1" hidden="1">"A31047"</definedName>
    <definedName name="FDD_124_10" hidden="1">"A34334"</definedName>
    <definedName name="FDD_124_11" hidden="1">"A34699"</definedName>
    <definedName name="FDD_124_12" hidden="1">"A35064"</definedName>
    <definedName name="FDD_124_13" hidden="1">"A35430"</definedName>
    <definedName name="FDD_124_14" hidden="1">"A35795"</definedName>
    <definedName name="FDD_124_2" hidden="1">"A31412"</definedName>
    <definedName name="FDD_124_3" hidden="1">"A31777"</definedName>
    <definedName name="FDD_124_4" hidden="1">"A32142"</definedName>
    <definedName name="FDD_124_5" hidden="1">"A32508"</definedName>
    <definedName name="FDD_124_6" hidden="1">"A32873"</definedName>
    <definedName name="FDD_124_7" hidden="1">"A33238"</definedName>
    <definedName name="FDD_124_8" hidden="1">"A33603"</definedName>
    <definedName name="FDD_124_9" hidden="1">"A33969"</definedName>
    <definedName name="FDD_125_0" hidden="1">"A30681"</definedName>
    <definedName name="FDD_125_1" hidden="1">"A31047"</definedName>
    <definedName name="FDD_125_10" hidden="1">"A34334"</definedName>
    <definedName name="FDD_125_11" hidden="1">"A34699"</definedName>
    <definedName name="FDD_125_12" hidden="1">"A35064"</definedName>
    <definedName name="FDD_125_13" hidden="1">"A35430"</definedName>
    <definedName name="FDD_125_14" hidden="1">"A35795"</definedName>
    <definedName name="FDD_125_2" hidden="1">"A31412"</definedName>
    <definedName name="FDD_125_3" hidden="1">"A31777"</definedName>
    <definedName name="FDD_125_4" hidden="1">"A32142"</definedName>
    <definedName name="FDD_125_5" hidden="1">"A32508"</definedName>
    <definedName name="FDD_125_6" hidden="1">"A32873"</definedName>
    <definedName name="FDD_125_7" hidden="1">"A33238"</definedName>
    <definedName name="FDD_125_8" hidden="1">"A33603"</definedName>
    <definedName name="FDD_125_9" hidden="1">"A33969"</definedName>
    <definedName name="FDD_126_0" hidden="1">"A30681"</definedName>
    <definedName name="FDD_126_1" hidden="1">"A31047"</definedName>
    <definedName name="FDD_126_10" hidden="1">"A34334"</definedName>
    <definedName name="FDD_126_11" hidden="1">"A34699"</definedName>
    <definedName name="FDD_126_12" hidden="1">"A35064"</definedName>
    <definedName name="FDD_126_13" hidden="1">"A35430"</definedName>
    <definedName name="FDD_126_14" hidden="1">"A35795"</definedName>
    <definedName name="FDD_126_2" hidden="1">"A31412"</definedName>
    <definedName name="FDD_126_3" hidden="1">"A31777"</definedName>
    <definedName name="FDD_126_4" hidden="1">"A32142"</definedName>
    <definedName name="FDD_126_5" hidden="1">"A32508"</definedName>
    <definedName name="FDD_126_6" hidden="1">"A32873"</definedName>
    <definedName name="FDD_126_7" hidden="1">"A33238"</definedName>
    <definedName name="FDD_126_8" hidden="1">"A33603"</definedName>
    <definedName name="FDD_126_9" hidden="1">"A33969"</definedName>
    <definedName name="FDD_127_0" hidden="1">"A30681"</definedName>
    <definedName name="FDD_127_1" hidden="1">"A31047"</definedName>
    <definedName name="FDD_127_10" hidden="1">"A34334"</definedName>
    <definedName name="FDD_127_11" hidden="1">"A34699"</definedName>
    <definedName name="FDD_127_12" hidden="1">"A35064"</definedName>
    <definedName name="FDD_127_13" hidden="1">"A35430"</definedName>
    <definedName name="FDD_127_14" hidden="1">"A35795"</definedName>
    <definedName name="FDD_127_2" hidden="1">"A31412"</definedName>
    <definedName name="FDD_127_3" hidden="1">"A31777"</definedName>
    <definedName name="FDD_127_4" hidden="1">"A32142"</definedName>
    <definedName name="FDD_127_5" hidden="1">"A32508"</definedName>
    <definedName name="FDD_127_6" hidden="1">"A32873"</definedName>
    <definedName name="FDD_127_7" hidden="1">"A33238"</definedName>
    <definedName name="FDD_127_8" hidden="1">"A33603"</definedName>
    <definedName name="FDD_127_9" hidden="1">"A33969"</definedName>
    <definedName name="FDD_128_0" hidden="1">"A30681"</definedName>
    <definedName name="FDD_128_1" hidden="1">"A31047"</definedName>
    <definedName name="FDD_128_10" hidden="1">"A34334"</definedName>
    <definedName name="FDD_128_11" hidden="1">"A34699"</definedName>
    <definedName name="FDD_128_12" hidden="1">"A35064"</definedName>
    <definedName name="FDD_128_13" hidden="1">"A35430"</definedName>
    <definedName name="FDD_128_14" hidden="1">"A35795"</definedName>
    <definedName name="FDD_128_2" hidden="1">"A31412"</definedName>
    <definedName name="FDD_128_3" hidden="1">"A31777"</definedName>
    <definedName name="FDD_128_4" hidden="1">"A32142"</definedName>
    <definedName name="FDD_128_5" hidden="1">"A32508"</definedName>
    <definedName name="FDD_128_6" hidden="1">"A32873"</definedName>
    <definedName name="FDD_128_7" hidden="1">"A33238"</definedName>
    <definedName name="FDD_128_8" hidden="1">"A33603"</definedName>
    <definedName name="FDD_128_9" hidden="1">"A33969"</definedName>
    <definedName name="FDD_129_0" hidden="1">"A30681"</definedName>
    <definedName name="FDD_129_1" hidden="1">"A31047"</definedName>
    <definedName name="FDD_129_10" hidden="1">"A34334"</definedName>
    <definedName name="FDD_129_11" hidden="1">"A34699"</definedName>
    <definedName name="FDD_129_12" hidden="1">"A35064"</definedName>
    <definedName name="FDD_129_13" hidden="1">"A35430"</definedName>
    <definedName name="FDD_129_14" hidden="1">"A35795"</definedName>
    <definedName name="FDD_129_2" hidden="1">"A31412"</definedName>
    <definedName name="FDD_129_3" hidden="1">"A31777"</definedName>
    <definedName name="FDD_129_4" hidden="1">"A32142"</definedName>
    <definedName name="FDD_129_5" hidden="1">"A32508"</definedName>
    <definedName name="FDD_129_6" hidden="1">"A32873"</definedName>
    <definedName name="FDD_129_7" hidden="1">"A33238"</definedName>
    <definedName name="FDD_129_8" hidden="1">"A33603"</definedName>
    <definedName name="FDD_129_9" hidden="1">"A33969"</definedName>
    <definedName name="FDD_13_0" hidden="1">"A25569"</definedName>
    <definedName name="FDD_130_0" hidden="1">"A30681"</definedName>
    <definedName name="FDD_130_1" hidden="1">"A31047"</definedName>
    <definedName name="FDD_130_10" hidden="1">"A34334"</definedName>
    <definedName name="FDD_130_11" hidden="1">"A34699"</definedName>
    <definedName name="FDD_130_12" hidden="1">"A35064"</definedName>
    <definedName name="FDD_130_13" hidden="1">"A35430"</definedName>
    <definedName name="FDD_130_14" hidden="1">"A35795"</definedName>
    <definedName name="FDD_130_2" hidden="1">"A31412"</definedName>
    <definedName name="FDD_130_3" hidden="1">"A31777"</definedName>
    <definedName name="FDD_130_4" hidden="1">"A32142"</definedName>
    <definedName name="FDD_130_5" hidden="1">"A32508"</definedName>
    <definedName name="FDD_130_6" hidden="1">"A32873"</definedName>
    <definedName name="FDD_130_7" hidden="1">"A33238"</definedName>
    <definedName name="FDD_130_8" hidden="1">"A33603"</definedName>
    <definedName name="FDD_130_9" hidden="1">"A33969"</definedName>
    <definedName name="FDD_131_0" hidden="1">"A30681"</definedName>
    <definedName name="FDD_131_1" hidden="1">"A31047"</definedName>
    <definedName name="FDD_131_10" hidden="1">"A34334"</definedName>
    <definedName name="FDD_131_11" hidden="1">"A34699"</definedName>
    <definedName name="FDD_131_12" hidden="1">"A35064"</definedName>
    <definedName name="FDD_131_13" hidden="1">"A35430"</definedName>
    <definedName name="FDD_131_14" hidden="1">"A35795"</definedName>
    <definedName name="FDD_131_2" hidden="1">"A31412"</definedName>
    <definedName name="FDD_131_3" hidden="1">"A31777"</definedName>
    <definedName name="FDD_131_4" hidden="1">"A32142"</definedName>
    <definedName name="FDD_131_5" hidden="1">"A32508"</definedName>
    <definedName name="FDD_131_6" hidden="1">"A32873"</definedName>
    <definedName name="FDD_131_7" hidden="1">"A33238"</definedName>
    <definedName name="FDD_131_8" hidden="1">"A33603"</definedName>
    <definedName name="FDD_131_9" hidden="1">"A33969"</definedName>
    <definedName name="FDD_132_0" hidden="1">"U30681"</definedName>
    <definedName name="FDD_132_1" hidden="1">"U31047"</definedName>
    <definedName name="FDD_132_10" hidden="1">"U34334"</definedName>
    <definedName name="FDD_132_11" hidden="1">"U34699"</definedName>
    <definedName name="FDD_132_12" hidden="1">"U35064"</definedName>
    <definedName name="FDD_132_13" hidden="1">"U35430"</definedName>
    <definedName name="FDD_132_14" hidden="1">"U35795"</definedName>
    <definedName name="FDD_132_2" hidden="1">"U31412"</definedName>
    <definedName name="FDD_132_3" hidden="1">"U31777"</definedName>
    <definedName name="FDD_132_4" hidden="1">"U32142"</definedName>
    <definedName name="FDD_132_5" hidden="1">"U32508"</definedName>
    <definedName name="FDD_132_6" hidden="1">"U32873"</definedName>
    <definedName name="FDD_132_7" hidden="1">"U33238"</definedName>
    <definedName name="FDD_132_8" hidden="1">"U33603"</definedName>
    <definedName name="FDD_132_9" hidden="1">"U33969"</definedName>
    <definedName name="FDD_133_0" hidden="1">"A30681"</definedName>
    <definedName name="FDD_133_1" hidden="1">"A31047"</definedName>
    <definedName name="FDD_133_10" hidden="1">"A34334"</definedName>
    <definedName name="FDD_133_11" hidden="1">"A34699"</definedName>
    <definedName name="FDD_133_12" hidden="1">"A35064"</definedName>
    <definedName name="FDD_133_13" hidden="1">"A35430"</definedName>
    <definedName name="FDD_133_14" hidden="1">"A35795"</definedName>
    <definedName name="FDD_133_2" hidden="1">"A31412"</definedName>
    <definedName name="FDD_133_3" hidden="1">"A31777"</definedName>
    <definedName name="FDD_133_4" hidden="1">"A32142"</definedName>
    <definedName name="FDD_133_5" hidden="1">"A32508"</definedName>
    <definedName name="FDD_133_6" hidden="1">"A32873"</definedName>
    <definedName name="FDD_133_7" hidden="1">"A33238"</definedName>
    <definedName name="FDD_133_8" hidden="1">"A33603"</definedName>
    <definedName name="FDD_133_9" hidden="1">"A33969"</definedName>
    <definedName name="FDD_134_0" hidden="1">"A30681"</definedName>
    <definedName name="FDD_134_1" hidden="1">"A31047"</definedName>
    <definedName name="FDD_134_10" hidden="1">"A34334"</definedName>
    <definedName name="FDD_134_11" hidden="1">"A34699"</definedName>
    <definedName name="FDD_134_12" hidden="1">"A35064"</definedName>
    <definedName name="FDD_134_13" hidden="1">"A35430"</definedName>
    <definedName name="FDD_134_14" hidden="1">"A35795"</definedName>
    <definedName name="FDD_134_2" hidden="1">"A31412"</definedName>
    <definedName name="FDD_134_3" hidden="1">"A31777"</definedName>
    <definedName name="FDD_134_4" hidden="1">"A32142"</definedName>
    <definedName name="FDD_134_5" hidden="1">"A32508"</definedName>
    <definedName name="FDD_134_6" hidden="1">"A32873"</definedName>
    <definedName name="FDD_134_7" hidden="1">"A33238"</definedName>
    <definedName name="FDD_134_8" hidden="1">"A33603"</definedName>
    <definedName name="FDD_134_9" hidden="1">"A33969"</definedName>
    <definedName name="FDD_135_0" hidden="1">"A30681"</definedName>
    <definedName name="FDD_135_1" hidden="1">"A31047"</definedName>
    <definedName name="FDD_135_10" hidden="1">"A34334"</definedName>
    <definedName name="FDD_135_11" hidden="1">"A34699"</definedName>
    <definedName name="FDD_135_12" hidden="1">"A35064"</definedName>
    <definedName name="FDD_135_13" hidden="1">"A35430"</definedName>
    <definedName name="FDD_135_14" hidden="1">"A35795"</definedName>
    <definedName name="FDD_135_2" hidden="1">"A31412"</definedName>
    <definedName name="FDD_135_3" hidden="1">"A31777"</definedName>
    <definedName name="FDD_135_4" hidden="1">"A32142"</definedName>
    <definedName name="FDD_135_5" hidden="1">"A32508"</definedName>
    <definedName name="FDD_135_6" hidden="1">"A32873"</definedName>
    <definedName name="FDD_135_7" hidden="1">"A33238"</definedName>
    <definedName name="FDD_135_8" hidden="1">"A33603"</definedName>
    <definedName name="FDD_135_9" hidden="1">"A33969"</definedName>
    <definedName name="FDD_136_0" hidden="1">"A30681"</definedName>
    <definedName name="FDD_136_1" hidden="1">"A31047"</definedName>
    <definedName name="FDD_136_10" hidden="1">"A34334"</definedName>
    <definedName name="FDD_136_11" hidden="1">"A34699"</definedName>
    <definedName name="FDD_136_12" hidden="1">"A35064"</definedName>
    <definedName name="FDD_136_13" hidden="1">"A35430"</definedName>
    <definedName name="FDD_136_14" hidden="1">"A35795"</definedName>
    <definedName name="FDD_136_2" hidden="1">"A31412"</definedName>
    <definedName name="FDD_136_3" hidden="1">"A31777"</definedName>
    <definedName name="FDD_136_4" hidden="1">"A32142"</definedName>
    <definedName name="FDD_136_5" hidden="1">"A32508"</definedName>
    <definedName name="FDD_136_6" hidden="1">"A32873"</definedName>
    <definedName name="FDD_136_7" hidden="1">"A33238"</definedName>
    <definedName name="FDD_136_8" hidden="1">"A33603"</definedName>
    <definedName name="FDD_136_9" hidden="1">"A33969"</definedName>
    <definedName name="FDD_137_0" hidden="1">"A30681"</definedName>
    <definedName name="FDD_137_1" hidden="1">"A31047"</definedName>
    <definedName name="FDD_137_10" hidden="1">"A34334"</definedName>
    <definedName name="FDD_137_11" hidden="1">"A34699"</definedName>
    <definedName name="FDD_137_12" hidden="1">"A35064"</definedName>
    <definedName name="FDD_137_13" hidden="1">"A35430"</definedName>
    <definedName name="FDD_137_14" hidden="1">"A35795"</definedName>
    <definedName name="FDD_137_2" hidden="1">"A31412"</definedName>
    <definedName name="FDD_137_3" hidden="1">"A31777"</definedName>
    <definedName name="FDD_137_4" hidden="1">"A32142"</definedName>
    <definedName name="FDD_137_5" hidden="1">"A32508"</definedName>
    <definedName name="FDD_137_6" hidden="1">"A32873"</definedName>
    <definedName name="FDD_137_7" hidden="1">"A33238"</definedName>
    <definedName name="FDD_137_8" hidden="1">"A33603"</definedName>
    <definedName name="FDD_137_9" hidden="1">"A33969"</definedName>
    <definedName name="FDD_138_0" hidden="1">"A30681"</definedName>
    <definedName name="FDD_138_1" hidden="1">"A31047"</definedName>
    <definedName name="FDD_138_10" hidden="1">"A34334"</definedName>
    <definedName name="FDD_138_11" hidden="1">"A34699"</definedName>
    <definedName name="FDD_138_12" hidden="1">"A35064"</definedName>
    <definedName name="FDD_138_13" hidden="1">"A35430"</definedName>
    <definedName name="FDD_138_14" hidden="1">"A35795"</definedName>
    <definedName name="FDD_138_2" hidden="1">"A31412"</definedName>
    <definedName name="FDD_138_3" hidden="1">"A31777"</definedName>
    <definedName name="FDD_138_4" hidden="1">"A32142"</definedName>
    <definedName name="FDD_138_5" hidden="1">"A32508"</definedName>
    <definedName name="FDD_138_6" hidden="1">"A32873"</definedName>
    <definedName name="FDD_138_7" hidden="1">"A33238"</definedName>
    <definedName name="FDD_138_8" hidden="1">"A33603"</definedName>
    <definedName name="FDD_138_9" hidden="1">"A33969"</definedName>
    <definedName name="FDD_139_0" hidden="1">"A30681"</definedName>
    <definedName name="FDD_139_1" hidden="1">"A31047"</definedName>
    <definedName name="FDD_139_10" hidden="1">"U34334"</definedName>
    <definedName name="FDD_139_11" hidden="1">"U34699"</definedName>
    <definedName name="FDD_139_12" hidden="1">"U35064"</definedName>
    <definedName name="FDD_139_13" hidden="1">"U35430"</definedName>
    <definedName name="FDD_139_14" hidden="1">"U35795"</definedName>
    <definedName name="FDD_139_2" hidden="1">"A31412"</definedName>
    <definedName name="FDD_139_3" hidden="1">"U31777"</definedName>
    <definedName name="FDD_139_4" hidden="1">"U32142"</definedName>
    <definedName name="FDD_139_5" hidden="1">"U32508"</definedName>
    <definedName name="FDD_139_6" hidden="1">"U32873"</definedName>
    <definedName name="FDD_139_7" hidden="1">"U33238"</definedName>
    <definedName name="FDD_139_8" hidden="1">"U33603"</definedName>
    <definedName name="FDD_139_9" hidden="1">"U33969"</definedName>
    <definedName name="FDD_14_0" hidden="1">"A25569"</definedName>
    <definedName name="FDD_140_0" hidden="1">"A25569"</definedName>
    <definedName name="FDD_141_0" hidden="1">"A30681"</definedName>
    <definedName name="FDD_141_1" hidden="1">"A31047"</definedName>
    <definedName name="FDD_141_10" hidden="1">"A34334"</definedName>
    <definedName name="FDD_141_11" hidden="1">"A34699"</definedName>
    <definedName name="FDD_141_12" hidden="1">"A35064"</definedName>
    <definedName name="FDD_141_13" hidden="1">"A35430"</definedName>
    <definedName name="FDD_141_14" hidden="1">"A35795"</definedName>
    <definedName name="FDD_141_2" hidden="1">"A31412"</definedName>
    <definedName name="FDD_141_3" hidden="1">"A31777"</definedName>
    <definedName name="FDD_141_4" hidden="1">"A32142"</definedName>
    <definedName name="FDD_141_5" hidden="1">"A32508"</definedName>
    <definedName name="FDD_141_6" hidden="1">"A32873"</definedName>
    <definedName name="FDD_141_7" hidden="1">"A33238"</definedName>
    <definedName name="FDD_141_8" hidden="1">"A33603"</definedName>
    <definedName name="FDD_141_9" hidden="1">"A33969"</definedName>
    <definedName name="FDD_142_0" hidden="1">"A30681"</definedName>
    <definedName name="FDD_142_1" hidden="1">"A31047"</definedName>
    <definedName name="FDD_142_10" hidden="1">"A34334"</definedName>
    <definedName name="FDD_142_11" hidden="1">"A34699"</definedName>
    <definedName name="FDD_142_12" hidden="1">"A35064"</definedName>
    <definedName name="FDD_142_13" hidden="1">"A35430"</definedName>
    <definedName name="FDD_142_14" hidden="1">"A35795"</definedName>
    <definedName name="FDD_142_2" hidden="1">"A31412"</definedName>
    <definedName name="FDD_142_3" hidden="1">"A31777"</definedName>
    <definedName name="FDD_142_4" hidden="1">"A32142"</definedName>
    <definedName name="FDD_142_5" hidden="1">"A32508"</definedName>
    <definedName name="FDD_142_6" hidden="1">"A32873"</definedName>
    <definedName name="FDD_142_7" hidden="1">"A33238"</definedName>
    <definedName name="FDD_142_8" hidden="1">"A33603"</definedName>
    <definedName name="FDD_142_9" hidden="1">"A33969"</definedName>
    <definedName name="FDD_143_0" hidden="1">"A30681"</definedName>
    <definedName name="FDD_143_1" hidden="1">"A31047"</definedName>
    <definedName name="FDD_143_10" hidden="1">"A34334"</definedName>
    <definedName name="FDD_143_11" hidden="1">"A34699"</definedName>
    <definedName name="FDD_143_12" hidden="1">"A35064"</definedName>
    <definedName name="FDD_143_13" hidden="1">"A35430"</definedName>
    <definedName name="FDD_143_14" hidden="1">"A35795"</definedName>
    <definedName name="FDD_143_2" hidden="1">"A31412"</definedName>
    <definedName name="FDD_143_3" hidden="1">"A31777"</definedName>
    <definedName name="FDD_143_4" hidden="1">"A32142"</definedName>
    <definedName name="FDD_143_5" hidden="1">"A32508"</definedName>
    <definedName name="FDD_143_6" hidden="1">"A32873"</definedName>
    <definedName name="FDD_143_7" hidden="1">"A33238"</definedName>
    <definedName name="FDD_143_8" hidden="1">"A33603"</definedName>
    <definedName name="FDD_143_9" hidden="1">"A33969"</definedName>
    <definedName name="FDD_144_0" hidden="1">"A30681"</definedName>
    <definedName name="FDD_144_1" hidden="1">"A31047"</definedName>
    <definedName name="FDD_144_10" hidden="1">"A34334"</definedName>
    <definedName name="FDD_144_11" hidden="1">"A34699"</definedName>
    <definedName name="FDD_144_12" hidden="1">"A35064"</definedName>
    <definedName name="FDD_144_13" hidden="1">"A35430"</definedName>
    <definedName name="FDD_144_14" hidden="1">"A35795"</definedName>
    <definedName name="FDD_144_2" hidden="1">"A31412"</definedName>
    <definedName name="FDD_144_3" hidden="1">"A31777"</definedName>
    <definedName name="FDD_144_4" hidden="1">"A32142"</definedName>
    <definedName name="FDD_144_5" hidden="1">"A32508"</definedName>
    <definedName name="FDD_144_6" hidden="1">"A32873"</definedName>
    <definedName name="FDD_144_7" hidden="1">"A33238"</definedName>
    <definedName name="FDD_144_8" hidden="1">"A33603"</definedName>
    <definedName name="FDD_144_9" hidden="1">"A33969"</definedName>
    <definedName name="FDD_145_0" hidden="1">"A30681"</definedName>
    <definedName name="FDD_145_1" hidden="1">"A31047"</definedName>
    <definedName name="FDD_145_10" hidden="1">"A34334"</definedName>
    <definedName name="FDD_145_11" hidden="1">"A34699"</definedName>
    <definedName name="FDD_145_12" hidden="1">"A35064"</definedName>
    <definedName name="FDD_145_13" hidden="1">"A35430"</definedName>
    <definedName name="FDD_145_14" hidden="1">"A35795"</definedName>
    <definedName name="FDD_145_2" hidden="1">"A31412"</definedName>
    <definedName name="FDD_145_3" hidden="1">"A31777"</definedName>
    <definedName name="FDD_145_4" hidden="1">"A32142"</definedName>
    <definedName name="FDD_145_5" hidden="1">"A32508"</definedName>
    <definedName name="FDD_145_6" hidden="1">"A32873"</definedName>
    <definedName name="FDD_145_7" hidden="1">"A33238"</definedName>
    <definedName name="FDD_145_8" hidden="1">"A33603"</definedName>
    <definedName name="FDD_145_9" hidden="1">"A33969"</definedName>
    <definedName name="FDD_146_0" hidden="1">"A30681"</definedName>
    <definedName name="FDD_146_1" hidden="1">"A31047"</definedName>
    <definedName name="FDD_146_10" hidden="1">"A34334"</definedName>
    <definedName name="FDD_146_11" hidden="1">"A34699"</definedName>
    <definedName name="FDD_146_12" hidden="1">"A35064"</definedName>
    <definedName name="FDD_146_13" hidden="1">"A35430"</definedName>
    <definedName name="FDD_146_14" hidden="1">"A35795"</definedName>
    <definedName name="FDD_146_2" hidden="1">"A31412"</definedName>
    <definedName name="FDD_146_3" hidden="1">"A31777"</definedName>
    <definedName name="FDD_146_4" hidden="1">"A32142"</definedName>
    <definedName name="FDD_146_5" hidden="1">"A32508"</definedName>
    <definedName name="FDD_146_6" hidden="1">"A32873"</definedName>
    <definedName name="FDD_146_7" hidden="1">"A33238"</definedName>
    <definedName name="FDD_146_8" hidden="1">"A33603"</definedName>
    <definedName name="FDD_146_9" hidden="1">"A33969"</definedName>
    <definedName name="FDD_147_0" hidden="1">"U30681"</definedName>
    <definedName name="FDD_147_1" hidden="1">"U31047"</definedName>
    <definedName name="FDD_147_10" hidden="1">"U34334"</definedName>
    <definedName name="FDD_147_11" hidden="1">"U34699"</definedName>
    <definedName name="FDD_147_12" hidden="1">"U35064"</definedName>
    <definedName name="FDD_147_13" hidden="1">"U35430"</definedName>
    <definedName name="FDD_147_14" hidden="1">"U35795"</definedName>
    <definedName name="FDD_147_2" hidden="1">"U31412"</definedName>
    <definedName name="FDD_147_3" hidden="1">"U31777"</definedName>
    <definedName name="FDD_147_4" hidden="1">"U32142"</definedName>
    <definedName name="FDD_147_5" hidden="1">"U32508"</definedName>
    <definedName name="FDD_147_6" hidden="1">"U32873"</definedName>
    <definedName name="FDD_147_7" hidden="1">"U33238"</definedName>
    <definedName name="FDD_147_8" hidden="1">"U33603"</definedName>
    <definedName name="FDD_147_9" hidden="1">"U33969"</definedName>
    <definedName name="FDD_148_0" hidden="1">"A30681"</definedName>
    <definedName name="FDD_148_1" hidden="1">"A31047"</definedName>
    <definedName name="FDD_148_10" hidden="1">"A34334"</definedName>
    <definedName name="FDD_148_11" hidden="1">"A34699"</definedName>
    <definedName name="FDD_148_12" hidden="1">"A35064"</definedName>
    <definedName name="FDD_148_13" hidden="1">"A35430"</definedName>
    <definedName name="FDD_148_14" hidden="1">"A35795"</definedName>
    <definedName name="FDD_148_2" hidden="1">"A31412"</definedName>
    <definedName name="FDD_148_3" hidden="1">"A31777"</definedName>
    <definedName name="FDD_148_4" hidden="1">"A32142"</definedName>
    <definedName name="FDD_148_5" hidden="1">"A32508"</definedName>
    <definedName name="FDD_148_6" hidden="1">"A32873"</definedName>
    <definedName name="FDD_148_7" hidden="1">"A33238"</definedName>
    <definedName name="FDD_148_8" hidden="1">"A33603"</definedName>
    <definedName name="FDD_148_9" hidden="1">"A33969"</definedName>
    <definedName name="FDD_149_0" hidden="1">"U30681"</definedName>
    <definedName name="FDD_149_1" hidden="1">"U31047"</definedName>
    <definedName name="FDD_149_10" hidden="1">"U34334"</definedName>
    <definedName name="FDD_149_11" hidden="1">"U34699"</definedName>
    <definedName name="FDD_149_12" hidden="1">"U35064"</definedName>
    <definedName name="FDD_149_13" hidden="1">"U35430"</definedName>
    <definedName name="FDD_149_14" hidden="1">"A35795"</definedName>
    <definedName name="FDD_149_2" hidden="1">"U31412"</definedName>
    <definedName name="FDD_149_3" hidden="1">"U31777"</definedName>
    <definedName name="FDD_149_4" hidden="1">"U32142"</definedName>
    <definedName name="FDD_149_5" hidden="1">"U32508"</definedName>
    <definedName name="FDD_149_6" hidden="1">"U32873"</definedName>
    <definedName name="FDD_149_7" hidden="1">"U33238"</definedName>
    <definedName name="FDD_149_8" hidden="1">"U33603"</definedName>
    <definedName name="FDD_149_9" hidden="1">"U33969"</definedName>
    <definedName name="FDD_15_0" hidden="1">"A25569"</definedName>
    <definedName name="FDD_151_0" hidden="1">"A30681"</definedName>
    <definedName name="FDD_151_1" hidden="1">"A31047"</definedName>
    <definedName name="FDD_151_10" hidden="1">"A34334"</definedName>
    <definedName name="FDD_151_11" hidden="1">"A34699"</definedName>
    <definedName name="FDD_151_12" hidden="1">"A35064"</definedName>
    <definedName name="FDD_151_13" hidden="1">"A35430"</definedName>
    <definedName name="FDD_151_14" hidden="1">"A35795"</definedName>
    <definedName name="FDD_151_2" hidden="1">"A31412"</definedName>
    <definedName name="FDD_151_3" hidden="1">"A31777"</definedName>
    <definedName name="FDD_151_4" hidden="1">"A32142"</definedName>
    <definedName name="FDD_151_5" hidden="1">"A32508"</definedName>
    <definedName name="FDD_151_6" hidden="1">"A32873"</definedName>
    <definedName name="FDD_151_7" hidden="1">"A33238"</definedName>
    <definedName name="FDD_151_8" hidden="1">"A33603"</definedName>
    <definedName name="FDD_151_9" hidden="1">"A33969"</definedName>
    <definedName name="FDD_152_0" hidden="1">"A30681"</definedName>
    <definedName name="FDD_152_1" hidden="1">"A31047"</definedName>
    <definedName name="FDD_152_10" hidden="1">"A34334"</definedName>
    <definedName name="FDD_152_11" hidden="1">"A34699"</definedName>
    <definedName name="FDD_152_12" hidden="1">"A35064"</definedName>
    <definedName name="FDD_152_13" hidden="1">"A35430"</definedName>
    <definedName name="FDD_152_14" hidden="1">"A35795"</definedName>
    <definedName name="FDD_152_15" hidden="1">"E36160"</definedName>
    <definedName name="FDD_152_2" hidden="1">"A31412"</definedName>
    <definedName name="FDD_152_3" hidden="1">"A31777"</definedName>
    <definedName name="FDD_152_4" hidden="1">"A32142"</definedName>
    <definedName name="FDD_152_5" hidden="1">"A32508"</definedName>
    <definedName name="FDD_152_6" hidden="1">"A32873"</definedName>
    <definedName name="FDD_152_7" hidden="1">"A33238"</definedName>
    <definedName name="FDD_152_8" hidden="1">"A33603"</definedName>
    <definedName name="FDD_152_9" hidden="1">"A33969"</definedName>
    <definedName name="FDD_153_0" hidden="1">"A30681"</definedName>
    <definedName name="FDD_153_1" hidden="1">"A31047"</definedName>
    <definedName name="FDD_153_10" hidden="1">"A34334"</definedName>
    <definedName name="FDD_153_11" hidden="1">"A34699"</definedName>
    <definedName name="FDD_153_12" hidden="1">"A35064"</definedName>
    <definedName name="FDD_153_13" hidden="1">"A35430"</definedName>
    <definedName name="FDD_153_14" hidden="1">"A35795"</definedName>
    <definedName name="FDD_153_2" hidden="1">"A31412"</definedName>
    <definedName name="FDD_153_3" hidden="1">"A31777"</definedName>
    <definedName name="FDD_153_4" hidden="1">"A32142"</definedName>
    <definedName name="FDD_153_5" hidden="1">"A32508"</definedName>
    <definedName name="FDD_153_6" hidden="1">"A32873"</definedName>
    <definedName name="FDD_153_7" hidden="1">"A33238"</definedName>
    <definedName name="FDD_153_8" hidden="1">"A33603"</definedName>
    <definedName name="FDD_153_9" hidden="1">"A33969"</definedName>
    <definedName name="FDD_154_0" hidden="1">"A30681"</definedName>
    <definedName name="FDD_154_1" hidden="1">"A31047"</definedName>
    <definedName name="FDD_154_10" hidden="1">"A34334"</definedName>
    <definedName name="FDD_154_11" hidden="1">"A34699"</definedName>
    <definedName name="FDD_154_12" hidden="1">"A35064"</definedName>
    <definedName name="FDD_154_13" hidden="1">"A35430"</definedName>
    <definedName name="FDD_154_14" hidden="1">"A35795"</definedName>
    <definedName name="FDD_154_2" hidden="1">"A31412"</definedName>
    <definedName name="FDD_154_3" hidden="1">"A31777"</definedName>
    <definedName name="FDD_154_4" hidden="1">"A32142"</definedName>
    <definedName name="FDD_154_5" hidden="1">"A32508"</definedName>
    <definedName name="FDD_154_6" hidden="1">"A32873"</definedName>
    <definedName name="FDD_154_7" hidden="1">"A33238"</definedName>
    <definedName name="FDD_154_8" hidden="1">"A33603"</definedName>
    <definedName name="FDD_154_9" hidden="1">"A33969"</definedName>
    <definedName name="FDD_155_0" hidden="1">"A25569"</definedName>
    <definedName name="FDD_156_0" hidden="1">"A30681"</definedName>
    <definedName name="FDD_156_1" hidden="1">"A31047"</definedName>
    <definedName name="FDD_156_10" hidden="1">"A34334"</definedName>
    <definedName name="FDD_156_11" hidden="1">"A34699"</definedName>
    <definedName name="FDD_156_12" hidden="1">"A35064"</definedName>
    <definedName name="FDD_156_13" hidden="1">"A35430"</definedName>
    <definedName name="FDD_156_14" hidden="1">"A35795"</definedName>
    <definedName name="FDD_156_15" hidden="1">"E36160"</definedName>
    <definedName name="FDD_156_2" hidden="1">"A31412"</definedName>
    <definedName name="FDD_156_3" hidden="1">"A31777"</definedName>
    <definedName name="FDD_156_4" hidden="1">"A32142"</definedName>
    <definedName name="FDD_156_5" hidden="1">"A32508"</definedName>
    <definedName name="FDD_156_6" hidden="1">"A32873"</definedName>
    <definedName name="FDD_156_7" hidden="1">"A33238"</definedName>
    <definedName name="FDD_156_8" hidden="1">"A33603"</definedName>
    <definedName name="FDD_156_9" hidden="1">"A33969"</definedName>
    <definedName name="FDD_157_0" hidden="1">"A30681"</definedName>
    <definedName name="FDD_157_1" hidden="1">"A31047"</definedName>
    <definedName name="FDD_157_10" hidden="1">"A34334"</definedName>
    <definedName name="FDD_157_11" hidden="1">"A34699"</definedName>
    <definedName name="FDD_157_12" hidden="1">"A35064"</definedName>
    <definedName name="FDD_157_13" hidden="1">"A35430"</definedName>
    <definedName name="FDD_157_14" hidden="1">"A35795"</definedName>
    <definedName name="FDD_157_2" hidden="1">"A31412"</definedName>
    <definedName name="FDD_157_3" hidden="1">"A31777"</definedName>
    <definedName name="FDD_157_4" hidden="1">"A32142"</definedName>
    <definedName name="FDD_157_5" hidden="1">"A32508"</definedName>
    <definedName name="FDD_157_6" hidden="1">"A32873"</definedName>
    <definedName name="FDD_157_7" hidden="1">"A33238"</definedName>
    <definedName name="FDD_157_8" hidden="1">"A33603"</definedName>
    <definedName name="FDD_157_9" hidden="1">"A33969"</definedName>
    <definedName name="FDD_158_0" hidden="1">"A30681"</definedName>
    <definedName name="FDD_158_1" hidden="1">"A31047"</definedName>
    <definedName name="FDD_158_10" hidden="1">"A34334"</definedName>
    <definedName name="FDD_158_11" hidden="1">"A34699"</definedName>
    <definedName name="FDD_158_12" hidden="1">"A35064"</definedName>
    <definedName name="FDD_158_13" hidden="1">"A35430"</definedName>
    <definedName name="FDD_158_14" hidden="1">"A35795"</definedName>
    <definedName name="FDD_158_15" hidden="1">"E36160"</definedName>
    <definedName name="FDD_158_2" hidden="1">"A31412"</definedName>
    <definedName name="FDD_158_3" hidden="1">"A31777"</definedName>
    <definedName name="FDD_158_4" hidden="1">"A32142"</definedName>
    <definedName name="FDD_158_5" hidden="1">"A32508"</definedName>
    <definedName name="FDD_158_6" hidden="1">"A32873"</definedName>
    <definedName name="FDD_158_7" hidden="1">"A33238"</definedName>
    <definedName name="FDD_158_8" hidden="1">"A33603"</definedName>
    <definedName name="FDD_158_9" hidden="1">"A33969"</definedName>
    <definedName name="FDD_159_0" hidden="1">"A30681"</definedName>
    <definedName name="FDD_159_1" hidden="1">"A31047"</definedName>
    <definedName name="FDD_159_10" hidden="1">"A34334"</definedName>
    <definedName name="FDD_159_11" hidden="1">"A34699"</definedName>
    <definedName name="FDD_159_12" hidden="1">"A35064"</definedName>
    <definedName name="FDD_159_13" hidden="1">"A35430"</definedName>
    <definedName name="FDD_159_14" hidden="1">"A35795"</definedName>
    <definedName name="FDD_159_2" hidden="1">"A31412"</definedName>
    <definedName name="FDD_159_3" hidden="1">"A31777"</definedName>
    <definedName name="FDD_159_4" hidden="1">"A32142"</definedName>
    <definedName name="FDD_159_5" hidden="1">"A32508"</definedName>
    <definedName name="FDD_159_6" hidden="1">"A32873"</definedName>
    <definedName name="FDD_159_7" hidden="1">"A33238"</definedName>
    <definedName name="FDD_159_8" hidden="1">"A33603"</definedName>
    <definedName name="FDD_159_9" hidden="1">"A33969"</definedName>
    <definedName name="FDD_16_0" hidden="1">"A25569"</definedName>
    <definedName name="FDD_160_0" hidden="1">"A30681"</definedName>
    <definedName name="FDD_160_1" hidden="1">"A31047"</definedName>
    <definedName name="FDD_160_10" hidden="1">"A34334"</definedName>
    <definedName name="FDD_160_11" hidden="1">"A34699"</definedName>
    <definedName name="FDD_160_12" hidden="1">"A35064"</definedName>
    <definedName name="FDD_160_13" hidden="1">"A35430"</definedName>
    <definedName name="FDD_160_14" hidden="1">"A35795"</definedName>
    <definedName name="FDD_160_15" hidden="1">"E36160"</definedName>
    <definedName name="FDD_160_2" hidden="1">"A31412"</definedName>
    <definedName name="FDD_160_3" hidden="1">"A31777"</definedName>
    <definedName name="FDD_160_4" hidden="1">"A32142"</definedName>
    <definedName name="FDD_160_5" hidden="1">"A32508"</definedName>
    <definedName name="FDD_160_6" hidden="1">"A32873"</definedName>
    <definedName name="FDD_160_7" hidden="1">"A33238"</definedName>
    <definedName name="FDD_160_8" hidden="1">"A33603"</definedName>
    <definedName name="FDD_160_9" hidden="1">"A33969"</definedName>
    <definedName name="FDD_161_0" hidden="1">"A30681"</definedName>
    <definedName name="FDD_161_1" hidden="1">"A31047"</definedName>
    <definedName name="FDD_161_10" hidden="1">"A34334"</definedName>
    <definedName name="FDD_161_11" hidden="1">"A34699"</definedName>
    <definedName name="FDD_161_12" hidden="1">"A35064"</definedName>
    <definedName name="FDD_161_13" hidden="1">"A35430"</definedName>
    <definedName name="FDD_161_14" hidden="1">"A35795"</definedName>
    <definedName name="FDD_161_2" hidden="1">"A31412"</definedName>
    <definedName name="FDD_161_3" hidden="1">"A31777"</definedName>
    <definedName name="FDD_161_4" hidden="1">"A32142"</definedName>
    <definedName name="FDD_161_5" hidden="1">"A32508"</definedName>
    <definedName name="FDD_161_6" hidden="1">"A32873"</definedName>
    <definedName name="FDD_161_7" hidden="1">"A33238"</definedName>
    <definedName name="FDD_161_8" hidden="1">"A33603"</definedName>
    <definedName name="FDD_161_9" hidden="1">"A33969"</definedName>
    <definedName name="FDD_162_0" hidden="1">"A30681"</definedName>
    <definedName name="FDD_162_1" hidden="1">"A31047"</definedName>
    <definedName name="FDD_162_10" hidden="1">"A34334"</definedName>
    <definedName name="FDD_162_11" hidden="1">"A34699"</definedName>
    <definedName name="FDD_162_12" hidden="1">"A35064"</definedName>
    <definedName name="FDD_162_13" hidden="1">"A35430"</definedName>
    <definedName name="FDD_162_14" hidden="1">"A35795"</definedName>
    <definedName name="FDD_162_2" hidden="1">"A31412"</definedName>
    <definedName name="FDD_162_3" hidden="1">"A31777"</definedName>
    <definedName name="FDD_162_4" hidden="1">"A32142"</definedName>
    <definedName name="FDD_162_5" hidden="1">"A32508"</definedName>
    <definedName name="FDD_162_6" hidden="1">"A32873"</definedName>
    <definedName name="FDD_162_7" hidden="1">"A33238"</definedName>
    <definedName name="FDD_162_8" hidden="1">"A33603"</definedName>
    <definedName name="FDD_162_9" hidden="1">"A33969"</definedName>
    <definedName name="FDD_163_0" hidden="1">"A30681"</definedName>
    <definedName name="FDD_163_1" hidden="1">"A31047"</definedName>
    <definedName name="FDD_163_10" hidden="1">"A34334"</definedName>
    <definedName name="FDD_163_11" hidden="1">"A34699"</definedName>
    <definedName name="FDD_163_12" hidden="1">"A35064"</definedName>
    <definedName name="FDD_163_13" hidden="1">"A35430"</definedName>
    <definedName name="FDD_163_14" hidden="1">"A35795"</definedName>
    <definedName name="FDD_163_2" hidden="1">"A31412"</definedName>
    <definedName name="FDD_163_3" hidden="1">"A31777"</definedName>
    <definedName name="FDD_163_4" hidden="1">"A32142"</definedName>
    <definedName name="FDD_163_5" hidden="1">"A32508"</definedName>
    <definedName name="FDD_163_6" hidden="1">"A32873"</definedName>
    <definedName name="FDD_163_7" hidden="1">"A33238"</definedName>
    <definedName name="FDD_163_8" hidden="1">"A33603"</definedName>
    <definedName name="FDD_163_9" hidden="1">"A33969"</definedName>
    <definedName name="FDD_164_0" hidden="1">"A25569"</definedName>
    <definedName name="FDD_165_0" hidden="1">"A30681"</definedName>
    <definedName name="FDD_165_1" hidden="1">"A31047"</definedName>
    <definedName name="FDD_165_10" hidden="1">"A34334"</definedName>
    <definedName name="FDD_165_11" hidden="1">"A34699"</definedName>
    <definedName name="FDD_165_12" hidden="1">"A35064"</definedName>
    <definedName name="FDD_165_13" hidden="1">"A35430"</definedName>
    <definedName name="FDD_165_14" hidden="1">"A35795"</definedName>
    <definedName name="FDD_165_2" hidden="1">"A31412"</definedName>
    <definedName name="FDD_165_3" hidden="1">"A31777"</definedName>
    <definedName name="FDD_165_4" hidden="1">"A32142"</definedName>
    <definedName name="FDD_165_5" hidden="1">"A32508"</definedName>
    <definedName name="FDD_165_6" hidden="1">"A32873"</definedName>
    <definedName name="FDD_165_7" hidden="1">"A33238"</definedName>
    <definedName name="FDD_165_8" hidden="1">"A33603"</definedName>
    <definedName name="FDD_165_9" hidden="1">"A33969"</definedName>
    <definedName name="FDD_166_0" hidden="1">"A30681"</definedName>
    <definedName name="FDD_166_1" hidden="1">"A31047"</definedName>
    <definedName name="FDD_166_10" hidden="1">"A34334"</definedName>
    <definedName name="FDD_166_11" hidden="1">"A34699"</definedName>
    <definedName name="FDD_166_12" hidden="1">"A35064"</definedName>
    <definedName name="FDD_166_13" hidden="1">"A35430"</definedName>
    <definedName name="FDD_166_14" hidden="1">"A35795"</definedName>
    <definedName name="FDD_166_2" hidden="1">"A31412"</definedName>
    <definedName name="FDD_166_3" hidden="1">"A31777"</definedName>
    <definedName name="FDD_166_4" hidden="1">"A32142"</definedName>
    <definedName name="FDD_166_5" hidden="1">"A32508"</definedName>
    <definedName name="FDD_166_6" hidden="1">"A32873"</definedName>
    <definedName name="FDD_166_7" hidden="1">"A33238"</definedName>
    <definedName name="FDD_166_8" hidden="1">"A33603"</definedName>
    <definedName name="FDD_166_9" hidden="1">"A33969"</definedName>
    <definedName name="FDD_167_0" hidden="1">"A30681"</definedName>
    <definedName name="FDD_167_1" hidden="1">"A31047"</definedName>
    <definedName name="FDD_167_10" hidden="1">"A34334"</definedName>
    <definedName name="FDD_167_11" hidden="1">"A34699"</definedName>
    <definedName name="FDD_167_12" hidden="1">"A35064"</definedName>
    <definedName name="FDD_167_13" hidden="1">"A35430"</definedName>
    <definedName name="FDD_167_14" hidden="1">"A35795"</definedName>
    <definedName name="FDD_167_2" hidden="1">"A31412"</definedName>
    <definedName name="FDD_167_3" hidden="1">"A31777"</definedName>
    <definedName name="FDD_167_4" hidden="1">"A32142"</definedName>
    <definedName name="FDD_167_5" hidden="1">"A32508"</definedName>
    <definedName name="FDD_167_6" hidden="1">"A32873"</definedName>
    <definedName name="FDD_167_7" hidden="1">"A33238"</definedName>
    <definedName name="FDD_167_8" hidden="1">"A33603"</definedName>
    <definedName name="FDD_167_9" hidden="1">"A33969"</definedName>
    <definedName name="FDD_168_0" hidden="1">"E36160"</definedName>
    <definedName name="FDD_168_1" hidden="1">"E36525"</definedName>
    <definedName name="FDD_168_2" hidden="1">"E36891"</definedName>
    <definedName name="FDD_169_0" hidden="1">"A30681"</definedName>
    <definedName name="FDD_169_1" hidden="1">"A31047"</definedName>
    <definedName name="FDD_169_10" hidden="1">"A34334"</definedName>
    <definedName name="FDD_169_11" hidden="1">"A34699"</definedName>
    <definedName name="FDD_169_12" hidden="1">"A35064"</definedName>
    <definedName name="FDD_169_13" hidden="1">"A35430"</definedName>
    <definedName name="FDD_169_14" hidden="1">"A35795"</definedName>
    <definedName name="FDD_169_2" hidden="1">"A31412"</definedName>
    <definedName name="FDD_169_3" hidden="1">"A31777"</definedName>
    <definedName name="FDD_169_4" hidden="1">"A32142"</definedName>
    <definedName name="FDD_169_5" hidden="1">"A32508"</definedName>
    <definedName name="FDD_169_6" hidden="1">"A32873"</definedName>
    <definedName name="FDD_169_7" hidden="1">"A33238"</definedName>
    <definedName name="FDD_169_8" hidden="1">"A33603"</definedName>
    <definedName name="FDD_169_9" hidden="1">"A33969"</definedName>
    <definedName name="FDD_17_0" hidden="1">"A25569"</definedName>
    <definedName name="FDD_170_0" hidden="1">"A30681"</definedName>
    <definedName name="FDD_170_1" hidden="1">"A31047"</definedName>
    <definedName name="FDD_170_10" hidden="1">"A34334"</definedName>
    <definedName name="FDD_170_11" hidden="1">"A34699"</definedName>
    <definedName name="FDD_170_12" hidden="1">"A35064"</definedName>
    <definedName name="FDD_170_13" hidden="1">"A35430"</definedName>
    <definedName name="FDD_170_14" hidden="1">"A35795"</definedName>
    <definedName name="FDD_170_2" hidden="1">"A31412"</definedName>
    <definedName name="FDD_170_3" hidden="1">"A31777"</definedName>
    <definedName name="FDD_170_4" hidden="1">"A32142"</definedName>
    <definedName name="FDD_170_5" hidden="1">"A32508"</definedName>
    <definedName name="FDD_170_6" hidden="1">"A32873"</definedName>
    <definedName name="FDD_170_7" hidden="1">"A33238"</definedName>
    <definedName name="FDD_170_8" hidden="1">"A33603"</definedName>
    <definedName name="FDD_170_9" hidden="1">"A33969"</definedName>
    <definedName name="FDD_171_0" hidden="1">"A30681"</definedName>
    <definedName name="FDD_171_1" hidden="1">"A31047"</definedName>
    <definedName name="FDD_171_10" hidden="1">"A34334"</definedName>
    <definedName name="FDD_171_11" hidden="1">"A34699"</definedName>
    <definedName name="FDD_171_12" hidden="1">"A35064"</definedName>
    <definedName name="FDD_171_13" hidden="1">"A35430"</definedName>
    <definedName name="FDD_171_14" hidden="1">"A35795"</definedName>
    <definedName name="FDD_171_2" hidden="1">"A31412"</definedName>
    <definedName name="FDD_171_3" hidden="1">"A31777"</definedName>
    <definedName name="FDD_171_4" hidden="1">"A32142"</definedName>
    <definedName name="FDD_171_5" hidden="1">"A32508"</definedName>
    <definedName name="FDD_171_6" hidden="1">"A32873"</definedName>
    <definedName name="FDD_171_7" hidden="1">"A33238"</definedName>
    <definedName name="FDD_171_8" hidden="1">"A33603"</definedName>
    <definedName name="FDD_171_9" hidden="1">"A33969"</definedName>
    <definedName name="FDD_172_0" hidden="1">"A30681"</definedName>
    <definedName name="FDD_172_1" hidden="1">"A31047"</definedName>
    <definedName name="FDD_172_10" hidden="1">"A34334"</definedName>
    <definedName name="FDD_172_11" hidden="1">"A34699"</definedName>
    <definedName name="FDD_172_12" hidden="1">"A35064"</definedName>
    <definedName name="FDD_172_13" hidden="1">"A35430"</definedName>
    <definedName name="FDD_172_14" hidden="1">"A35795"</definedName>
    <definedName name="FDD_172_2" hidden="1">"A31412"</definedName>
    <definedName name="FDD_172_3" hidden="1">"A31777"</definedName>
    <definedName name="FDD_172_4" hidden="1">"A32142"</definedName>
    <definedName name="FDD_172_5" hidden="1">"A32508"</definedName>
    <definedName name="FDD_172_6" hidden="1">"A32873"</definedName>
    <definedName name="FDD_172_7" hidden="1">"A33238"</definedName>
    <definedName name="FDD_172_8" hidden="1">"A33603"</definedName>
    <definedName name="FDD_172_9" hidden="1">"A33969"</definedName>
    <definedName name="FDD_173_0" hidden="1">"A30681"</definedName>
    <definedName name="FDD_173_1" hidden="1">"A31047"</definedName>
    <definedName name="FDD_173_10" hidden="1">"A34334"</definedName>
    <definedName name="FDD_173_11" hidden="1">"A34699"</definedName>
    <definedName name="FDD_173_12" hidden="1">"A35064"</definedName>
    <definedName name="FDD_173_13" hidden="1">"A35430"</definedName>
    <definedName name="FDD_173_14" hidden="1">"A35795"</definedName>
    <definedName name="FDD_173_2" hidden="1">"A31412"</definedName>
    <definedName name="FDD_173_3" hidden="1">"A31777"</definedName>
    <definedName name="FDD_173_4" hidden="1">"A32142"</definedName>
    <definedName name="FDD_173_5" hidden="1">"A32508"</definedName>
    <definedName name="FDD_173_6" hidden="1">"A32873"</definedName>
    <definedName name="FDD_173_7" hidden="1">"A33238"</definedName>
    <definedName name="FDD_173_8" hidden="1">"A33603"</definedName>
    <definedName name="FDD_173_9" hidden="1">"A33969"</definedName>
    <definedName name="FDD_174_0" hidden="1">"A30681"</definedName>
    <definedName name="FDD_174_1" hidden="1">"A31047"</definedName>
    <definedName name="FDD_174_10" hidden="1">"A34334"</definedName>
    <definedName name="FDD_174_11" hidden="1">"A34699"</definedName>
    <definedName name="FDD_174_12" hidden="1">"A35064"</definedName>
    <definedName name="FDD_174_13" hidden="1">"A35430"</definedName>
    <definedName name="FDD_174_14" hidden="1">"A35795"</definedName>
    <definedName name="FDD_174_2" hidden="1">"A31412"</definedName>
    <definedName name="FDD_174_3" hidden="1">"A31777"</definedName>
    <definedName name="FDD_174_4" hidden="1">"A32142"</definedName>
    <definedName name="FDD_174_5" hidden="1">"A32508"</definedName>
    <definedName name="FDD_174_6" hidden="1">"A32873"</definedName>
    <definedName name="FDD_174_7" hidden="1">"A33238"</definedName>
    <definedName name="FDD_174_8" hidden="1">"A33603"</definedName>
    <definedName name="FDD_174_9" hidden="1">"A33969"</definedName>
    <definedName name="FDD_175_0" hidden="1">"E36160"</definedName>
    <definedName name="FDD_175_1" hidden="1">"E36525"</definedName>
    <definedName name="FDD_175_2" hidden="1">"E36891"</definedName>
    <definedName name="FDD_176_0" hidden="1">"E36160"</definedName>
    <definedName name="FDD_176_1" hidden="1">"E36525"</definedName>
    <definedName name="FDD_176_2" hidden="1">"E36891"</definedName>
    <definedName name="FDD_177_0" hidden="1">"E36160"</definedName>
    <definedName name="FDD_177_1" hidden="1">"E36525"</definedName>
    <definedName name="FDD_177_2" hidden="1">"E36891"</definedName>
    <definedName name="FDD_178_0" hidden="1">"E36160"</definedName>
    <definedName name="FDD_178_1" hidden="1">"E36525"</definedName>
    <definedName name="FDD_178_2" hidden="1">"E36891"</definedName>
    <definedName name="FDD_179_0" hidden="1">"E36160"</definedName>
    <definedName name="FDD_179_1" hidden="1">"E36525"</definedName>
    <definedName name="FDD_179_2" hidden="1">"E36891"</definedName>
    <definedName name="FDD_18_0" hidden="1">"A25569"</definedName>
    <definedName name="FDD_180_0" hidden="1">"E36160"</definedName>
    <definedName name="FDD_180_1" hidden="1">"E36525"</definedName>
    <definedName name="FDD_180_2" hidden="1">"E36891"</definedName>
    <definedName name="FDD_181_0" hidden="1">"E36160"</definedName>
    <definedName name="FDD_181_1" hidden="1">"E36525"</definedName>
    <definedName name="FDD_181_2" hidden="1">"E36891"</definedName>
    <definedName name="FDD_182_0" hidden="1">"E36160"</definedName>
    <definedName name="FDD_182_1" hidden="1">"E36525"</definedName>
    <definedName name="FDD_182_2" hidden="1">"E36891"</definedName>
    <definedName name="FDD_183_0" hidden="1">"E36160"</definedName>
    <definedName name="FDD_183_1" hidden="1">"E36525"</definedName>
    <definedName name="FDD_183_2" hidden="1">"E36891"</definedName>
    <definedName name="FDD_184_0" hidden="1">"E36160"</definedName>
    <definedName name="FDD_184_1" hidden="1">"E36525"</definedName>
    <definedName name="FDD_184_2" hidden="1">"E36891"</definedName>
    <definedName name="FDD_185_0" hidden="1">"E36160"</definedName>
    <definedName name="FDD_185_1" hidden="1">"E36525"</definedName>
    <definedName name="FDD_185_2" hidden="1">"E36891"</definedName>
    <definedName name="FDD_186_0" hidden="1">"E36160"</definedName>
    <definedName name="FDD_186_1" hidden="1">"E36525"</definedName>
    <definedName name="FDD_186_2" hidden="1">"E36891"</definedName>
    <definedName name="FDD_187_0" hidden="1">"E36160"</definedName>
    <definedName name="FDD_187_1" hidden="1">"E36525"</definedName>
    <definedName name="FDD_187_2" hidden="1">"E36891"</definedName>
    <definedName name="FDD_188_0" hidden="1">"A30681"</definedName>
    <definedName name="FDD_188_1" hidden="1">"A31047"</definedName>
    <definedName name="FDD_188_10" hidden="1">"A34334"</definedName>
    <definedName name="FDD_188_11" hidden="1">"A34699"</definedName>
    <definedName name="FDD_188_12" hidden="1">"A35064"</definedName>
    <definedName name="FDD_188_13" hidden="1">"A35430"</definedName>
    <definedName name="FDD_188_14" hidden="1">"A35795"</definedName>
    <definedName name="FDD_188_2" hidden="1">"A31412"</definedName>
    <definedName name="FDD_188_3" hidden="1">"A31777"</definedName>
    <definedName name="FDD_188_4" hidden="1">"A32142"</definedName>
    <definedName name="FDD_188_5" hidden="1">"A32508"</definedName>
    <definedName name="FDD_188_6" hidden="1">"A32873"</definedName>
    <definedName name="FDD_188_7" hidden="1">"A33238"</definedName>
    <definedName name="FDD_188_8" hidden="1">"A33603"</definedName>
    <definedName name="FDD_188_9" hidden="1">"A33969"</definedName>
    <definedName name="FDD_189_0" hidden="1">"A30681"</definedName>
    <definedName name="FDD_189_1" hidden="1">"A31047"</definedName>
    <definedName name="FDD_189_10" hidden="1">"A34334"</definedName>
    <definedName name="FDD_189_11" hidden="1">"A34699"</definedName>
    <definedName name="FDD_189_12" hidden="1">"A35064"</definedName>
    <definedName name="FDD_189_13" hidden="1">"A35430"</definedName>
    <definedName name="FDD_189_14" hidden="1">"A35795"</definedName>
    <definedName name="FDD_189_2" hidden="1">"A31412"</definedName>
    <definedName name="FDD_189_3" hidden="1">"A31777"</definedName>
    <definedName name="FDD_189_4" hidden="1">"A32142"</definedName>
    <definedName name="FDD_189_5" hidden="1">"A32508"</definedName>
    <definedName name="FDD_189_6" hidden="1">"A32873"</definedName>
    <definedName name="FDD_189_7" hidden="1">"A33238"</definedName>
    <definedName name="FDD_189_8" hidden="1">"A33603"</definedName>
    <definedName name="FDD_189_9" hidden="1">"A33969"</definedName>
    <definedName name="FDD_19_0" hidden="1">"A25569"</definedName>
    <definedName name="FDD_19_1" hidden="1">"A35795"</definedName>
    <definedName name="FDD_19_2" hidden="1">"E36160"</definedName>
    <definedName name="FDD_19_3" hidden="1">"E36525"</definedName>
    <definedName name="FDD_190_0" hidden="1">"A30681"</definedName>
    <definedName name="FDD_190_1" hidden="1">"A31047"</definedName>
    <definedName name="FDD_190_10" hidden="1">"A34334"</definedName>
    <definedName name="FDD_190_11" hidden="1">"A34699"</definedName>
    <definedName name="FDD_190_12" hidden="1">"A35064"</definedName>
    <definedName name="FDD_190_13" hidden="1">"A35430"</definedName>
    <definedName name="FDD_190_14" hidden="1">"A35795"</definedName>
    <definedName name="FDD_190_2" hidden="1">"A31412"</definedName>
    <definedName name="FDD_190_3" hidden="1">"A31777"</definedName>
    <definedName name="FDD_190_4" hidden="1">"A32142"</definedName>
    <definedName name="FDD_190_5" hidden="1">"A32508"</definedName>
    <definedName name="FDD_190_6" hidden="1">"A32873"</definedName>
    <definedName name="FDD_190_7" hidden="1">"A33238"</definedName>
    <definedName name="FDD_190_8" hidden="1">"A33603"</definedName>
    <definedName name="FDD_190_9" hidden="1">"A33969"</definedName>
    <definedName name="FDD_191_0" hidden="1">"A30681"</definedName>
    <definedName name="FDD_191_1" hidden="1">"A31047"</definedName>
    <definedName name="FDD_191_10" hidden="1">"A34334"</definedName>
    <definedName name="FDD_191_11" hidden="1">"A34699"</definedName>
    <definedName name="FDD_191_12" hidden="1">"A35064"</definedName>
    <definedName name="FDD_191_13" hidden="1">"A35430"</definedName>
    <definedName name="FDD_191_14" hidden="1">"A35795"</definedName>
    <definedName name="FDD_191_2" hidden="1">"A31412"</definedName>
    <definedName name="FDD_191_3" hidden="1">"A31777"</definedName>
    <definedName name="FDD_191_4" hidden="1">"A32142"</definedName>
    <definedName name="FDD_191_5" hidden="1">"A32508"</definedName>
    <definedName name="FDD_191_6" hidden="1">"A32873"</definedName>
    <definedName name="FDD_191_7" hidden="1">"A33238"</definedName>
    <definedName name="FDD_191_8" hidden="1">"A33603"</definedName>
    <definedName name="FDD_191_9" hidden="1">"A33969"</definedName>
    <definedName name="FDD_192_0" hidden="1">"E36160"</definedName>
    <definedName name="FDD_192_1" hidden="1">"E36525"</definedName>
    <definedName name="FDD_192_2" hidden="1">"E36891"</definedName>
    <definedName name="FDD_193_0" hidden="1">"A30681"</definedName>
    <definedName name="FDD_193_1" hidden="1">"A31047"</definedName>
    <definedName name="FDD_193_10" hidden="1">"A34334"</definedName>
    <definedName name="FDD_193_11" hidden="1">"A34699"</definedName>
    <definedName name="FDD_193_12" hidden="1">"A35064"</definedName>
    <definedName name="FDD_193_13" hidden="1">"A35430"</definedName>
    <definedName name="FDD_193_14" hidden="1">"A35795"</definedName>
    <definedName name="FDD_193_2" hidden="1">"A31412"</definedName>
    <definedName name="FDD_193_3" hidden="1">"A31777"</definedName>
    <definedName name="FDD_193_4" hidden="1">"A32142"</definedName>
    <definedName name="FDD_193_5" hidden="1">"A32508"</definedName>
    <definedName name="FDD_193_6" hidden="1">"A32873"</definedName>
    <definedName name="FDD_193_7" hidden="1">"A33238"</definedName>
    <definedName name="FDD_193_8" hidden="1">"A33603"</definedName>
    <definedName name="FDD_193_9" hidden="1">"A33969"</definedName>
    <definedName name="FDD_194_0" hidden="1">"A30681"</definedName>
    <definedName name="FDD_194_1" hidden="1">"A31047"</definedName>
    <definedName name="FDD_194_10" hidden="1">"A34334"</definedName>
    <definedName name="FDD_194_11" hidden="1">"A34699"</definedName>
    <definedName name="FDD_194_12" hidden="1">"A35064"</definedName>
    <definedName name="FDD_194_13" hidden="1">"A35430"</definedName>
    <definedName name="FDD_194_14" hidden="1">"A35795"</definedName>
    <definedName name="FDD_194_2" hidden="1">"A31412"</definedName>
    <definedName name="FDD_194_3" hidden="1">"A31777"</definedName>
    <definedName name="FDD_194_4" hidden="1">"A32142"</definedName>
    <definedName name="FDD_194_5" hidden="1">"A32508"</definedName>
    <definedName name="FDD_194_6" hidden="1">"A32873"</definedName>
    <definedName name="FDD_194_7" hidden="1">"A33238"</definedName>
    <definedName name="FDD_194_8" hidden="1">"A33603"</definedName>
    <definedName name="FDD_194_9" hidden="1">"A33969"</definedName>
    <definedName name="FDD_195_0" hidden="1">"A30681"</definedName>
    <definedName name="FDD_195_1" hidden="1">"A31047"</definedName>
    <definedName name="FDD_195_10" hidden="1">"A34334"</definedName>
    <definedName name="FDD_195_11" hidden="1">"A34699"</definedName>
    <definedName name="FDD_195_12" hidden="1">"A35064"</definedName>
    <definedName name="FDD_195_13" hidden="1">"A35430"</definedName>
    <definedName name="FDD_195_14" hidden="1">"A35795"</definedName>
    <definedName name="FDD_195_2" hidden="1">"A31412"</definedName>
    <definedName name="FDD_195_3" hidden="1">"A31777"</definedName>
    <definedName name="FDD_195_4" hidden="1">"A32142"</definedName>
    <definedName name="FDD_195_5" hidden="1">"A32508"</definedName>
    <definedName name="FDD_195_6" hidden="1">"A32873"</definedName>
    <definedName name="FDD_195_7" hidden="1">"A33238"</definedName>
    <definedName name="FDD_195_8" hidden="1">"A33603"</definedName>
    <definedName name="FDD_195_9" hidden="1">"A33969"</definedName>
    <definedName name="FDD_196_0" hidden="1">"E36160"</definedName>
    <definedName name="FDD_196_1" hidden="1">"E36525"</definedName>
    <definedName name="FDD_196_2" hidden="1">"E36891"</definedName>
    <definedName name="FDD_197_0" hidden="1">"A30681"</definedName>
    <definedName name="FDD_197_1" hidden="1">"A31047"</definedName>
    <definedName name="FDD_197_10" hidden="1">"A34334"</definedName>
    <definedName name="FDD_197_11" hidden="1">"A34699"</definedName>
    <definedName name="FDD_197_12" hidden="1">"A35064"</definedName>
    <definedName name="FDD_197_13" hidden="1">"A35430"</definedName>
    <definedName name="FDD_197_14" hidden="1">"A35795"</definedName>
    <definedName name="FDD_197_2" hidden="1">"A31412"</definedName>
    <definedName name="FDD_197_3" hidden="1">"A31777"</definedName>
    <definedName name="FDD_197_4" hidden="1">"A32142"</definedName>
    <definedName name="FDD_197_5" hidden="1">"A32508"</definedName>
    <definedName name="FDD_197_6" hidden="1">"A32873"</definedName>
    <definedName name="FDD_197_7" hidden="1">"A33238"</definedName>
    <definedName name="FDD_197_8" hidden="1">"A33603"</definedName>
    <definedName name="FDD_197_9" hidden="1">"A33969"</definedName>
    <definedName name="FDD_198_0" hidden="1">"A30681"</definedName>
    <definedName name="FDD_198_1" hidden="1">"A31047"</definedName>
    <definedName name="FDD_198_10" hidden="1">"U34334"</definedName>
    <definedName name="FDD_198_11" hidden="1">"U34699"</definedName>
    <definedName name="FDD_198_12" hidden="1">"U35064"</definedName>
    <definedName name="FDD_198_13" hidden="1">"U35430"</definedName>
    <definedName name="FDD_198_14" hidden="1">"U35795"</definedName>
    <definedName name="FDD_198_2" hidden="1">"A31412"</definedName>
    <definedName name="FDD_198_3" hidden="1">"U31777"</definedName>
    <definedName name="FDD_198_4" hidden="1">"U32142"</definedName>
    <definedName name="FDD_198_5" hidden="1">"U32508"</definedName>
    <definedName name="FDD_198_6" hidden="1">"U32873"</definedName>
    <definedName name="FDD_198_7" hidden="1">"U33238"</definedName>
    <definedName name="FDD_198_8" hidden="1">"U33603"</definedName>
    <definedName name="FDD_198_9" hidden="1">"U33969"</definedName>
    <definedName name="FDD_199_0" hidden="1">"E36160"</definedName>
    <definedName name="FDD_199_1" hidden="1">"E36525"</definedName>
    <definedName name="FDD_199_2" hidden="1">"E36891"</definedName>
    <definedName name="FDD_2_0" hidden="1">"A25569"</definedName>
    <definedName name="FDD_20_0" hidden="1">"A25569"</definedName>
    <definedName name="FDD_200_0" hidden="1">"E36160"</definedName>
    <definedName name="FDD_200_1" hidden="1">"E36525"</definedName>
    <definedName name="FDD_200_2" hidden="1">"E36891"</definedName>
    <definedName name="FDD_201_0" hidden="1">"A30681"</definedName>
    <definedName name="FDD_201_1" hidden="1">"A31047"</definedName>
    <definedName name="FDD_201_10" hidden="1">"A34334"</definedName>
    <definedName name="FDD_201_11" hidden="1">"A34699"</definedName>
    <definedName name="FDD_201_12" hidden="1">"A35064"</definedName>
    <definedName name="FDD_201_13" hidden="1">"A35430"</definedName>
    <definedName name="FDD_201_14" hidden="1">"A35795"</definedName>
    <definedName name="FDD_201_2" hidden="1">"A31412"</definedName>
    <definedName name="FDD_201_3" hidden="1">"A31777"</definedName>
    <definedName name="FDD_201_4" hidden="1">"A32142"</definedName>
    <definedName name="FDD_201_5" hidden="1">"A32508"</definedName>
    <definedName name="FDD_201_6" hidden="1">"A32873"</definedName>
    <definedName name="FDD_201_7" hidden="1">"A33238"</definedName>
    <definedName name="FDD_201_8" hidden="1">"A33603"</definedName>
    <definedName name="FDD_201_9" hidden="1">"A33969"</definedName>
    <definedName name="FDD_202_0" hidden="1">"A30681"</definedName>
    <definedName name="FDD_202_1" hidden="1">"A31047"</definedName>
    <definedName name="FDD_202_10" hidden="1">"A34334"</definedName>
    <definedName name="FDD_202_11" hidden="1">"A34699"</definedName>
    <definedName name="FDD_202_12" hidden="1">"A35064"</definedName>
    <definedName name="FDD_202_13" hidden="1">"A35430"</definedName>
    <definedName name="FDD_202_14" hidden="1">"A35795"</definedName>
    <definedName name="FDD_202_2" hidden="1">"A31412"</definedName>
    <definedName name="FDD_202_3" hidden="1">"A31777"</definedName>
    <definedName name="FDD_202_4" hidden="1">"A32142"</definedName>
    <definedName name="FDD_202_5" hidden="1">"A32508"</definedName>
    <definedName name="FDD_202_6" hidden="1">"A32873"</definedName>
    <definedName name="FDD_202_7" hidden="1">"A33238"</definedName>
    <definedName name="FDD_202_8" hidden="1">"A33603"</definedName>
    <definedName name="FDD_202_9" hidden="1">"A33969"</definedName>
    <definedName name="FDD_203_0" hidden="1">"E36160"</definedName>
    <definedName name="FDD_203_1" hidden="1">"E36525"</definedName>
    <definedName name="FDD_203_2" hidden="1">"E36891"</definedName>
    <definedName name="FDD_204_0" hidden="1">"A25569"</definedName>
    <definedName name="FDD_205_0" hidden="1">"A25569"</definedName>
    <definedName name="FDD_206_0" hidden="1">"A25569"</definedName>
    <definedName name="FDD_207_0" hidden="1">"A25569"</definedName>
    <definedName name="FDD_208_0" hidden="1">"E36160"</definedName>
    <definedName name="FDD_208_1" hidden="1">"E36525"</definedName>
    <definedName name="FDD_208_2" hidden="1">"E36891"</definedName>
    <definedName name="FDD_209_0" hidden="1">"A25569"</definedName>
    <definedName name="FDD_21_0" hidden="1">"A25569"</definedName>
    <definedName name="FDD_210_0" hidden="1">"A25569"</definedName>
    <definedName name="FDD_211_0" hidden="1">"A25569"</definedName>
    <definedName name="FDD_212_0" hidden="1">"A25569"</definedName>
    <definedName name="FDD_213_0" hidden="1">"E36160"</definedName>
    <definedName name="FDD_213_1" hidden="1">"E36525"</definedName>
    <definedName name="FDD_213_2" hidden="1">"E36891"</definedName>
    <definedName name="FDD_214_0" hidden="1">"A25569"</definedName>
    <definedName name="FDD_215_0" hidden="1">"A25569"</definedName>
    <definedName name="FDD_216_0" hidden="1">"A25569"</definedName>
    <definedName name="FDD_217_0" hidden="1">"A25569"</definedName>
    <definedName name="FDD_218_0" hidden="1">"E36160"</definedName>
    <definedName name="FDD_218_1" hidden="1">"E36525"</definedName>
    <definedName name="FDD_218_2" hidden="1">"E36891"</definedName>
    <definedName name="FDD_219_0" hidden="1">"U25569"</definedName>
    <definedName name="FDD_22_0" hidden="1">"A25569"</definedName>
    <definedName name="FDD_220_0" hidden="1">"U25569"</definedName>
    <definedName name="FDD_221_0" hidden="1">"U25569"</definedName>
    <definedName name="FDD_222_0" hidden="1">"U25569"</definedName>
    <definedName name="FDD_223_0" hidden="1">"E36160"</definedName>
    <definedName name="FDD_223_1" hidden="1">"E36525"</definedName>
    <definedName name="FDD_223_2" hidden="1">"E36891"</definedName>
    <definedName name="FDD_224_0" hidden="1">"A25569"</definedName>
    <definedName name="FDD_225_0" hidden="1">"A25569"</definedName>
    <definedName name="FDD_226_0" hidden="1">"A25569"</definedName>
    <definedName name="FDD_227_0" hidden="1">"A25569"</definedName>
    <definedName name="FDD_228_0" hidden="1">"E36160"</definedName>
    <definedName name="FDD_228_1" hidden="1">"E36525"</definedName>
    <definedName name="FDD_228_2" hidden="1">"E36891"</definedName>
    <definedName name="FDD_229_0" hidden="1">"A25569"</definedName>
    <definedName name="FDD_23_0" hidden="1">"A25569"</definedName>
    <definedName name="FDD_230_0" hidden="1">"A25569"</definedName>
    <definedName name="FDD_231_0" hidden="1">"A25569"</definedName>
    <definedName name="FDD_232_0" hidden="1">"A25569"</definedName>
    <definedName name="FDD_233_0" hidden="1">"A25569"</definedName>
    <definedName name="FDD_234_0" hidden="1">"A25569"</definedName>
    <definedName name="FDD_235_0" hidden="1">"A25569"</definedName>
    <definedName name="FDD_236_0" hidden="1">"A25569"</definedName>
    <definedName name="FDD_237_0" hidden="1">"A25569"</definedName>
    <definedName name="FDD_238_0" hidden="1">"A30681"</definedName>
    <definedName name="FDD_238_1" hidden="1">"A31047"</definedName>
    <definedName name="FDD_238_10" hidden="1">"A34334"</definedName>
    <definedName name="FDD_238_11" hidden="1">"A34699"</definedName>
    <definedName name="FDD_238_12" hidden="1">"A35064"</definedName>
    <definedName name="FDD_238_13" hidden="1">"A35430"</definedName>
    <definedName name="FDD_238_14" hidden="1">"A35795"</definedName>
    <definedName name="FDD_238_2" hidden="1">"A31412"</definedName>
    <definedName name="FDD_238_3" hidden="1">"A31777"</definedName>
    <definedName name="FDD_238_4" hidden="1">"A32142"</definedName>
    <definedName name="FDD_238_5" hidden="1">"A32508"</definedName>
    <definedName name="FDD_238_6" hidden="1">"A32873"</definedName>
    <definedName name="FDD_238_7" hidden="1">"A33238"</definedName>
    <definedName name="FDD_238_8" hidden="1">"A33603"</definedName>
    <definedName name="FDD_238_9" hidden="1">"A33969"</definedName>
    <definedName name="FDD_24_0" hidden="1">"A25569"</definedName>
    <definedName name="FDD_243_0" hidden="1">"E36160"</definedName>
    <definedName name="FDD_243_1" hidden="1">"E36525"</definedName>
    <definedName name="FDD_243_2" hidden="1">"E36891"</definedName>
    <definedName name="FDD_244_0" hidden="1">"A25569"</definedName>
    <definedName name="FDD_245_0" hidden="1">"A25569"</definedName>
    <definedName name="FDD_246_0" hidden="1">"A25569"</definedName>
    <definedName name="FDD_247_0" hidden="1">"A25569"</definedName>
    <definedName name="FDD_248_0" hidden="1">"E36160"</definedName>
    <definedName name="FDD_248_1" hidden="1">"E36525"</definedName>
    <definedName name="FDD_248_2" hidden="1">"E36891"</definedName>
    <definedName name="FDD_249_0" hidden="1">"A25569"</definedName>
    <definedName name="FDD_25_0" hidden="1">"A25569"</definedName>
    <definedName name="FDD_25_1" hidden="1">"U35795"</definedName>
    <definedName name="FDD_25_2" hidden="1">"U36160"</definedName>
    <definedName name="FDD_25_3" hidden="1">"U36525"</definedName>
    <definedName name="FDD_250_0" hidden="1">"A25569"</definedName>
    <definedName name="FDD_251_0" hidden="1">"A25569"</definedName>
    <definedName name="FDD_252_0" hidden="1">"A25569"</definedName>
    <definedName name="FDD_253_0" hidden="1">"E36160"</definedName>
    <definedName name="FDD_253_1" hidden="1">"E36525"</definedName>
    <definedName name="FDD_253_2" hidden="1">"E36891"</definedName>
    <definedName name="FDD_254_0" hidden="1">"E36160"</definedName>
    <definedName name="FDD_254_1" hidden="1">"E36525"</definedName>
    <definedName name="FDD_254_2" hidden="1">"E36891"</definedName>
    <definedName name="FDD_255_0" hidden="1">"E36160"</definedName>
    <definedName name="FDD_255_1" hidden="1">"E36525"</definedName>
    <definedName name="FDD_255_2" hidden="1">"E36891"</definedName>
    <definedName name="FDD_256_0" hidden="1">"U36160"</definedName>
    <definedName name="FDD_256_1" hidden="1">"U36525"</definedName>
    <definedName name="FDD_256_2" hidden="1">"U36891"</definedName>
    <definedName name="FDD_257_0" hidden="1">"E36160"</definedName>
    <definedName name="FDD_257_1" hidden="1">"E36525"</definedName>
    <definedName name="FDD_257_2" hidden="1">"E36891"</definedName>
    <definedName name="FDD_258_0" hidden="1">"E36160"</definedName>
    <definedName name="FDD_258_1" hidden="1">"E36525"</definedName>
    <definedName name="FDD_258_2" hidden="1">"E36891"</definedName>
    <definedName name="FDD_259_0" hidden="1">"E36160"</definedName>
    <definedName name="FDD_259_1" hidden="1">"E36525"</definedName>
    <definedName name="FDD_259_2" hidden="1">"E36891"</definedName>
    <definedName name="FDD_26_0" hidden="1">"A25569"</definedName>
    <definedName name="FDD_260_0" hidden="1">"E36160"</definedName>
    <definedName name="FDD_260_1" hidden="1">"E36525"</definedName>
    <definedName name="FDD_260_2" hidden="1">"E36891"</definedName>
    <definedName name="FDD_261_0" hidden="1">"E36160"</definedName>
    <definedName name="FDD_261_1" hidden="1">"E36525"</definedName>
    <definedName name="FDD_261_2" hidden="1">"E36891"</definedName>
    <definedName name="FDD_264_0" hidden="1">"E36160"</definedName>
    <definedName name="FDD_264_1" hidden="1">"E36525"</definedName>
    <definedName name="FDD_264_2" hidden="1">"E36891"</definedName>
    <definedName name="FDD_265_0" hidden="1">"A25569"</definedName>
    <definedName name="FDD_266_0" hidden="1">"A25569"</definedName>
    <definedName name="FDD_267_0" hidden="1">"A25569"</definedName>
    <definedName name="FDD_268_0" hidden="1">"A25569"</definedName>
    <definedName name="FDD_269_0" hidden="1">"E36160"</definedName>
    <definedName name="FDD_269_1" hidden="1">"E36525"</definedName>
    <definedName name="FDD_269_2" hidden="1">"E36891"</definedName>
    <definedName name="FDD_27_0" hidden="1">"A25569"</definedName>
    <definedName name="FDD_270_0" hidden="1">"A25569"</definedName>
    <definedName name="FDD_271_0" hidden="1">"A25569"</definedName>
    <definedName name="FDD_272_0" hidden="1">"A25569"</definedName>
    <definedName name="FDD_273_0" hidden="1">"A25569"</definedName>
    <definedName name="FDD_274_0" hidden="1">"E36160"</definedName>
    <definedName name="FDD_274_1" hidden="1">"E36525"</definedName>
    <definedName name="FDD_274_2" hidden="1">"E36891"</definedName>
    <definedName name="FDD_275_0" hidden="1">"A25569"</definedName>
    <definedName name="FDD_276_0" hidden="1">"A25569"</definedName>
    <definedName name="FDD_277_0" hidden="1">"A25569"</definedName>
    <definedName name="FDD_278_0" hidden="1">"A25569"</definedName>
    <definedName name="FDD_279_0" hidden="1">"E36160"</definedName>
    <definedName name="FDD_279_1" hidden="1">"E36525"</definedName>
    <definedName name="FDD_279_2" hidden="1">"E36891"</definedName>
    <definedName name="FDD_28_0" hidden="1">"A25569"</definedName>
    <definedName name="FDD_280_0" hidden="1">"E36160"</definedName>
    <definedName name="FDD_280_1" hidden="1">"E36525"</definedName>
    <definedName name="FDD_280_2" hidden="1">"E36891"</definedName>
    <definedName name="FDD_281_0" hidden="1">"E36160"</definedName>
    <definedName name="FDD_281_1" hidden="1">"E36525"</definedName>
    <definedName name="FDD_281_2" hidden="1">"E36891"</definedName>
    <definedName name="FDD_282_0" hidden="1">"E36160"</definedName>
    <definedName name="FDD_282_1" hidden="1">"E36525"</definedName>
    <definedName name="FDD_282_2" hidden="1">"E36891"</definedName>
    <definedName name="FDD_283_0" hidden="1">"E36160"</definedName>
    <definedName name="FDD_283_1" hidden="1">"E36525"</definedName>
    <definedName name="FDD_283_2" hidden="1">"E36891"</definedName>
    <definedName name="FDD_284_0" hidden="1">"A30681"</definedName>
    <definedName name="FDD_284_1" hidden="1">"A31047"</definedName>
    <definedName name="FDD_284_10" hidden="1">"A34334"</definedName>
    <definedName name="FDD_284_11" hidden="1">"A34699"</definedName>
    <definedName name="FDD_284_12" hidden="1">"A35064"</definedName>
    <definedName name="FDD_284_13" hidden="1">"A35430"</definedName>
    <definedName name="FDD_284_14" hidden="1">"A35795"</definedName>
    <definedName name="FDD_284_2" hidden="1">"A31412"</definedName>
    <definedName name="FDD_284_3" hidden="1">"A31777"</definedName>
    <definedName name="FDD_284_4" hidden="1">"A32142"</definedName>
    <definedName name="FDD_284_5" hidden="1">"A32508"</definedName>
    <definedName name="FDD_284_6" hidden="1">"A32873"</definedName>
    <definedName name="FDD_284_7" hidden="1">"A33238"</definedName>
    <definedName name="FDD_284_8" hidden="1">"A33603"</definedName>
    <definedName name="FDD_284_9" hidden="1">"A33969"</definedName>
    <definedName name="FDD_285_0" hidden="1">"A35795"</definedName>
    <definedName name="FDD_285_1" hidden="1">"E36160"</definedName>
    <definedName name="FDD_285_10" hidden="1">"E39447"</definedName>
    <definedName name="FDD_285_11" hidden="1">"E39813"</definedName>
    <definedName name="FDD_285_12" hidden="1">"E40178"</definedName>
    <definedName name="FDD_285_13" hidden="1">"E40543"</definedName>
    <definedName name="FDD_285_14" hidden="1">"E40908"</definedName>
    <definedName name="FDD_285_15" hidden="1">"E41274"</definedName>
    <definedName name="FDD_285_16" hidden="1">"E41639"</definedName>
    <definedName name="FDD_285_17" hidden="1">"E42004"</definedName>
    <definedName name="FDD_285_18" hidden="1">"E42369"</definedName>
    <definedName name="FDD_285_19" hidden="1">"E42735"</definedName>
    <definedName name="FDD_285_2" hidden="1">"E36525"</definedName>
    <definedName name="FDD_285_20" hidden="1">"E43100"</definedName>
    <definedName name="FDD_285_21" hidden="1">"E43465"</definedName>
    <definedName name="FDD_285_22" hidden="1">"E43830"</definedName>
    <definedName name="FDD_285_23" hidden="1">"E44196"</definedName>
    <definedName name="FDD_285_24" hidden="1">"E44561"</definedName>
    <definedName name="FDD_285_25" hidden="1">"E44926"</definedName>
    <definedName name="FDD_285_3" hidden="1">"E36891"</definedName>
    <definedName name="FDD_285_4" hidden="1">"E37256"</definedName>
    <definedName name="FDD_285_5" hidden="1">"E37621"</definedName>
    <definedName name="FDD_285_6" hidden="1">"E37986"</definedName>
    <definedName name="FDD_285_7" hidden="1">"E38352"</definedName>
    <definedName name="FDD_285_8" hidden="1">"E38717"</definedName>
    <definedName name="FDD_285_9" hidden="1">"E39082"</definedName>
    <definedName name="FDD_286_0" hidden="1">"E36160"</definedName>
    <definedName name="FDD_286_1" hidden="1">"E36525"</definedName>
    <definedName name="FDD_286_10" hidden="1">"E39813"</definedName>
    <definedName name="FDD_286_11" hidden="1">"E40178"</definedName>
    <definedName name="FDD_286_12" hidden="1">"E40543"</definedName>
    <definedName name="FDD_286_13" hidden="1">"E40908"</definedName>
    <definedName name="FDD_286_14" hidden="1">"E41274"</definedName>
    <definedName name="FDD_286_15" hidden="1">"E41639"</definedName>
    <definedName name="FDD_286_16" hidden="1">"E42004"</definedName>
    <definedName name="FDD_286_17" hidden="1">"E42369"</definedName>
    <definedName name="FDD_286_18" hidden="1">"E42735"</definedName>
    <definedName name="FDD_286_19" hidden="1">"E43100"</definedName>
    <definedName name="FDD_286_2" hidden="1">"E36891"</definedName>
    <definedName name="FDD_286_20" hidden="1">"E43465"</definedName>
    <definedName name="FDD_286_21" hidden="1">"E43830"</definedName>
    <definedName name="FDD_286_22" hidden="1">"E44196"</definedName>
    <definedName name="FDD_286_23" hidden="1">"E44561"</definedName>
    <definedName name="FDD_286_24" hidden="1">"E44926"</definedName>
    <definedName name="FDD_286_3" hidden="1">"E37256"</definedName>
    <definedName name="FDD_286_4" hidden="1">"E37621"</definedName>
    <definedName name="FDD_286_5" hidden="1">"E37986"</definedName>
    <definedName name="FDD_286_6" hidden="1">"E38352"</definedName>
    <definedName name="FDD_286_7" hidden="1">"E38717"</definedName>
    <definedName name="FDD_286_8" hidden="1">"E39082"</definedName>
    <definedName name="FDD_286_9" hidden="1">"E39447"</definedName>
    <definedName name="FDD_287_0" hidden="1">"A25569"</definedName>
    <definedName name="FDD_288_0" hidden="1">"A25569"</definedName>
    <definedName name="FDD_289_0" hidden="1">"A36890"</definedName>
    <definedName name="FDD_29_0" hidden="1">"A25569"</definedName>
    <definedName name="FDD_290_0" hidden="1">"A36890"</definedName>
    <definedName name="FDD_291_0" hidden="1">"A25569"</definedName>
    <definedName name="FDD_295_0" hidden="1">"U25569"</definedName>
    <definedName name="FDD_296_0" hidden="1">"A25569"</definedName>
    <definedName name="FDD_297_0" hidden="1">"A25569"</definedName>
    <definedName name="FDD_298_0" hidden="1">"A25569"</definedName>
    <definedName name="FDD_299_0" hidden="1">"A25569"</definedName>
    <definedName name="FDD_3_0" hidden="1">"A25569"</definedName>
    <definedName name="FDD_30_0" hidden="1">"A25569"</definedName>
    <definedName name="FDD_300_0" hidden="1">"U25569"</definedName>
    <definedName name="FDD_301_0" hidden="1">"U35795"</definedName>
    <definedName name="FDD_301_1" hidden="1">"U36160"</definedName>
    <definedName name="FDD_301_2" hidden="1">"U36525"</definedName>
    <definedName name="FDD_302_0" hidden="1">"U35795"</definedName>
    <definedName name="FDD_302_1" hidden="1">"U36160"</definedName>
    <definedName name="FDD_302_2" hidden="1">"U36525"</definedName>
    <definedName name="FDD_303_0" hidden="1">"U35795"</definedName>
    <definedName name="FDD_303_1" hidden="1">"U36160"</definedName>
    <definedName name="FDD_303_2" hidden="1">"U36525"</definedName>
    <definedName name="FDD_304_0" hidden="1">"U35795"</definedName>
    <definedName name="FDD_304_1" hidden="1">"U36160"</definedName>
    <definedName name="FDD_304_2" hidden="1">"U36525"</definedName>
    <definedName name="FDD_305_0" hidden="1">"A30681"</definedName>
    <definedName name="FDD_305_1" hidden="1">"A31047"</definedName>
    <definedName name="FDD_305_10" hidden="1">"U34334"</definedName>
    <definedName name="FDD_305_11" hidden="1">"U34699"</definedName>
    <definedName name="FDD_305_12" hidden="1">"U35064"</definedName>
    <definedName name="FDD_305_13" hidden="1">"U35430"</definedName>
    <definedName name="FDD_305_14" hidden="1">"U35795"</definedName>
    <definedName name="FDD_305_2" hidden="1">"A31412"</definedName>
    <definedName name="FDD_305_3" hidden="1">"U31777"</definedName>
    <definedName name="FDD_305_4" hidden="1">"U32142"</definedName>
    <definedName name="FDD_305_5" hidden="1">"U32508"</definedName>
    <definedName name="FDD_305_6" hidden="1">"U32873"</definedName>
    <definedName name="FDD_305_7" hidden="1">"U33238"</definedName>
    <definedName name="FDD_305_8" hidden="1">"U33603"</definedName>
    <definedName name="FDD_305_9" hidden="1">"U33969"</definedName>
    <definedName name="FDD_306_0" hidden="1">"U35795"</definedName>
    <definedName name="FDD_306_1" hidden="1">"E36160"</definedName>
    <definedName name="FDD_306_2" hidden="1">"U36525"</definedName>
    <definedName name="FDD_307_0" hidden="1">"A35795"</definedName>
    <definedName name="FDD_307_1" hidden="1">"U36160"</definedName>
    <definedName name="FDD_307_2" hidden="1">"U36525"</definedName>
    <definedName name="FDD_31_0" hidden="1">"A25569"</definedName>
    <definedName name="FDD_32_0" hidden="1">"A25569"</definedName>
    <definedName name="FDD_33_0" hidden="1">"A25569"</definedName>
    <definedName name="FDD_34_0" hidden="1">"A25569"</definedName>
    <definedName name="FDD_35_0" hidden="1">"A25569"</definedName>
    <definedName name="FDD_36_0" hidden="1">"A25569"</definedName>
    <definedName name="FDD_37_0" hidden="1">"A25569"</definedName>
    <definedName name="FDD_38_0" hidden="1">"A25569"</definedName>
    <definedName name="FDD_39_0" hidden="1">"A25569"</definedName>
    <definedName name="FDD_4_0" hidden="1">"A25569"</definedName>
    <definedName name="FDD_40_0" hidden="1">"A25569"</definedName>
    <definedName name="FDD_41_0" hidden="1">"U25569"</definedName>
    <definedName name="FDD_41_1" hidden="1">"A35795"</definedName>
    <definedName name="FDD_41_2" hidden="1">"E36160"</definedName>
    <definedName name="FDD_41_3" hidden="1">"E36525"</definedName>
    <definedName name="FDD_42_0" hidden="1">"U25569"</definedName>
    <definedName name="FDD_42_1" hidden="1">"U35795"</definedName>
    <definedName name="FDD_42_2" hidden="1">"U36160"</definedName>
    <definedName name="FDD_42_3" hidden="1">"U36525"</definedName>
    <definedName name="FDD_43_0" hidden="1">"A25569"</definedName>
    <definedName name="FDD_44_0" hidden="1">"A30681"</definedName>
    <definedName name="FDD_44_1" hidden="1">"A31047"</definedName>
    <definedName name="FDD_44_10" hidden="1">"A34334"</definedName>
    <definedName name="FDD_44_11" hidden="1">"A34699"</definedName>
    <definedName name="FDD_44_12" hidden="1">"A35064"</definedName>
    <definedName name="FDD_44_13" hidden="1">"A35430"</definedName>
    <definedName name="FDD_44_14" hidden="1">"A35795"</definedName>
    <definedName name="FDD_44_2" hidden="1">"A31412"</definedName>
    <definedName name="FDD_44_3" hidden="1">"A31777"</definedName>
    <definedName name="FDD_44_4" hidden="1">"A32142"</definedName>
    <definedName name="FDD_44_5" hidden="1">"A32508"</definedName>
    <definedName name="FDD_44_6" hidden="1">"A32873"</definedName>
    <definedName name="FDD_44_7" hidden="1">"A33238"</definedName>
    <definedName name="FDD_44_8" hidden="1">"A33603"</definedName>
    <definedName name="FDD_44_9" hidden="1">"A33969"</definedName>
    <definedName name="FDD_45_0" hidden="1">"A30681"</definedName>
    <definedName name="FDD_45_1" hidden="1">"A31047"</definedName>
    <definedName name="FDD_45_10" hidden="1">"A34334"</definedName>
    <definedName name="FDD_45_11" hidden="1">"A34699"</definedName>
    <definedName name="FDD_45_12" hidden="1">"A35064"</definedName>
    <definedName name="FDD_45_13" hidden="1">"A35430"</definedName>
    <definedName name="FDD_45_14" hidden="1">"A35795"</definedName>
    <definedName name="FDD_45_2" hidden="1">"A31412"</definedName>
    <definedName name="FDD_45_3" hidden="1">"A31777"</definedName>
    <definedName name="FDD_45_4" hidden="1">"A32142"</definedName>
    <definedName name="FDD_45_5" hidden="1">"A32508"</definedName>
    <definedName name="FDD_45_6" hidden="1">"A32873"</definedName>
    <definedName name="FDD_45_7" hidden="1">"A33238"</definedName>
    <definedName name="FDD_45_8" hidden="1">"A33603"</definedName>
    <definedName name="FDD_45_9" hidden="1">"A33969"</definedName>
    <definedName name="FDD_46_0" hidden="1">"A30681"</definedName>
    <definedName name="FDD_46_1" hidden="1">"A31047"</definedName>
    <definedName name="FDD_46_10" hidden="1">"A34334"</definedName>
    <definedName name="FDD_46_11" hidden="1">"A34699"</definedName>
    <definedName name="FDD_46_12" hidden="1">"A35064"</definedName>
    <definedName name="FDD_46_13" hidden="1">"A35430"</definedName>
    <definedName name="FDD_46_14" hidden="1">"A35795"</definedName>
    <definedName name="FDD_46_2" hidden="1">"A31412"</definedName>
    <definedName name="FDD_46_3" hidden="1">"A31777"</definedName>
    <definedName name="FDD_46_4" hidden="1">"A32142"</definedName>
    <definedName name="FDD_46_5" hidden="1">"A32508"</definedName>
    <definedName name="FDD_46_6" hidden="1">"A32873"</definedName>
    <definedName name="FDD_46_7" hidden="1">"A33238"</definedName>
    <definedName name="FDD_46_8" hidden="1">"A33603"</definedName>
    <definedName name="FDD_46_9" hidden="1">"A33969"</definedName>
    <definedName name="FDD_47_0" hidden="1">"A30681"</definedName>
    <definedName name="FDD_47_1" hidden="1">"A31047"</definedName>
    <definedName name="FDD_47_10" hidden="1">"A34334"</definedName>
    <definedName name="FDD_47_11" hidden="1">"A34699"</definedName>
    <definedName name="FDD_47_12" hidden="1">"A35064"</definedName>
    <definedName name="FDD_47_13" hidden="1">"A35430"</definedName>
    <definedName name="FDD_47_14" hidden="1">"A35795"</definedName>
    <definedName name="FDD_47_2" hidden="1">"A31412"</definedName>
    <definedName name="FDD_47_3" hidden="1">"A31777"</definedName>
    <definedName name="FDD_47_4" hidden="1">"A32142"</definedName>
    <definedName name="FDD_47_5" hidden="1">"A32508"</definedName>
    <definedName name="FDD_47_6" hidden="1">"A32873"</definedName>
    <definedName name="FDD_47_7" hidden="1">"A33238"</definedName>
    <definedName name="FDD_47_8" hidden="1">"A33603"</definedName>
    <definedName name="FDD_47_9" hidden="1">"A33969"</definedName>
    <definedName name="FDD_48_0" hidden="1">"A30681"</definedName>
    <definedName name="FDD_48_1" hidden="1">"A31047"</definedName>
    <definedName name="FDD_48_10" hidden="1">"A34334"</definedName>
    <definedName name="FDD_48_11" hidden="1">"A34699"</definedName>
    <definedName name="FDD_48_12" hidden="1">"A35064"</definedName>
    <definedName name="FDD_48_13" hidden="1">"A35430"</definedName>
    <definedName name="FDD_48_14" hidden="1">"A35795"</definedName>
    <definedName name="FDD_48_2" hidden="1">"A31412"</definedName>
    <definedName name="FDD_48_3" hidden="1">"A31777"</definedName>
    <definedName name="FDD_48_4" hidden="1">"A32142"</definedName>
    <definedName name="FDD_48_5" hidden="1">"A32508"</definedName>
    <definedName name="FDD_48_6" hidden="1">"A32873"</definedName>
    <definedName name="FDD_48_7" hidden="1">"A33238"</definedName>
    <definedName name="FDD_48_8" hidden="1">"A33603"</definedName>
    <definedName name="FDD_48_9" hidden="1">"A33969"</definedName>
    <definedName name="FDD_49_0" hidden="1">"A30681"</definedName>
    <definedName name="FDD_49_1" hidden="1">"A31047"</definedName>
    <definedName name="FDD_49_10" hidden="1">"A34334"</definedName>
    <definedName name="FDD_49_11" hidden="1">"A34699"</definedName>
    <definedName name="FDD_49_12" hidden="1">"A35064"</definedName>
    <definedName name="FDD_49_13" hidden="1">"A35430"</definedName>
    <definedName name="FDD_49_14" hidden="1">"A35795"</definedName>
    <definedName name="FDD_49_2" hidden="1">"A31412"</definedName>
    <definedName name="FDD_49_3" hidden="1">"A31777"</definedName>
    <definedName name="FDD_49_4" hidden="1">"A32142"</definedName>
    <definedName name="FDD_49_5" hidden="1">"A32508"</definedName>
    <definedName name="FDD_49_6" hidden="1">"A32873"</definedName>
    <definedName name="FDD_49_7" hidden="1">"A33238"</definedName>
    <definedName name="FDD_49_8" hidden="1">"A33603"</definedName>
    <definedName name="FDD_49_9" hidden="1">"A33969"</definedName>
    <definedName name="FDD_5_0" hidden="1">"A25569"</definedName>
    <definedName name="FDD_5_1" hidden="1">"E35795"</definedName>
    <definedName name="FDD_5_2" hidden="1">"E36160"</definedName>
    <definedName name="FDD_5_3" hidden="1">"E36525"</definedName>
    <definedName name="FDD_50_0" hidden="1">"A30681"</definedName>
    <definedName name="FDD_50_1" hidden="1">"A31047"</definedName>
    <definedName name="FDD_50_10" hidden="1">"A34334"</definedName>
    <definedName name="FDD_50_11" hidden="1">"A34699"</definedName>
    <definedName name="FDD_50_12" hidden="1">"A35064"</definedName>
    <definedName name="FDD_50_13" hidden="1">"A35430"</definedName>
    <definedName name="FDD_50_14" hidden="1">"A35795"</definedName>
    <definedName name="FDD_50_2" hidden="1">"A31412"</definedName>
    <definedName name="FDD_50_3" hidden="1">"A31777"</definedName>
    <definedName name="FDD_50_4" hidden="1">"A32142"</definedName>
    <definedName name="FDD_50_5" hidden="1">"A32508"</definedName>
    <definedName name="FDD_50_6" hidden="1">"A32873"</definedName>
    <definedName name="FDD_50_7" hidden="1">"A33238"</definedName>
    <definedName name="FDD_50_8" hidden="1">"A33603"</definedName>
    <definedName name="FDD_50_9" hidden="1">"A33969"</definedName>
    <definedName name="FDD_51_0" hidden="1">"A30681"</definedName>
    <definedName name="FDD_51_1" hidden="1">"A31047"</definedName>
    <definedName name="FDD_51_10" hidden="1">"A34334"</definedName>
    <definedName name="FDD_51_11" hidden="1">"A34699"</definedName>
    <definedName name="FDD_51_12" hidden="1">"A35064"</definedName>
    <definedName name="FDD_51_13" hidden="1">"A35430"</definedName>
    <definedName name="FDD_51_14" hidden="1">"A35795"</definedName>
    <definedName name="FDD_51_2" hidden="1">"A31412"</definedName>
    <definedName name="FDD_51_3" hidden="1">"A31777"</definedName>
    <definedName name="FDD_51_4" hidden="1">"A32142"</definedName>
    <definedName name="FDD_51_5" hidden="1">"A32508"</definedName>
    <definedName name="FDD_51_6" hidden="1">"A32873"</definedName>
    <definedName name="FDD_51_7" hidden="1">"A33238"</definedName>
    <definedName name="FDD_51_8" hidden="1">"A33603"</definedName>
    <definedName name="FDD_51_9" hidden="1">"A33969"</definedName>
    <definedName name="FDD_52_0" hidden="1">"A30681"</definedName>
    <definedName name="FDD_52_1" hidden="1">"A31047"</definedName>
    <definedName name="FDD_52_10" hidden="1">"A34334"</definedName>
    <definedName name="FDD_52_11" hidden="1">"A34699"</definedName>
    <definedName name="FDD_52_12" hidden="1">"A35064"</definedName>
    <definedName name="FDD_52_13" hidden="1">"A35430"</definedName>
    <definedName name="FDD_52_14" hidden="1">"A35795"</definedName>
    <definedName name="FDD_52_2" hidden="1">"A31412"</definedName>
    <definedName name="FDD_52_3" hidden="1">"A31777"</definedName>
    <definedName name="FDD_52_4" hidden="1">"A32142"</definedName>
    <definedName name="FDD_52_5" hidden="1">"A32508"</definedName>
    <definedName name="FDD_52_6" hidden="1">"A32873"</definedName>
    <definedName name="FDD_52_7" hidden="1">"A33238"</definedName>
    <definedName name="FDD_52_8" hidden="1">"A33603"</definedName>
    <definedName name="FDD_52_9" hidden="1">"A33969"</definedName>
    <definedName name="FDD_53_0" hidden="1">"U30681"</definedName>
    <definedName name="FDD_53_1" hidden="1">"A31047"</definedName>
    <definedName name="FDD_53_10" hidden="1">"A34334"</definedName>
    <definedName name="FDD_53_11" hidden="1">"A34699"</definedName>
    <definedName name="FDD_53_12" hidden="1">"A35064"</definedName>
    <definedName name="FDD_53_13" hidden="1">"A35430"</definedName>
    <definedName name="FDD_53_14" hidden="1">"A35795"</definedName>
    <definedName name="FDD_53_2" hidden="1">"A31412"</definedName>
    <definedName name="FDD_53_3" hidden="1">"A31777"</definedName>
    <definedName name="FDD_53_4" hidden="1">"A32142"</definedName>
    <definedName name="FDD_53_5" hidden="1">"A32508"</definedName>
    <definedName name="FDD_53_6" hidden="1">"A32873"</definedName>
    <definedName name="FDD_53_7" hidden="1">"A33238"</definedName>
    <definedName name="FDD_53_8" hidden="1">"A33603"</definedName>
    <definedName name="FDD_53_9" hidden="1">"A33969"</definedName>
    <definedName name="FDD_54_0" hidden="1">"A30681"</definedName>
    <definedName name="FDD_54_1" hidden="1">"A31047"</definedName>
    <definedName name="FDD_54_10" hidden="1">"A34334"</definedName>
    <definedName name="FDD_54_11" hidden="1">"A34699"</definedName>
    <definedName name="FDD_54_12" hidden="1">"A35064"</definedName>
    <definedName name="FDD_54_13" hidden="1">"A35430"</definedName>
    <definedName name="FDD_54_14" hidden="1">"A35795"</definedName>
    <definedName name="FDD_54_2" hidden="1">"A31412"</definedName>
    <definedName name="FDD_54_3" hidden="1">"A31777"</definedName>
    <definedName name="FDD_54_4" hidden="1">"A32142"</definedName>
    <definedName name="FDD_54_5" hidden="1">"A32508"</definedName>
    <definedName name="FDD_54_6" hidden="1">"A32873"</definedName>
    <definedName name="FDD_54_7" hidden="1">"A33238"</definedName>
    <definedName name="FDD_54_8" hidden="1">"A33603"</definedName>
    <definedName name="FDD_54_9" hidden="1">"A33969"</definedName>
    <definedName name="FDD_55_0" hidden="1">"A30681"</definedName>
    <definedName name="FDD_55_1" hidden="1">"A31047"</definedName>
    <definedName name="FDD_55_10" hidden="1">"A34334"</definedName>
    <definedName name="FDD_55_11" hidden="1">"A34699"</definedName>
    <definedName name="FDD_55_12" hidden="1">"A35064"</definedName>
    <definedName name="FDD_55_13" hidden="1">"A35430"</definedName>
    <definedName name="FDD_55_14" hidden="1">"A35795"</definedName>
    <definedName name="FDD_55_2" hidden="1">"A31412"</definedName>
    <definedName name="FDD_55_3" hidden="1">"A31777"</definedName>
    <definedName name="FDD_55_4" hidden="1">"A32142"</definedName>
    <definedName name="FDD_55_5" hidden="1">"A32508"</definedName>
    <definedName name="FDD_55_6" hidden="1">"A32873"</definedName>
    <definedName name="FDD_55_7" hidden="1">"A33238"</definedName>
    <definedName name="FDD_55_8" hidden="1">"A33603"</definedName>
    <definedName name="FDD_55_9" hidden="1">"A33969"</definedName>
    <definedName name="FDD_56_0" hidden="1">"A30681"</definedName>
    <definedName name="FDD_56_1" hidden="1">"A31047"</definedName>
    <definedName name="FDD_56_10" hidden="1">"A34334"</definedName>
    <definedName name="FDD_56_11" hidden="1">"A34699"</definedName>
    <definedName name="FDD_56_12" hidden="1">"A35064"</definedName>
    <definedName name="FDD_56_13" hidden="1">"A35430"</definedName>
    <definedName name="FDD_56_14" hidden="1">"A35795"</definedName>
    <definedName name="FDD_56_2" hidden="1">"A31412"</definedName>
    <definedName name="FDD_56_3" hidden="1">"A31777"</definedName>
    <definedName name="FDD_56_4" hidden="1">"A32142"</definedName>
    <definedName name="FDD_56_5" hidden="1">"A32508"</definedName>
    <definedName name="FDD_56_6" hidden="1">"A32873"</definedName>
    <definedName name="FDD_56_7" hidden="1">"A33238"</definedName>
    <definedName name="FDD_56_8" hidden="1">"A33603"</definedName>
    <definedName name="FDD_56_9" hidden="1">"A33969"</definedName>
    <definedName name="FDD_57_0" hidden="1">"A30681"</definedName>
    <definedName name="FDD_57_1" hidden="1">"A31047"</definedName>
    <definedName name="FDD_57_10" hidden="1">"A34334"</definedName>
    <definedName name="FDD_57_11" hidden="1">"A34699"</definedName>
    <definedName name="FDD_57_12" hidden="1">"A35064"</definedName>
    <definedName name="FDD_57_13" hidden="1">"A35430"</definedName>
    <definedName name="FDD_57_14" hidden="1">"A35795"</definedName>
    <definedName name="FDD_57_2" hidden="1">"A31412"</definedName>
    <definedName name="FDD_57_3" hidden="1">"A31777"</definedName>
    <definedName name="FDD_57_4" hidden="1">"A32142"</definedName>
    <definedName name="FDD_57_5" hidden="1">"A32508"</definedName>
    <definedName name="FDD_57_6" hidden="1">"A32873"</definedName>
    <definedName name="FDD_57_7" hidden="1">"A33238"</definedName>
    <definedName name="FDD_57_8" hidden="1">"A33603"</definedName>
    <definedName name="FDD_57_9" hidden="1">"A33969"</definedName>
    <definedName name="FDD_58_0" hidden="1">"A30681"</definedName>
    <definedName name="FDD_58_1" hidden="1">"A31047"</definedName>
    <definedName name="FDD_58_10" hidden="1">"A34334"</definedName>
    <definedName name="FDD_58_100" hidden="1">"A35044"</definedName>
    <definedName name="FDD_58_101" hidden="1">"A35051"</definedName>
    <definedName name="FDD_58_102" hidden="1">"A35058"</definedName>
    <definedName name="FDD_58_103" hidden="1">"A35065"</definedName>
    <definedName name="FDD_58_104" hidden="1">"A35072"</definedName>
    <definedName name="FDD_58_105" hidden="1">"A35079"</definedName>
    <definedName name="FDD_58_106" hidden="1">"A35086"</definedName>
    <definedName name="FDD_58_107" hidden="1">"A35093"</definedName>
    <definedName name="FDD_58_108" hidden="1">"A35100"</definedName>
    <definedName name="FDD_58_109" hidden="1">"A35107"</definedName>
    <definedName name="FDD_58_11" hidden="1">"A34699"</definedName>
    <definedName name="FDD_58_110" hidden="1">"A35114"</definedName>
    <definedName name="FDD_58_111" hidden="1">"A35121"</definedName>
    <definedName name="FDD_58_112" hidden="1">"A35128"</definedName>
    <definedName name="FDD_58_113" hidden="1">"A35135"</definedName>
    <definedName name="FDD_58_114" hidden="1">"A35142"</definedName>
    <definedName name="FDD_58_115" hidden="1">"A35149"</definedName>
    <definedName name="FDD_58_116" hidden="1">"A35156"</definedName>
    <definedName name="FDD_58_117" hidden="1">"A35162"</definedName>
    <definedName name="FDD_58_118" hidden="1">"A35170"</definedName>
    <definedName name="FDD_58_119" hidden="1">"A35177"</definedName>
    <definedName name="FDD_58_12" hidden="1">"A35064"</definedName>
    <definedName name="FDD_58_120" hidden="1">"A35184"</definedName>
    <definedName name="FDD_58_121" hidden="1">"A35191"</definedName>
    <definedName name="FDD_58_122" hidden="1">"A35198"</definedName>
    <definedName name="FDD_58_123" hidden="1">"A35205"</definedName>
    <definedName name="FDD_58_124" hidden="1">"A35212"</definedName>
    <definedName name="FDD_58_125" hidden="1">"A35219"</definedName>
    <definedName name="FDD_58_126" hidden="1">"A35226"</definedName>
    <definedName name="FDD_58_127" hidden="1">"A35233"</definedName>
    <definedName name="FDD_58_128" hidden="1">"A35240"</definedName>
    <definedName name="FDD_58_129" hidden="1">"A35247"</definedName>
    <definedName name="FDD_58_13" hidden="1">"A35430"</definedName>
    <definedName name="FDD_58_130" hidden="1">"A35254"</definedName>
    <definedName name="FDD_58_131" hidden="1">"A35261"</definedName>
    <definedName name="FDD_58_132" hidden="1">"A35268"</definedName>
    <definedName name="FDD_58_133" hidden="1">"A35275"</definedName>
    <definedName name="FDD_58_134" hidden="1">"A35282"</definedName>
    <definedName name="FDD_58_135" hidden="1">"A35289"</definedName>
    <definedName name="FDD_58_136" hidden="1">"A35296"</definedName>
    <definedName name="FDD_58_137" hidden="1">"A35303"</definedName>
    <definedName name="FDD_58_138" hidden="1">"A35310"</definedName>
    <definedName name="FDD_58_139" hidden="1">"A35317"</definedName>
    <definedName name="FDD_58_14" hidden="1">"A35795"</definedName>
    <definedName name="FDD_58_140" hidden="1">"A35324"</definedName>
    <definedName name="FDD_58_141" hidden="1">"A35331"</definedName>
    <definedName name="FDD_58_142" hidden="1">"A35338"</definedName>
    <definedName name="FDD_58_143" hidden="1">"A35345"</definedName>
    <definedName name="FDD_58_144" hidden="1">"A35352"</definedName>
    <definedName name="FDD_58_145" hidden="1">"A35359"</definedName>
    <definedName name="FDD_58_146" hidden="1">"A35366"</definedName>
    <definedName name="FDD_58_147" hidden="1">"A35373"</definedName>
    <definedName name="FDD_58_148" hidden="1">"A35380"</definedName>
    <definedName name="FDD_58_149" hidden="1">"A35387"</definedName>
    <definedName name="FDD_58_15" hidden="1">"A34449"</definedName>
    <definedName name="FDD_58_150" hidden="1">"A35394"</definedName>
    <definedName name="FDD_58_151" hidden="1">"A35401"</definedName>
    <definedName name="FDD_58_152" hidden="1">"A35408"</definedName>
    <definedName name="FDD_58_153" hidden="1">"A35415"</definedName>
    <definedName name="FDD_58_154" hidden="1">"A35422"</definedName>
    <definedName name="FDD_58_155" hidden="1">"A35429"</definedName>
    <definedName name="FDD_58_156" hidden="1">"A35436"</definedName>
    <definedName name="FDD_58_157" hidden="1">"A35443"</definedName>
    <definedName name="FDD_58_158" hidden="1">"A35450"</definedName>
    <definedName name="FDD_58_159" hidden="1">"A35457"</definedName>
    <definedName name="FDD_58_16" hidden="1">"A34456"</definedName>
    <definedName name="FDD_58_160" hidden="1">"A35464"</definedName>
    <definedName name="FDD_58_161" hidden="1">"A35471"</definedName>
    <definedName name="FDD_58_162" hidden="1">"A35478"</definedName>
    <definedName name="FDD_58_163" hidden="1">"A35485"</definedName>
    <definedName name="FDD_58_164" hidden="1">"A35492"</definedName>
    <definedName name="FDD_58_165" hidden="1">"A35499"</definedName>
    <definedName name="FDD_58_166" hidden="1">"A35506"</definedName>
    <definedName name="FDD_58_167" hidden="1">"A35513"</definedName>
    <definedName name="FDD_58_168" hidden="1">"A35520"</definedName>
    <definedName name="FDD_58_169" hidden="1">"A35527"</definedName>
    <definedName name="FDD_58_17" hidden="1">"A34463"</definedName>
    <definedName name="FDD_58_170" hidden="1">"A35534"</definedName>
    <definedName name="FDD_58_171" hidden="1">"A35541"</definedName>
    <definedName name="FDD_58_172" hidden="1">"A35548"</definedName>
    <definedName name="FDD_58_173" hidden="1">"A35555"</definedName>
    <definedName name="FDD_58_174" hidden="1">"A35562"</definedName>
    <definedName name="FDD_58_175" hidden="1">"A35569"</definedName>
    <definedName name="FDD_58_176" hidden="1">"A35576"</definedName>
    <definedName name="FDD_58_177" hidden="1">"A35583"</definedName>
    <definedName name="FDD_58_178" hidden="1">"A35590"</definedName>
    <definedName name="FDD_58_179" hidden="1">"A35597"</definedName>
    <definedName name="FDD_58_18" hidden="1">"A34470"</definedName>
    <definedName name="FDD_58_180" hidden="1">"A35604"</definedName>
    <definedName name="FDD_58_181" hidden="1">"A35611"</definedName>
    <definedName name="FDD_58_182" hidden="1">"A35618"</definedName>
    <definedName name="FDD_58_183" hidden="1">"A35625"</definedName>
    <definedName name="FDD_58_184" hidden="1">"A35632"</definedName>
    <definedName name="FDD_58_185" hidden="1">"A35639"</definedName>
    <definedName name="FDD_58_186" hidden="1">"A35646"</definedName>
    <definedName name="FDD_58_187" hidden="1">"A35653"</definedName>
    <definedName name="FDD_58_188" hidden="1">"A35660"</definedName>
    <definedName name="FDD_58_189" hidden="1">"A35667"</definedName>
    <definedName name="FDD_58_19" hidden="1">"A34477"</definedName>
    <definedName name="FDD_58_190" hidden="1">"A35674"</definedName>
    <definedName name="FDD_58_191" hidden="1">"A35681"</definedName>
    <definedName name="FDD_58_192" hidden="1">"A35688"</definedName>
    <definedName name="FDD_58_193" hidden="1">"A35695"</definedName>
    <definedName name="FDD_58_194" hidden="1">"A35702"</definedName>
    <definedName name="FDD_58_195" hidden="1">"A35709"</definedName>
    <definedName name="FDD_58_196" hidden="1">"A35716"</definedName>
    <definedName name="FDD_58_197" hidden="1">"A35723"</definedName>
    <definedName name="FDD_58_198" hidden="1">"A35730"</definedName>
    <definedName name="FDD_58_199" hidden="1">"A35737"</definedName>
    <definedName name="FDD_58_2" hidden="1">"A31412"</definedName>
    <definedName name="FDD_58_20" hidden="1">"A34484"</definedName>
    <definedName name="FDD_58_200" hidden="1">"A35744"</definedName>
    <definedName name="FDD_58_201" hidden="1">"A35751"</definedName>
    <definedName name="FDD_58_202" hidden="1">"A35758"</definedName>
    <definedName name="FDD_58_203" hidden="1">"A35765"</definedName>
    <definedName name="FDD_58_204" hidden="1">"A35772"</definedName>
    <definedName name="FDD_58_205" hidden="1">"A35779"</definedName>
    <definedName name="FDD_58_206" hidden="1">"A35786"</definedName>
    <definedName name="FDD_58_207" hidden="1">"A35793"</definedName>
    <definedName name="FDD_58_208" hidden="1">"A35800"</definedName>
    <definedName name="FDD_58_209" hidden="1">"A35807"</definedName>
    <definedName name="FDD_58_21" hidden="1">"A34491"</definedName>
    <definedName name="FDD_58_210" hidden="1">"A35814"</definedName>
    <definedName name="FDD_58_211" hidden="1">"A35821"</definedName>
    <definedName name="FDD_58_212" hidden="1">"A35828"</definedName>
    <definedName name="FDD_58_213" hidden="1">"A35835"</definedName>
    <definedName name="FDD_58_214" hidden="1">"A35842"</definedName>
    <definedName name="FDD_58_215" hidden="1">"A35849"</definedName>
    <definedName name="FDD_58_216" hidden="1">"A35856"</definedName>
    <definedName name="FDD_58_217" hidden="1">"A35863"</definedName>
    <definedName name="FDD_58_218" hidden="1">"A35870"</definedName>
    <definedName name="FDD_58_219" hidden="1">"A35877"</definedName>
    <definedName name="FDD_58_22" hidden="1">"A34498"</definedName>
    <definedName name="FDD_58_220" hidden="1">"A35884"</definedName>
    <definedName name="FDD_58_221" hidden="1">"A35891"</definedName>
    <definedName name="FDD_58_222" hidden="1">"A35898"</definedName>
    <definedName name="FDD_58_223" hidden="1">"A35905"</definedName>
    <definedName name="FDD_58_224" hidden="1">"A35912"</definedName>
    <definedName name="FDD_58_225" hidden="1">"A35919"</definedName>
    <definedName name="FDD_58_226" hidden="1">"A35926"</definedName>
    <definedName name="FDD_58_227" hidden="1">"A35933"</definedName>
    <definedName name="FDD_58_228" hidden="1">"A35940"</definedName>
    <definedName name="FDD_58_229" hidden="1">"A35947"</definedName>
    <definedName name="FDD_58_23" hidden="1">"A34505"</definedName>
    <definedName name="FDD_58_230" hidden="1">"A35954"</definedName>
    <definedName name="FDD_58_231" hidden="1">"A35961"</definedName>
    <definedName name="FDD_58_232" hidden="1">"A35968"</definedName>
    <definedName name="FDD_58_233" hidden="1">"A35975"</definedName>
    <definedName name="FDD_58_234" hidden="1">"A35982"</definedName>
    <definedName name="FDD_58_235" hidden="1">"A35989"</definedName>
    <definedName name="FDD_58_236" hidden="1">"A35996"</definedName>
    <definedName name="FDD_58_237" hidden="1">"A36003"</definedName>
    <definedName name="FDD_58_238" hidden="1">"A36010"</definedName>
    <definedName name="FDD_58_239" hidden="1">"A36017"</definedName>
    <definedName name="FDD_58_24" hidden="1">"A34512"</definedName>
    <definedName name="FDD_58_240" hidden="1">"A36024"</definedName>
    <definedName name="FDD_58_241" hidden="1">"A36031"</definedName>
    <definedName name="FDD_58_242" hidden="1">"A36038"</definedName>
    <definedName name="FDD_58_243" hidden="1">"A36045"</definedName>
    <definedName name="FDD_58_244" hidden="1">"A36052"</definedName>
    <definedName name="FDD_58_245" hidden="1">"A36059"</definedName>
    <definedName name="FDD_58_246" hidden="1">"A36066"</definedName>
    <definedName name="FDD_58_247" hidden="1">"A36073"</definedName>
    <definedName name="FDD_58_248" hidden="1">"A36080"</definedName>
    <definedName name="FDD_58_249" hidden="1">"A36087"</definedName>
    <definedName name="FDD_58_25" hidden="1">"A34519"</definedName>
    <definedName name="FDD_58_250" hidden="1">"A36094"</definedName>
    <definedName name="FDD_58_251" hidden="1">"A36101"</definedName>
    <definedName name="FDD_58_252" hidden="1">"A36108"</definedName>
    <definedName name="FDD_58_253" hidden="1">"A36115"</definedName>
    <definedName name="FDD_58_254" hidden="1">"A36122"</definedName>
    <definedName name="FDD_58_255" hidden="1">"A36129"</definedName>
    <definedName name="FDD_58_256" hidden="1">"A36136"</definedName>
    <definedName name="FDD_58_257" hidden="1">"A36143"</definedName>
    <definedName name="FDD_58_258" hidden="1">"A36150"</definedName>
    <definedName name="FDD_58_259" hidden="1">"A36157"</definedName>
    <definedName name="FDD_58_26" hidden="1">"A34526"</definedName>
    <definedName name="FDD_58_260" hidden="1">"A36164"</definedName>
    <definedName name="FDD_58_27" hidden="1">"A34533"</definedName>
    <definedName name="FDD_58_28" hidden="1">"A34540"</definedName>
    <definedName name="FDD_58_29" hidden="1">"A34547"</definedName>
    <definedName name="FDD_58_3" hidden="1">"A31777"</definedName>
    <definedName name="FDD_58_30" hidden="1">"A34554"</definedName>
    <definedName name="FDD_58_31" hidden="1">"A34561"</definedName>
    <definedName name="FDD_58_32" hidden="1">"A34568"</definedName>
    <definedName name="FDD_58_33" hidden="1">"A34575"</definedName>
    <definedName name="FDD_58_34" hidden="1">"A34582"</definedName>
    <definedName name="FDD_58_35" hidden="1">"A34589"</definedName>
    <definedName name="FDD_58_36" hidden="1">"A34596"</definedName>
    <definedName name="FDD_58_37" hidden="1">"A34603"</definedName>
    <definedName name="FDD_58_38" hidden="1">"A34610"</definedName>
    <definedName name="FDD_58_39" hidden="1">"A34617"</definedName>
    <definedName name="FDD_58_4" hidden="1">"A32142"</definedName>
    <definedName name="FDD_58_40" hidden="1">"A34624"</definedName>
    <definedName name="FDD_58_41" hidden="1">"A34631"</definedName>
    <definedName name="FDD_58_42" hidden="1">"A34638"</definedName>
    <definedName name="FDD_58_43" hidden="1">"A34645"</definedName>
    <definedName name="FDD_58_44" hidden="1">"A34652"</definedName>
    <definedName name="FDD_58_45" hidden="1">"A34659"</definedName>
    <definedName name="FDD_58_46" hidden="1">"A34666"</definedName>
    <definedName name="FDD_58_47" hidden="1">"A34673"</definedName>
    <definedName name="FDD_58_48" hidden="1">"A34680"</definedName>
    <definedName name="FDD_58_49" hidden="1">"A34687"</definedName>
    <definedName name="FDD_58_5" hidden="1">"A32508"</definedName>
    <definedName name="FDD_58_50" hidden="1">"A34694"</definedName>
    <definedName name="FDD_58_51" hidden="1">"A34701"</definedName>
    <definedName name="FDD_58_52" hidden="1">"A34708"</definedName>
    <definedName name="FDD_58_53" hidden="1">"A34715"</definedName>
    <definedName name="FDD_58_54" hidden="1">"A34722"</definedName>
    <definedName name="FDD_58_55" hidden="1">"A34729"</definedName>
    <definedName name="FDD_58_56" hidden="1">"A34736"</definedName>
    <definedName name="FDD_58_57" hidden="1">"A34743"</definedName>
    <definedName name="FDD_58_58" hidden="1">"A34750"</definedName>
    <definedName name="FDD_58_59" hidden="1">"A34757"</definedName>
    <definedName name="FDD_58_6" hidden="1">"A32873"</definedName>
    <definedName name="FDD_58_60" hidden="1">"A34764"</definedName>
    <definedName name="FDD_58_61" hidden="1">"A34771"</definedName>
    <definedName name="FDD_58_62" hidden="1">"A34778"</definedName>
    <definedName name="FDD_58_63" hidden="1">"A34785"</definedName>
    <definedName name="FDD_58_64" hidden="1">"A34792"</definedName>
    <definedName name="FDD_58_65" hidden="1">"A34799"</definedName>
    <definedName name="FDD_58_66" hidden="1">"A34806"</definedName>
    <definedName name="FDD_58_67" hidden="1">"A34813"</definedName>
    <definedName name="FDD_58_68" hidden="1">"A34820"</definedName>
    <definedName name="FDD_58_69" hidden="1">"A34827"</definedName>
    <definedName name="FDD_58_7" hidden="1">"A33238"</definedName>
    <definedName name="FDD_58_70" hidden="1">"A34834"</definedName>
    <definedName name="FDD_58_71" hidden="1">"A34841"</definedName>
    <definedName name="FDD_58_72" hidden="1">"A34848"</definedName>
    <definedName name="FDD_58_73" hidden="1">"A34855"</definedName>
    <definedName name="FDD_58_74" hidden="1">"A34862"</definedName>
    <definedName name="FDD_58_75" hidden="1">"A34869"</definedName>
    <definedName name="FDD_58_76" hidden="1">"A34876"</definedName>
    <definedName name="FDD_58_77" hidden="1">"A34883"</definedName>
    <definedName name="FDD_58_78" hidden="1">"A34890"</definedName>
    <definedName name="FDD_58_79" hidden="1">"A34897"</definedName>
    <definedName name="FDD_58_8" hidden="1">"A33603"</definedName>
    <definedName name="FDD_58_80" hidden="1">"A34904"</definedName>
    <definedName name="FDD_58_81" hidden="1">"A34911"</definedName>
    <definedName name="FDD_58_82" hidden="1">"A34918"</definedName>
    <definedName name="FDD_58_83" hidden="1">"A34925"</definedName>
    <definedName name="FDD_58_84" hidden="1">"A34932"</definedName>
    <definedName name="FDD_58_85" hidden="1">"A34939"</definedName>
    <definedName name="FDD_58_86" hidden="1">"A34946"</definedName>
    <definedName name="FDD_58_87" hidden="1">"A34953"</definedName>
    <definedName name="FDD_58_88" hidden="1">"A34960"</definedName>
    <definedName name="FDD_58_89" hidden="1">"A34967"</definedName>
    <definedName name="FDD_58_9" hidden="1">"A33969"</definedName>
    <definedName name="FDD_58_90" hidden="1">"A34974"</definedName>
    <definedName name="FDD_58_91" hidden="1">"A34981"</definedName>
    <definedName name="FDD_58_92" hidden="1">"A34988"</definedName>
    <definedName name="FDD_58_93" hidden="1">"A34995"</definedName>
    <definedName name="FDD_58_94" hidden="1">"A35002"</definedName>
    <definedName name="FDD_58_95" hidden="1">"A35009"</definedName>
    <definedName name="FDD_58_96" hidden="1">"A35016"</definedName>
    <definedName name="FDD_58_97" hidden="1">"A35023"</definedName>
    <definedName name="FDD_58_98" hidden="1">"A35030"</definedName>
    <definedName name="FDD_58_99" hidden="1">"A35037"</definedName>
    <definedName name="FDD_59_0" hidden="1">"A30681"</definedName>
    <definedName name="FDD_59_1" hidden="1">"A31047"</definedName>
    <definedName name="FDD_59_10" hidden="1">"A34334"</definedName>
    <definedName name="FDD_59_100" hidden="1">"A35044"</definedName>
    <definedName name="FDD_59_101" hidden="1">"A35051"</definedName>
    <definedName name="FDD_59_102" hidden="1">"A35059"</definedName>
    <definedName name="FDD_59_103" hidden="1">"A35065"</definedName>
    <definedName name="FDD_59_104" hidden="1">"A35072"</definedName>
    <definedName name="FDD_59_105" hidden="1">"A35079"</definedName>
    <definedName name="FDD_59_106" hidden="1">"A35086"</definedName>
    <definedName name="FDD_59_107" hidden="1">"A35093"</definedName>
    <definedName name="FDD_59_108" hidden="1">"A35100"</definedName>
    <definedName name="FDD_59_109" hidden="1">"A35107"</definedName>
    <definedName name="FDD_59_11" hidden="1">"A34699"</definedName>
    <definedName name="FDD_59_110" hidden="1">"A35114"</definedName>
    <definedName name="FDD_59_111" hidden="1">"A35121"</definedName>
    <definedName name="FDD_59_112" hidden="1">"A35128"</definedName>
    <definedName name="FDD_59_113" hidden="1">"A35135"</definedName>
    <definedName name="FDD_59_114" hidden="1">"A35141"</definedName>
    <definedName name="FDD_59_115" hidden="1">"A35149"</definedName>
    <definedName name="FDD_59_116" hidden="1">"A35156"</definedName>
    <definedName name="FDD_59_117" hidden="1">"A35163"</definedName>
    <definedName name="FDD_59_118" hidden="1">"A35170"</definedName>
    <definedName name="FDD_59_119" hidden="1">"A35177"</definedName>
    <definedName name="FDD_59_12" hidden="1">"A35064"</definedName>
    <definedName name="FDD_59_120" hidden="1">"A35184"</definedName>
    <definedName name="FDD_59_121" hidden="1">"A35192"</definedName>
    <definedName name="FDD_59_122" hidden="1">"A35198"</definedName>
    <definedName name="FDD_59_123" hidden="1">"A35205"</definedName>
    <definedName name="FDD_59_124" hidden="1">"A35213"</definedName>
    <definedName name="FDD_59_125" hidden="1">"A35219"</definedName>
    <definedName name="FDD_59_126" hidden="1">"A35226"</definedName>
    <definedName name="FDD_59_127" hidden="1">"A35233"</definedName>
    <definedName name="FDD_59_128" hidden="1">"A35240"</definedName>
    <definedName name="FDD_59_129" hidden="1">"A35247"</definedName>
    <definedName name="FDD_59_13" hidden="1">"A35430"</definedName>
    <definedName name="FDD_59_130" hidden="1">"A35254"</definedName>
    <definedName name="FDD_59_131" hidden="1">"A35261"</definedName>
    <definedName name="FDD_59_132" hidden="1">"A35268"</definedName>
    <definedName name="FDD_59_133" hidden="1">"A35275"</definedName>
    <definedName name="FDD_59_134" hidden="1">"A35282"</definedName>
    <definedName name="FDD_59_135" hidden="1">"A35289"</definedName>
    <definedName name="FDD_59_136" hidden="1">"A35296"</definedName>
    <definedName name="FDD_59_137" hidden="1">"A35303"</definedName>
    <definedName name="FDD_59_138" hidden="1">"A35310"</definedName>
    <definedName name="FDD_59_139" hidden="1">"A35317"</definedName>
    <definedName name="FDD_59_14" hidden="1">"A35795"</definedName>
    <definedName name="FDD_59_140" hidden="1">"A35324"</definedName>
    <definedName name="FDD_59_141" hidden="1">"A35331"</definedName>
    <definedName name="FDD_59_142" hidden="1">"A35338"</definedName>
    <definedName name="FDD_59_143" hidden="1">"A35345"</definedName>
    <definedName name="FDD_59_144" hidden="1">"A35352"</definedName>
    <definedName name="FDD_59_145" hidden="1">"A35359"</definedName>
    <definedName name="FDD_59_146" hidden="1">"A35366"</definedName>
    <definedName name="FDD_59_147" hidden="1">"A35373"</definedName>
    <definedName name="FDD_59_148" hidden="1">"A35380"</definedName>
    <definedName name="FDD_59_149" hidden="1">"A35387"</definedName>
    <definedName name="FDD_59_15" hidden="1">"A34449"</definedName>
    <definedName name="FDD_59_150" hidden="1">"A35394"</definedName>
    <definedName name="FDD_59_151" hidden="1">"A35401"</definedName>
    <definedName name="FDD_59_152" hidden="1">"A35408"</definedName>
    <definedName name="FDD_59_153" hidden="1">"A35415"</definedName>
    <definedName name="FDD_59_154" hidden="1">"A35422"</definedName>
    <definedName name="FDD_59_155" hidden="1">"A35429"</definedName>
    <definedName name="FDD_59_156" hidden="1">"A35436"</definedName>
    <definedName name="FDD_59_157" hidden="1">"A35443"</definedName>
    <definedName name="FDD_59_158" hidden="1">"A35450"</definedName>
    <definedName name="FDD_59_159" hidden="1">"A35457"</definedName>
    <definedName name="FDD_59_16" hidden="1">"A34457"</definedName>
    <definedName name="FDD_59_160" hidden="1">"A35464"</definedName>
    <definedName name="FDD_59_161" hidden="1">"A35471"</definedName>
    <definedName name="FDD_59_162" hidden="1">"A35478"</definedName>
    <definedName name="FDD_59_163" hidden="1">"A35485"</definedName>
    <definedName name="FDD_59_164" hidden="1">"A35492"</definedName>
    <definedName name="FDD_59_165" hidden="1">"A35499"</definedName>
    <definedName name="FDD_59_166" hidden="1">"A35506"</definedName>
    <definedName name="FDD_59_167" hidden="1">"A35513"</definedName>
    <definedName name="FDD_59_168" hidden="1">"A35521"</definedName>
    <definedName name="FDD_59_169" hidden="1">"A35527"</definedName>
    <definedName name="FDD_59_17" hidden="1">"A34463"</definedName>
    <definedName name="FDD_59_170" hidden="1">"A35534"</definedName>
    <definedName name="FDD_59_171" hidden="1">"A35541"</definedName>
    <definedName name="FDD_59_172" hidden="1">"A35548"</definedName>
    <definedName name="FDD_59_173" hidden="1">"A35556"</definedName>
    <definedName name="FDD_59_174" hidden="1">"A35562"</definedName>
    <definedName name="FDD_59_175" hidden="1">"A35569"</definedName>
    <definedName name="FDD_59_176" hidden="1">"A35577"</definedName>
    <definedName name="FDD_59_177" hidden="1">"A35583"</definedName>
    <definedName name="FDD_59_178" hidden="1">"A35590"</definedName>
    <definedName name="FDD_59_179" hidden="1">"A35597"</definedName>
    <definedName name="FDD_59_18" hidden="1">"A34470"</definedName>
    <definedName name="FDD_59_180" hidden="1">"A35604"</definedName>
    <definedName name="FDD_59_181" hidden="1">"A35611"</definedName>
    <definedName name="FDD_59_182" hidden="1">"A35618"</definedName>
    <definedName name="FDD_59_183" hidden="1">"A35625"</definedName>
    <definedName name="FDD_59_184" hidden="1">"A35632"</definedName>
    <definedName name="FDD_59_185" hidden="1">"A35639"</definedName>
    <definedName name="FDD_59_186" hidden="1">"A35646"</definedName>
    <definedName name="FDD_59_187" hidden="1">"A35653"</definedName>
    <definedName name="FDD_59_188" hidden="1">"A35660"</definedName>
    <definedName name="FDD_59_189" hidden="1">"A35668"</definedName>
    <definedName name="FDD_59_19" hidden="1">"A34477"</definedName>
    <definedName name="FDD_59_190" hidden="1">"A35674"</definedName>
    <definedName name="FDD_59_191" hidden="1">"A35681"</definedName>
    <definedName name="FDD_59_192" hidden="1">"A35688"</definedName>
    <definedName name="FDD_59_193" hidden="1">"A35695"</definedName>
    <definedName name="FDD_59_194" hidden="1">"A35702"</definedName>
    <definedName name="FDD_59_195" hidden="1">"A35709"</definedName>
    <definedName name="FDD_59_196" hidden="1">"A35716"</definedName>
    <definedName name="FDD_59_197" hidden="1">"A35723"</definedName>
    <definedName name="FDD_59_198" hidden="1">"A35730"</definedName>
    <definedName name="FDD_59_199" hidden="1">"A35737"</definedName>
    <definedName name="FDD_59_2" hidden="1">"A31412"</definedName>
    <definedName name="FDD_59_20" hidden="1">"A34485"</definedName>
    <definedName name="FDD_59_200" hidden="1">"A35744"</definedName>
    <definedName name="FDD_59_201" hidden="1">"A35751"</definedName>
    <definedName name="FDD_59_202" hidden="1">"A35758"</definedName>
    <definedName name="FDD_59_203" hidden="1">"A35765"</definedName>
    <definedName name="FDD_59_204" hidden="1">"A35772"</definedName>
    <definedName name="FDD_59_205" hidden="1">"A35779"</definedName>
    <definedName name="FDD_59_206" hidden="1">"A35786"</definedName>
    <definedName name="FDD_59_207" hidden="1">"A35793"</definedName>
    <definedName name="FDD_59_208" hidden="1">"A35800"</definedName>
    <definedName name="FDD_59_209" hidden="1">"A35807"</definedName>
    <definedName name="FDD_59_21" hidden="1">"A34491"</definedName>
    <definedName name="FDD_59_210" hidden="1">"A35814"</definedName>
    <definedName name="FDD_59_211" hidden="1">"A35821"</definedName>
    <definedName name="FDD_59_212" hidden="1">"A35828"</definedName>
    <definedName name="FDD_59_213" hidden="1">"A35835"</definedName>
    <definedName name="FDD_59_214" hidden="1">"A35842"</definedName>
    <definedName name="FDD_59_215" hidden="1">"A35849"</definedName>
    <definedName name="FDD_59_216" hidden="1">"A35856"</definedName>
    <definedName name="FDD_59_217" hidden="1">"A35863"</definedName>
    <definedName name="FDD_59_218" hidden="1">"A35870"</definedName>
    <definedName name="FDD_59_219" hidden="1">"A35877"</definedName>
    <definedName name="FDD_59_22" hidden="1">"A34498"</definedName>
    <definedName name="FDD_59_220" hidden="1">"A35884"</definedName>
    <definedName name="FDD_59_221" hidden="1">"A35891"</definedName>
    <definedName name="FDD_59_222" hidden="1">"A35899"</definedName>
    <definedName name="FDD_59_223" hidden="1">"A35905"</definedName>
    <definedName name="FDD_59_224" hidden="1">"A35912"</definedName>
    <definedName name="FDD_59_225" hidden="1">"A35919"</definedName>
    <definedName name="FDD_59_226" hidden="1">"A35926"</definedName>
    <definedName name="FDD_59_227" hidden="1">"A35933"</definedName>
    <definedName name="FDD_59_228" hidden="1">"A35941"</definedName>
    <definedName name="FDD_59_229" hidden="1">"A35947"</definedName>
    <definedName name="FDD_59_23" hidden="1">"A34505"</definedName>
    <definedName name="FDD_59_230" hidden="1">"A35954"</definedName>
    <definedName name="FDD_59_231" hidden="1">"A35961"</definedName>
    <definedName name="FDD_59_232" hidden="1">"A35968"</definedName>
    <definedName name="FDD_59_233" hidden="1">"A35975"</definedName>
    <definedName name="FDD_59_234" hidden="1">"A35982"</definedName>
    <definedName name="FDD_59_235" hidden="1">"A35989"</definedName>
    <definedName name="FDD_59_236" hidden="1">"A35996"</definedName>
    <definedName name="FDD_59_237" hidden="1">"A36003"</definedName>
    <definedName name="FDD_59_238" hidden="1">"A36010"</definedName>
    <definedName name="FDD_59_239" hidden="1">"A36017"</definedName>
    <definedName name="FDD_59_24" hidden="1">"A34512"</definedName>
    <definedName name="FDD_59_240" hidden="1">"A36024"</definedName>
    <definedName name="FDD_59_241" hidden="1">"A36031"</definedName>
    <definedName name="FDD_59_242" hidden="1">"A36039"</definedName>
    <definedName name="FDD_59_243" hidden="1">"A36045"</definedName>
    <definedName name="FDD_59_244" hidden="1">"A36052"</definedName>
    <definedName name="FDD_59_245" hidden="1">"A36059"</definedName>
    <definedName name="FDD_59_246" hidden="1">"A36066"</definedName>
    <definedName name="FDD_59_247" hidden="1">"A36073"</definedName>
    <definedName name="FDD_59_248" hidden="1">"A36080"</definedName>
    <definedName name="FDD_59_249" hidden="1">"A36087"</definedName>
    <definedName name="FDD_59_25" hidden="1">"A34519"</definedName>
    <definedName name="FDD_59_250" hidden="1">"A36094"</definedName>
    <definedName name="FDD_59_251" hidden="1">"A36101"</definedName>
    <definedName name="FDD_59_252" hidden="1">"A36108"</definedName>
    <definedName name="FDD_59_253" hidden="1">"A36116"</definedName>
    <definedName name="FDD_59_254" hidden="1">"A36122"</definedName>
    <definedName name="FDD_59_255" hidden="1">"A36129"</definedName>
    <definedName name="FDD_59_256" hidden="1">"A36136"</definedName>
    <definedName name="FDD_59_257" hidden="1">"A36143"</definedName>
    <definedName name="FDD_59_258" hidden="1">"A36150"</definedName>
    <definedName name="FDD_59_259" hidden="1">"A36157"</definedName>
    <definedName name="FDD_59_26" hidden="1">"A34526"</definedName>
    <definedName name="FDD_59_260" hidden="1">"A36164"</definedName>
    <definedName name="FDD_59_27" hidden="1">"A34533"</definedName>
    <definedName name="FDD_59_28" hidden="1">"A34540"</definedName>
    <definedName name="FDD_59_29" hidden="1">"A34547"</definedName>
    <definedName name="FDD_59_3" hidden="1">"A31777"</definedName>
    <definedName name="FDD_59_30" hidden="1">"A34554"</definedName>
    <definedName name="FDD_59_31" hidden="1">"A34561"</definedName>
    <definedName name="FDD_59_32" hidden="1">"A34568"</definedName>
    <definedName name="FDD_59_33" hidden="1">"A34576"</definedName>
    <definedName name="FDD_59_34" hidden="1">"A34582"</definedName>
    <definedName name="FDD_59_35" hidden="1">"A34589"</definedName>
    <definedName name="FDD_59_36" hidden="1">"A34596"</definedName>
    <definedName name="FDD_59_37" hidden="1">"A34603"</definedName>
    <definedName name="FDD_59_38" hidden="1">"A34610"</definedName>
    <definedName name="FDD_59_39" hidden="1">"A34617"</definedName>
    <definedName name="FDD_59_4" hidden="1">"A32142"</definedName>
    <definedName name="FDD_59_40" hidden="1">"A34624"</definedName>
    <definedName name="FDD_59_41" hidden="1">"A34631"</definedName>
    <definedName name="FDD_59_42" hidden="1">"A34638"</definedName>
    <definedName name="FDD_59_43" hidden="1">"A34645"</definedName>
    <definedName name="FDD_59_44" hidden="1">"A34652"</definedName>
    <definedName name="FDD_59_45" hidden="1">"A34659"</definedName>
    <definedName name="FDD_59_46" hidden="1">"A34666"</definedName>
    <definedName name="FDD_59_47" hidden="1">"A34673"</definedName>
    <definedName name="FDD_59_48" hidden="1">"A34680"</definedName>
    <definedName name="FDD_59_49" hidden="1">"A34687"</definedName>
    <definedName name="FDD_59_5" hidden="1">"A32508"</definedName>
    <definedName name="FDD_59_50" hidden="1">"A34696"</definedName>
    <definedName name="FDD_59_51" hidden="1">"A34702"</definedName>
    <definedName name="FDD_59_52" hidden="1">"A34708"</definedName>
    <definedName name="FDD_59_53" hidden="1">"A34715"</definedName>
    <definedName name="FDD_59_54" hidden="1">"A34722"</definedName>
    <definedName name="FDD_59_55" hidden="1">"A34729"</definedName>
    <definedName name="FDD_59_56" hidden="1">"A34736"</definedName>
    <definedName name="FDD_59_57" hidden="1">"A34743"</definedName>
    <definedName name="FDD_59_58" hidden="1">"A34750"</definedName>
    <definedName name="FDD_59_59" hidden="1">"A34757"</definedName>
    <definedName name="FDD_59_6" hidden="1">"A32873"</definedName>
    <definedName name="FDD_59_60" hidden="1">"A34764"</definedName>
    <definedName name="FDD_59_61" hidden="1">"A34771"</definedName>
    <definedName name="FDD_59_62" hidden="1">"A34778"</definedName>
    <definedName name="FDD_59_63" hidden="1">"A34785"</definedName>
    <definedName name="FDD_59_64" hidden="1">"A34792"</definedName>
    <definedName name="FDD_59_65" hidden="1">"A34799"</definedName>
    <definedName name="FDD_59_66" hidden="1">"A34807"</definedName>
    <definedName name="FDD_59_67" hidden="1">"A34813"</definedName>
    <definedName name="FDD_59_68" hidden="1">"A34820"</definedName>
    <definedName name="FDD_59_69" hidden="1">"A34828"</definedName>
    <definedName name="FDD_59_7" hidden="1">"A33238"</definedName>
    <definedName name="FDD_59_70" hidden="1">"A34834"</definedName>
    <definedName name="FDD_59_71" hidden="1">"A34841"</definedName>
    <definedName name="FDD_59_72" hidden="1">"A34848"</definedName>
    <definedName name="FDD_59_73" hidden="1">"A34855"</definedName>
    <definedName name="FDD_59_74" hidden="1">"A34862"</definedName>
    <definedName name="FDD_59_75" hidden="1">"A34870"</definedName>
    <definedName name="FDD_59_76" hidden="1">"A34876"</definedName>
    <definedName name="FDD_59_77" hidden="1">"A34883"</definedName>
    <definedName name="FDD_59_78" hidden="1">"A34891"</definedName>
    <definedName name="FDD_59_79" hidden="1">"A34897"</definedName>
    <definedName name="FDD_59_8" hidden="1">"A33603"</definedName>
    <definedName name="FDD_59_80" hidden="1">"A34904"</definedName>
    <definedName name="FDD_59_81" hidden="1">"A34911"</definedName>
    <definedName name="FDD_59_82" hidden="1">"A34918"</definedName>
    <definedName name="FDD_59_83" hidden="1">"A34925"</definedName>
    <definedName name="FDD_59_84" hidden="1">"A34932"</definedName>
    <definedName name="FDD_59_85" hidden="1">"A34940"</definedName>
    <definedName name="FDD_59_86" hidden="1">"A34946"</definedName>
    <definedName name="FDD_59_87" hidden="1">"A34953"</definedName>
    <definedName name="FDD_59_88" hidden="1">"A34960"</definedName>
    <definedName name="FDD_59_89" hidden="1">"A34967"</definedName>
    <definedName name="FDD_59_9" hidden="1">"A33969"</definedName>
    <definedName name="FDD_59_90" hidden="1">"A34974"</definedName>
    <definedName name="FDD_59_91" hidden="1">"A34981"</definedName>
    <definedName name="FDD_59_92" hidden="1">"A34988"</definedName>
    <definedName name="FDD_59_93" hidden="1">"A34995"</definedName>
    <definedName name="FDD_59_94" hidden="1">"A35002"</definedName>
    <definedName name="FDD_59_95" hidden="1">"A35009"</definedName>
    <definedName name="FDD_59_96" hidden="1">"A35016"</definedName>
    <definedName name="FDD_59_97" hidden="1">"A35023"</definedName>
    <definedName name="FDD_59_98" hidden="1">"A35030"</definedName>
    <definedName name="FDD_59_99" hidden="1">"A35037"</definedName>
    <definedName name="FDD_6_0" hidden="1">"A25569"</definedName>
    <definedName name="FDD_6_1" hidden="1">"A35795"</definedName>
    <definedName name="FDD_6_2" hidden="1">"E36160"</definedName>
    <definedName name="FDD_6_3" hidden="1">"E36525"</definedName>
    <definedName name="FDD_60_0" hidden="1">"A30681"</definedName>
    <definedName name="FDD_60_1" hidden="1">"A31047"</definedName>
    <definedName name="FDD_60_10" hidden="1">"A34334"</definedName>
    <definedName name="FDD_60_11" hidden="1">"A34699"</definedName>
    <definedName name="FDD_60_12" hidden="1">"A35064"</definedName>
    <definedName name="FDD_60_13" hidden="1">"A35430"</definedName>
    <definedName name="FDD_60_14" hidden="1">"A35795"</definedName>
    <definedName name="FDD_60_2" hidden="1">"A31412"</definedName>
    <definedName name="FDD_60_3" hidden="1">"A31777"</definedName>
    <definedName name="FDD_60_4" hidden="1">"A32142"</definedName>
    <definedName name="FDD_60_5" hidden="1">"A32508"</definedName>
    <definedName name="FDD_60_6" hidden="1">"A32873"</definedName>
    <definedName name="FDD_60_7" hidden="1">"A33238"</definedName>
    <definedName name="FDD_60_8" hidden="1">"A33603"</definedName>
    <definedName name="FDD_60_9" hidden="1">"A33969"</definedName>
    <definedName name="FDD_61_0" hidden="1">"A30681"</definedName>
    <definedName name="FDD_61_1" hidden="1">"A31047"</definedName>
    <definedName name="FDD_61_10" hidden="1">"A34334"</definedName>
    <definedName name="FDD_61_11" hidden="1">"A34699"</definedName>
    <definedName name="FDD_61_12" hidden="1">"A35064"</definedName>
    <definedName name="FDD_61_13" hidden="1">"A35430"</definedName>
    <definedName name="FDD_61_14" hidden="1">"A35795"</definedName>
    <definedName name="FDD_61_2" hidden="1">"A31412"</definedName>
    <definedName name="FDD_61_3" hidden="1">"A31777"</definedName>
    <definedName name="FDD_61_4" hidden="1">"A32142"</definedName>
    <definedName name="FDD_61_5" hidden="1">"A32508"</definedName>
    <definedName name="FDD_61_6" hidden="1">"A32873"</definedName>
    <definedName name="FDD_61_7" hidden="1">"A33238"</definedName>
    <definedName name="FDD_61_8" hidden="1">"A33603"</definedName>
    <definedName name="FDD_61_9" hidden="1">"A33969"</definedName>
    <definedName name="FDD_62_0" hidden="1">"A30681"</definedName>
    <definedName name="FDD_62_1" hidden="1">"A31047"</definedName>
    <definedName name="FDD_62_10" hidden="1">"A34334"</definedName>
    <definedName name="FDD_62_11" hidden="1">"A34699"</definedName>
    <definedName name="FDD_62_12" hidden="1">"A35064"</definedName>
    <definedName name="FDD_62_13" hidden="1">"A35430"</definedName>
    <definedName name="FDD_62_14" hidden="1">"A35795"</definedName>
    <definedName name="FDD_62_2" hidden="1">"A31412"</definedName>
    <definedName name="FDD_62_3" hidden="1">"A31777"</definedName>
    <definedName name="FDD_62_4" hidden="1">"A32142"</definedName>
    <definedName name="FDD_62_5" hidden="1">"A32508"</definedName>
    <definedName name="FDD_62_6" hidden="1">"A32873"</definedName>
    <definedName name="FDD_62_7" hidden="1">"A33238"</definedName>
    <definedName name="FDD_62_8" hidden="1">"A33603"</definedName>
    <definedName name="FDD_62_9" hidden="1">"A33969"</definedName>
    <definedName name="FDD_63_0" hidden="1">"A30681"</definedName>
    <definedName name="FDD_63_1" hidden="1">"A31047"</definedName>
    <definedName name="FDD_63_10" hidden="1">"A34334"</definedName>
    <definedName name="FDD_63_11" hidden="1">"A34699"</definedName>
    <definedName name="FDD_63_12" hidden="1">"A35064"</definedName>
    <definedName name="FDD_63_13" hidden="1">"A35430"</definedName>
    <definedName name="FDD_63_14" hidden="1">"A35795"</definedName>
    <definedName name="FDD_63_2" hidden="1">"A31412"</definedName>
    <definedName name="FDD_63_3" hidden="1">"A31777"</definedName>
    <definedName name="FDD_63_4" hidden="1">"A32142"</definedName>
    <definedName name="FDD_63_5" hidden="1">"A32508"</definedName>
    <definedName name="FDD_63_6" hidden="1">"A32873"</definedName>
    <definedName name="FDD_63_7" hidden="1">"A33238"</definedName>
    <definedName name="FDD_63_8" hidden="1">"A33603"</definedName>
    <definedName name="FDD_63_9" hidden="1">"A33969"</definedName>
    <definedName name="FDD_64_0" hidden="1">"A30681"</definedName>
    <definedName name="FDD_64_1" hidden="1">"A31047"</definedName>
    <definedName name="FDD_64_10" hidden="1">"A34334"</definedName>
    <definedName name="FDD_64_11" hidden="1">"A34699"</definedName>
    <definedName name="FDD_64_12" hidden="1">"A35064"</definedName>
    <definedName name="FDD_64_13" hidden="1">"A35430"</definedName>
    <definedName name="FDD_64_14" hidden="1">"A35795"</definedName>
    <definedName name="FDD_64_2" hidden="1">"A31412"</definedName>
    <definedName name="FDD_64_3" hidden="1">"A31777"</definedName>
    <definedName name="FDD_64_4" hidden="1">"A32142"</definedName>
    <definedName name="FDD_64_5" hidden="1">"A32508"</definedName>
    <definedName name="FDD_64_6" hidden="1">"A32873"</definedName>
    <definedName name="FDD_64_7" hidden="1">"A33238"</definedName>
    <definedName name="FDD_64_8" hidden="1">"A33603"</definedName>
    <definedName name="FDD_64_9" hidden="1">"A33969"</definedName>
    <definedName name="FDD_65_0" hidden="1">"A30681"</definedName>
    <definedName name="FDD_65_1" hidden="1">"A31047"</definedName>
    <definedName name="FDD_65_10" hidden="1">"A34334"</definedName>
    <definedName name="FDD_65_11" hidden="1">"A34699"</definedName>
    <definedName name="FDD_65_12" hidden="1">"A35064"</definedName>
    <definedName name="FDD_65_13" hidden="1">"A35430"</definedName>
    <definedName name="FDD_65_14" hidden="1">"A35795"</definedName>
    <definedName name="FDD_65_2" hidden="1">"A31412"</definedName>
    <definedName name="FDD_65_3" hidden="1">"A31777"</definedName>
    <definedName name="FDD_65_4" hidden="1">"A32142"</definedName>
    <definedName name="FDD_65_5" hidden="1">"A32508"</definedName>
    <definedName name="FDD_65_6" hidden="1">"A32873"</definedName>
    <definedName name="FDD_65_7" hidden="1">"A33238"</definedName>
    <definedName name="FDD_65_8" hidden="1">"A33603"</definedName>
    <definedName name="FDD_65_9" hidden="1">"A33969"</definedName>
    <definedName name="FDD_66_0" hidden="1">"A30681"</definedName>
    <definedName name="FDD_66_1" hidden="1">"A31047"</definedName>
    <definedName name="FDD_66_10" hidden="1">"A34334"</definedName>
    <definedName name="FDD_66_11" hidden="1">"A34699"</definedName>
    <definedName name="FDD_66_12" hidden="1">"A35064"</definedName>
    <definedName name="FDD_66_13" hidden="1">"A35430"</definedName>
    <definedName name="FDD_66_14" hidden="1">"A35795"</definedName>
    <definedName name="FDD_66_2" hidden="1">"A31412"</definedName>
    <definedName name="FDD_66_3" hidden="1">"A31777"</definedName>
    <definedName name="FDD_66_4" hidden="1">"A32142"</definedName>
    <definedName name="FDD_66_5" hidden="1">"A32508"</definedName>
    <definedName name="FDD_66_6" hidden="1">"A32873"</definedName>
    <definedName name="FDD_66_7" hidden="1">"A33238"</definedName>
    <definedName name="FDD_66_8" hidden="1">"A33603"</definedName>
    <definedName name="FDD_66_9" hidden="1">"A33969"</definedName>
    <definedName name="FDD_67_0" hidden="1">"A30681"</definedName>
    <definedName name="FDD_67_1" hidden="1">"A31047"</definedName>
    <definedName name="FDD_67_10" hidden="1">"A34334"</definedName>
    <definedName name="FDD_67_11" hidden="1">"A34699"</definedName>
    <definedName name="FDD_67_12" hidden="1">"A35064"</definedName>
    <definedName name="FDD_67_13" hidden="1">"A35430"</definedName>
    <definedName name="FDD_67_14" hidden="1">"A35795"</definedName>
    <definedName name="FDD_67_2" hidden="1">"A31412"</definedName>
    <definedName name="FDD_67_3" hidden="1">"A31777"</definedName>
    <definedName name="FDD_67_4" hidden="1">"A32142"</definedName>
    <definedName name="FDD_67_5" hidden="1">"A32508"</definedName>
    <definedName name="FDD_67_6" hidden="1">"A32873"</definedName>
    <definedName name="FDD_67_7" hidden="1">"A33238"</definedName>
    <definedName name="FDD_67_8" hidden="1">"A33603"</definedName>
    <definedName name="FDD_67_9" hidden="1">"A33969"</definedName>
    <definedName name="FDD_68_0" hidden="1">"A30681"</definedName>
    <definedName name="FDD_68_1" hidden="1">"A31047"</definedName>
    <definedName name="FDD_68_10" hidden="1">"A34334"</definedName>
    <definedName name="FDD_68_11" hidden="1">"A34699"</definedName>
    <definedName name="FDD_68_12" hidden="1">"A35064"</definedName>
    <definedName name="FDD_68_13" hidden="1">"A35430"</definedName>
    <definedName name="FDD_68_14" hidden="1">"A35795"</definedName>
    <definedName name="FDD_68_2" hidden="1">"A31412"</definedName>
    <definedName name="FDD_68_3" hidden="1">"A31777"</definedName>
    <definedName name="FDD_68_4" hidden="1">"A32142"</definedName>
    <definedName name="FDD_68_5" hidden="1">"A32508"</definedName>
    <definedName name="FDD_68_6" hidden="1">"A32873"</definedName>
    <definedName name="FDD_68_7" hidden="1">"A33238"</definedName>
    <definedName name="FDD_68_8" hidden="1">"A33603"</definedName>
    <definedName name="FDD_68_9" hidden="1">"A33969"</definedName>
    <definedName name="FDD_69_0" hidden="1">"U30681"</definedName>
    <definedName name="FDD_69_1" hidden="1">"A31047"</definedName>
    <definedName name="FDD_69_10" hidden="1">"A34334"</definedName>
    <definedName name="FDD_69_11" hidden="1">"A34699"</definedName>
    <definedName name="FDD_69_12" hidden="1">"A35064"</definedName>
    <definedName name="FDD_69_13" hidden="1">"A35430"</definedName>
    <definedName name="FDD_69_14" hidden="1">"A35795"</definedName>
    <definedName name="FDD_69_2" hidden="1">"A31412"</definedName>
    <definedName name="FDD_69_3" hidden="1">"A31777"</definedName>
    <definedName name="FDD_69_4" hidden="1">"A32142"</definedName>
    <definedName name="FDD_69_5" hidden="1">"A32508"</definedName>
    <definedName name="FDD_69_6" hidden="1">"A32873"</definedName>
    <definedName name="FDD_69_7" hidden="1">"A33238"</definedName>
    <definedName name="FDD_69_8" hidden="1">"A33603"</definedName>
    <definedName name="FDD_69_9" hidden="1">"A33969"</definedName>
    <definedName name="FDD_7_0" hidden="1">"A25569"</definedName>
    <definedName name="FDD_7_1" hidden="1">"E35795"</definedName>
    <definedName name="FDD_7_2" hidden="1">"E36160"</definedName>
    <definedName name="FDD_7_3" hidden="1">"E36525"</definedName>
    <definedName name="FDD_70_0" hidden="1">"A30681"</definedName>
    <definedName name="FDD_70_1" hidden="1">"A31047"</definedName>
    <definedName name="FDD_70_10" hidden="1">"A34334"</definedName>
    <definedName name="FDD_70_11" hidden="1">"A34699"</definedName>
    <definedName name="FDD_70_12" hidden="1">"A35064"</definedName>
    <definedName name="FDD_70_13" hidden="1">"A35430"</definedName>
    <definedName name="FDD_70_14" hidden="1">"A35795"</definedName>
    <definedName name="FDD_70_2" hidden="1">"A31412"</definedName>
    <definedName name="FDD_70_3" hidden="1">"A31777"</definedName>
    <definedName name="FDD_70_4" hidden="1">"A32142"</definedName>
    <definedName name="FDD_70_5" hidden="1">"A32508"</definedName>
    <definedName name="FDD_70_6" hidden="1">"A32873"</definedName>
    <definedName name="FDD_70_7" hidden="1">"A33238"</definedName>
    <definedName name="FDD_70_8" hidden="1">"A33603"</definedName>
    <definedName name="FDD_70_9" hidden="1">"A33969"</definedName>
    <definedName name="FDD_71_0" hidden="1">"A30681"</definedName>
    <definedName name="FDD_71_1" hidden="1">"A31047"</definedName>
    <definedName name="FDD_71_10" hidden="1">"A34334"</definedName>
    <definedName name="FDD_71_11" hidden="1">"A34699"</definedName>
    <definedName name="FDD_71_12" hidden="1">"A35064"</definedName>
    <definedName name="FDD_71_13" hidden="1">"A35430"</definedName>
    <definedName name="FDD_71_14" hidden="1">"A35795"</definedName>
    <definedName name="FDD_71_2" hidden="1">"A31412"</definedName>
    <definedName name="FDD_71_3" hidden="1">"A31777"</definedName>
    <definedName name="FDD_71_4" hidden="1">"A32142"</definedName>
    <definedName name="FDD_71_5" hidden="1">"A32508"</definedName>
    <definedName name="FDD_71_6" hidden="1">"A32873"</definedName>
    <definedName name="FDD_71_7" hidden="1">"A33238"</definedName>
    <definedName name="FDD_71_8" hidden="1">"A33603"</definedName>
    <definedName name="FDD_71_9" hidden="1">"A33969"</definedName>
    <definedName name="FDD_72_0" hidden="1">"A30681"</definedName>
    <definedName name="FDD_72_1" hidden="1">"A31047"</definedName>
    <definedName name="FDD_72_10" hidden="1">"A34334"</definedName>
    <definedName name="FDD_72_11" hidden="1">"A34699"</definedName>
    <definedName name="FDD_72_12" hidden="1">"A35064"</definedName>
    <definedName name="FDD_72_13" hidden="1">"A35430"</definedName>
    <definedName name="FDD_72_14" hidden="1">"A35795"</definedName>
    <definedName name="FDD_72_2" hidden="1">"A31412"</definedName>
    <definedName name="FDD_72_3" hidden="1">"A31777"</definedName>
    <definedName name="FDD_72_4" hidden="1">"A32142"</definedName>
    <definedName name="FDD_72_5" hidden="1">"A32508"</definedName>
    <definedName name="FDD_72_6" hidden="1">"A32873"</definedName>
    <definedName name="FDD_72_7" hidden="1">"A33238"</definedName>
    <definedName name="FDD_72_8" hidden="1">"A33603"</definedName>
    <definedName name="FDD_72_9" hidden="1">"A33969"</definedName>
    <definedName name="FDD_73_0" hidden="1">"A30681"</definedName>
    <definedName name="FDD_73_1" hidden="1">"A31047"</definedName>
    <definedName name="FDD_73_10" hidden="1">"A34334"</definedName>
    <definedName name="FDD_73_11" hidden="1">"A34699"</definedName>
    <definedName name="FDD_73_12" hidden="1">"A35064"</definedName>
    <definedName name="FDD_73_13" hidden="1">"A35430"</definedName>
    <definedName name="FDD_73_14" hidden="1">"A35795"</definedName>
    <definedName name="FDD_73_2" hidden="1">"A31412"</definedName>
    <definedName name="FDD_73_3" hidden="1">"A31777"</definedName>
    <definedName name="FDD_73_4" hidden="1">"A32142"</definedName>
    <definedName name="FDD_73_5" hidden="1">"A32508"</definedName>
    <definedName name="FDD_73_6" hidden="1">"A32873"</definedName>
    <definedName name="FDD_73_7" hidden="1">"A33238"</definedName>
    <definedName name="FDD_73_8" hidden="1">"A33603"</definedName>
    <definedName name="FDD_73_9" hidden="1">"A33969"</definedName>
    <definedName name="FDD_74_0" hidden="1">"A30681"</definedName>
    <definedName name="FDD_74_1" hidden="1">"A31047"</definedName>
    <definedName name="FDD_74_10" hidden="1">"A34334"</definedName>
    <definedName name="FDD_74_11" hidden="1">"A34699"</definedName>
    <definedName name="FDD_74_12" hidden="1">"A35064"</definedName>
    <definedName name="FDD_74_13" hidden="1">"A35430"</definedName>
    <definedName name="FDD_74_14" hidden="1">"A35795"</definedName>
    <definedName name="FDD_74_2" hidden="1">"A31412"</definedName>
    <definedName name="FDD_74_3" hidden="1">"A31777"</definedName>
    <definedName name="FDD_74_4" hidden="1">"A32142"</definedName>
    <definedName name="FDD_74_5" hidden="1">"A32508"</definedName>
    <definedName name="FDD_74_6" hidden="1">"A32873"</definedName>
    <definedName name="FDD_74_7" hidden="1">"A33238"</definedName>
    <definedName name="FDD_74_8" hidden="1">"A33603"</definedName>
    <definedName name="FDD_74_9" hidden="1">"A33969"</definedName>
    <definedName name="FDD_75_0" hidden="1">"A30681"</definedName>
    <definedName name="FDD_75_1" hidden="1">"A31047"</definedName>
    <definedName name="FDD_75_10" hidden="1">"A34334"</definedName>
    <definedName name="FDD_75_11" hidden="1">"A34699"</definedName>
    <definedName name="FDD_75_12" hidden="1">"A35064"</definedName>
    <definedName name="FDD_75_13" hidden="1">"A35430"</definedName>
    <definedName name="FDD_75_14" hidden="1">"A35795"</definedName>
    <definedName name="FDD_75_2" hidden="1">"A31412"</definedName>
    <definedName name="FDD_75_3" hidden="1">"A31777"</definedName>
    <definedName name="FDD_75_4" hidden="1">"A32142"</definedName>
    <definedName name="FDD_75_5" hidden="1">"A32508"</definedName>
    <definedName name="FDD_75_6" hidden="1">"A32873"</definedName>
    <definedName name="FDD_75_7" hidden="1">"A33238"</definedName>
    <definedName name="FDD_75_8" hidden="1">"A33603"</definedName>
    <definedName name="FDD_75_9" hidden="1">"A33969"</definedName>
    <definedName name="FDD_76_0" hidden="1">"A30681"</definedName>
    <definedName name="FDD_76_1" hidden="1">"A31047"</definedName>
    <definedName name="FDD_76_10" hidden="1">"A34334"</definedName>
    <definedName name="FDD_76_11" hidden="1">"A34699"</definedName>
    <definedName name="FDD_76_12" hidden="1">"A35064"</definedName>
    <definedName name="FDD_76_13" hidden="1">"A35430"</definedName>
    <definedName name="FDD_76_14" hidden="1">"A35795"</definedName>
    <definedName name="FDD_76_2" hidden="1">"A31412"</definedName>
    <definedName name="FDD_76_3" hidden="1">"A31777"</definedName>
    <definedName name="FDD_76_4" hidden="1">"A32142"</definedName>
    <definedName name="FDD_76_5" hidden="1">"A32508"</definedName>
    <definedName name="FDD_76_6" hidden="1">"A32873"</definedName>
    <definedName name="FDD_76_7" hidden="1">"A33238"</definedName>
    <definedName name="FDD_76_8" hidden="1">"A33603"</definedName>
    <definedName name="FDD_76_9" hidden="1">"A33969"</definedName>
    <definedName name="FDD_77_0" hidden="1">"A30681"</definedName>
    <definedName name="FDD_77_1" hidden="1">"A31047"</definedName>
    <definedName name="FDD_77_10" hidden="1">"A34334"</definedName>
    <definedName name="FDD_77_11" hidden="1">"A34699"</definedName>
    <definedName name="FDD_77_12" hidden="1">"A35064"</definedName>
    <definedName name="FDD_77_13" hidden="1">"A35430"</definedName>
    <definedName name="FDD_77_14" hidden="1">"A35795"</definedName>
    <definedName name="FDD_77_2" hidden="1">"A31412"</definedName>
    <definedName name="FDD_77_3" hidden="1">"A31777"</definedName>
    <definedName name="FDD_77_4" hidden="1">"A32142"</definedName>
    <definedName name="FDD_77_5" hidden="1">"A32508"</definedName>
    <definedName name="FDD_77_6" hidden="1">"A32873"</definedName>
    <definedName name="FDD_77_7" hidden="1">"A33238"</definedName>
    <definedName name="FDD_77_8" hidden="1">"A33603"</definedName>
    <definedName name="FDD_77_9" hidden="1">"A33969"</definedName>
    <definedName name="FDD_78_0" hidden="1">"A30681"</definedName>
    <definedName name="FDD_78_1" hidden="1">"A31047"</definedName>
    <definedName name="FDD_78_10" hidden="1">"A34334"</definedName>
    <definedName name="FDD_78_11" hidden="1">"A34699"</definedName>
    <definedName name="FDD_78_12" hidden="1">"A35064"</definedName>
    <definedName name="FDD_78_13" hidden="1">"A35430"</definedName>
    <definedName name="FDD_78_14" hidden="1">"A35795"</definedName>
    <definedName name="FDD_78_2" hidden="1">"A31412"</definedName>
    <definedName name="FDD_78_3" hidden="1">"A31777"</definedName>
    <definedName name="FDD_78_4" hidden="1">"A32142"</definedName>
    <definedName name="FDD_78_5" hidden="1">"A32508"</definedName>
    <definedName name="FDD_78_6" hidden="1">"A32873"</definedName>
    <definedName name="FDD_78_7" hidden="1">"A33238"</definedName>
    <definedName name="FDD_78_8" hidden="1">"A33603"</definedName>
    <definedName name="FDD_78_9" hidden="1">"A33969"</definedName>
    <definedName name="FDD_79_0" hidden="1">"A30681"</definedName>
    <definedName name="FDD_79_1" hidden="1">"A31047"</definedName>
    <definedName name="FDD_79_10" hidden="1">"A34334"</definedName>
    <definedName name="FDD_79_11" hidden="1">"A34699"</definedName>
    <definedName name="FDD_79_12" hidden="1">"A35064"</definedName>
    <definedName name="FDD_79_13" hidden="1">"A35430"</definedName>
    <definedName name="FDD_79_14" hidden="1">"A35795"</definedName>
    <definedName name="FDD_79_2" hidden="1">"A31412"</definedName>
    <definedName name="FDD_79_3" hidden="1">"A31777"</definedName>
    <definedName name="FDD_79_4" hidden="1">"A32142"</definedName>
    <definedName name="FDD_79_5" hidden="1">"A32508"</definedName>
    <definedName name="FDD_79_6" hidden="1">"A32873"</definedName>
    <definedName name="FDD_79_7" hidden="1">"A33238"</definedName>
    <definedName name="FDD_79_8" hidden="1">"A33603"</definedName>
    <definedName name="FDD_79_9" hidden="1">"A33969"</definedName>
    <definedName name="FDD_8_0" hidden="1">"A25569"</definedName>
    <definedName name="FDD_8_1" hidden="1">"E35795"</definedName>
    <definedName name="FDD_8_2" hidden="1">"E36160"</definedName>
    <definedName name="FDD_8_3" hidden="1">"E36525"</definedName>
    <definedName name="FDD_80_0" hidden="1">"A30681"</definedName>
    <definedName name="FDD_80_1" hidden="1">"A31047"</definedName>
    <definedName name="FDD_80_10" hidden="1">"A34334"</definedName>
    <definedName name="FDD_80_11" hidden="1">"A34699"</definedName>
    <definedName name="FDD_80_12" hidden="1">"A35064"</definedName>
    <definedName name="FDD_80_13" hidden="1">"A35430"</definedName>
    <definedName name="FDD_80_14" hidden="1">"A35795"</definedName>
    <definedName name="FDD_80_2" hidden="1">"A31412"</definedName>
    <definedName name="FDD_80_3" hidden="1">"A31777"</definedName>
    <definedName name="FDD_80_4" hidden="1">"A32142"</definedName>
    <definedName name="FDD_80_5" hidden="1">"A32508"</definedName>
    <definedName name="FDD_80_6" hidden="1">"A32873"</definedName>
    <definedName name="FDD_80_7" hidden="1">"A33238"</definedName>
    <definedName name="FDD_80_8" hidden="1">"A33603"</definedName>
    <definedName name="FDD_80_9" hidden="1">"A33969"</definedName>
    <definedName name="FDD_81_0" hidden="1">"A30681"</definedName>
    <definedName name="FDD_81_1" hidden="1">"A31047"</definedName>
    <definedName name="FDD_81_10" hidden="1">"A34334"</definedName>
    <definedName name="FDD_81_11" hidden="1">"A34699"</definedName>
    <definedName name="FDD_81_12" hidden="1">"A35064"</definedName>
    <definedName name="FDD_81_13" hidden="1">"A35430"</definedName>
    <definedName name="FDD_81_14" hidden="1">"A35795"</definedName>
    <definedName name="FDD_81_2" hidden="1">"A31412"</definedName>
    <definedName name="FDD_81_3" hidden="1">"A31777"</definedName>
    <definedName name="FDD_81_4" hidden="1">"A32142"</definedName>
    <definedName name="FDD_81_5" hidden="1">"A32508"</definedName>
    <definedName name="FDD_81_6" hidden="1">"A32873"</definedName>
    <definedName name="FDD_81_7" hidden="1">"A33238"</definedName>
    <definedName name="FDD_81_8" hidden="1">"A33603"</definedName>
    <definedName name="FDD_81_9" hidden="1">"A33969"</definedName>
    <definedName name="FDD_82_0" hidden="1">"A30681"</definedName>
    <definedName name="FDD_82_1" hidden="1">"A31047"</definedName>
    <definedName name="FDD_82_10" hidden="1">"A34334"</definedName>
    <definedName name="FDD_82_11" hidden="1">"A34699"</definedName>
    <definedName name="FDD_82_12" hidden="1">"A35064"</definedName>
    <definedName name="FDD_82_13" hidden="1">"A35430"</definedName>
    <definedName name="FDD_82_14" hidden="1">"A35795"</definedName>
    <definedName name="FDD_82_2" hidden="1">"A31412"</definedName>
    <definedName name="FDD_82_3" hidden="1">"A31777"</definedName>
    <definedName name="FDD_82_4" hidden="1">"A32142"</definedName>
    <definedName name="FDD_82_5" hidden="1">"A32508"</definedName>
    <definedName name="FDD_82_6" hidden="1">"A32873"</definedName>
    <definedName name="FDD_82_7" hidden="1">"A33238"</definedName>
    <definedName name="FDD_82_8" hidden="1">"A33603"</definedName>
    <definedName name="FDD_82_9" hidden="1">"A33969"</definedName>
    <definedName name="FDD_83_0" hidden="1">"A30681"</definedName>
    <definedName name="FDD_83_1" hidden="1">"A31047"</definedName>
    <definedName name="FDD_83_10" hidden="1">"A34334"</definedName>
    <definedName name="FDD_83_11" hidden="1">"A34699"</definedName>
    <definedName name="FDD_83_12" hidden="1">"A35064"</definedName>
    <definedName name="FDD_83_13" hidden="1">"A35430"</definedName>
    <definedName name="FDD_83_14" hidden="1">"A35795"</definedName>
    <definedName name="FDD_83_2" hidden="1">"A31412"</definedName>
    <definedName name="FDD_83_3" hidden="1">"A31777"</definedName>
    <definedName name="FDD_83_4" hidden="1">"A32142"</definedName>
    <definedName name="FDD_83_5" hidden="1">"A32508"</definedName>
    <definedName name="FDD_83_6" hidden="1">"A32873"</definedName>
    <definedName name="FDD_83_7" hidden="1">"A33238"</definedName>
    <definedName name="FDD_83_8" hidden="1">"A33603"</definedName>
    <definedName name="FDD_83_9" hidden="1">"A33969"</definedName>
    <definedName name="FDD_84_0" hidden="1">"A30681"</definedName>
    <definedName name="FDD_84_1" hidden="1">"A31047"</definedName>
    <definedName name="FDD_84_10" hidden="1">"A34334"</definedName>
    <definedName name="FDD_84_11" hidden="1">"A34699"</definedName>
    <definedName name="FDD_84_12" hidden="1">"A35064"</definedName>
    <definedName name="FDD_84_13" hidden="1">"A35430"</definedName>
    <definedName name="FDD_84_14" hidden="1">"A35795"</definedName>
    <definedName name="FDD_84_2" hidden="1">"A31412"</definedName>
    <definedName name="FDD_84_3" hidden="1">"A31777"</definedName>
    <definedName name="FDD_84_4" hidden="1">"A32142"</definedName>
    <definedName name="FDD_84_5" hidden="1">"A32508"</definedName>
    <definedName name="FDD_84_6" hidden="1">"A32873"</definedName>
    <definedName name="FDD_84_7" hidden="1">"A33238"</definedName>
    <definedName name="FDD_84_8" hidden="1">"A33603"</definedName>
    <definedName name="FDD_84_9" hidden="1">"A33969"</definedName>
    <definedName name="FDD_85_0" hidden="1">"A30681"</definedName>
    <definedName name="FDD_85_1" hidden="1">"A31047"</definedName>
    <definedName name="FDD_85_10" hidden="1">"A34334"</definedName>
    <definedName name="FDD_85_11" hidden="1">"A34699"</definedName>
    <definedName name="FDD_85_12" hidden="1">"A35064"</definedName>
    <definedName name="FDD_85_13" hidden="1">"A35430"</definedName>
    <definedName name="FDD_85_14" hidden="1">"A35795"</definedName>
    <definedName name="FDD_85_2" hidden="1">"A31412"</definedName>
    <definedName name="FDD_85_3" hidden="1">"A31777"</definedName>
    <definedName name="FDD_85_4" hidden="1">"A32142"</definedName>
    <definedName name="FDD_85_5" hidden="1">"A32508"</definedName>
    <definedName name="FDD_85_6" hidden="1">"A32873"</definedName>
    <definedName name="FDD_85_7" hidden="1">"A33238"</definedName>
    <definedName name="FDD_85_8" hidden="1">"A33603"</definedName>
    <definedName name="FDD_85_9" hidden="1">"A33969"</definedName>
    <definedName name="FDD_86_0" hidden="1">"A30681"</definedName>
    <definedName name="FDD_86_1" hidden="1">"A31047"</definedName>
    <definedName name="FDD_86_10" hidden="1">"A34334"</definedName>
    <definedName name="FDD_86_11" hidden="1">"A34699"</definedName>
    <definedName name="FDD_86_12" hidden="1">"A35064"</definedName>
    <definedName name="FDD_86_13" hidden="1">"A35430"</definedName>
    <definedName name="FDD_86_14" hidden="1">"A35795"</definedName>
    <definedName name="FDD_86_2" hidden="1">"A31412"</definedName>
    <definedName name="FDD_86_3" hidden="1">"A31777"</definedName>
    <definedName name="FDD_86_4" hidden="1">"A32142"</definedName>
    <definedName name="FDD_86_5" hidden="1">"A32508"</definedName>
    <definedName name="FDD_86_6" hidden="1">"A32873"</definedName>
    <definedName name="FDD_86_7" hidden="1">"A33238"</definedName>
    <definedName name="FDD_86_8" hidden="1">"A33603"</definedName>
    <definedName name="FDD_86_9" hidden="1">"A33969"</definedName>
    <definedName name="FDD_87_0" hidden="1">"A30681"</definedName>
    <definedName name="FDD_87_1" hidden="1">"A31047"</definedName>
    <definedName name="FDD_87_10" hidden="1">"A34334"</definedName>
    <definedName name="FDD_87_11" hidden="1">"A34699"</definedName>
    <definedName name="FDD_87_12" hidden="1">"A35064"</definedName>
    <definedName name="FDD_87_13" hidden="1">"A35430"</definedName>
    <definedName name="FDD_87_14" hidden="1">"A35795"</definedName>
    <definedName name="FDD_87_2" hidden="1">"A31412"</definedName>
    <definedName name="FDD_87_3" hidden="1">"A31777"</definedName>
    <definedName name="FDD_87_4" hidden="1">"A32142"</definedName>
    <definedName name="FDD_87_5" hidden="1">"A32508"</definedName>
    <definedName name="FDD_87_6" hidden="1">"A32873"</definedName>
    <definedName name="FDD_87_7" hidden="1">"A33238"</definedName>
    <definedName name="FDD_87_8" hidden="1">"A33603"</definedName>
    <definedName name="FDD_87_9" hidden="1">"A33969"</definedName>
    <definedName name="FDD_88_0" hidden="1">"A30681"</definedName>
    <definedName name="FDD_88_1" hidden="1">"A31047"</definedName>
    <definedName name="FDD_88_10" hidden="1">"A34334"</definedName>
    <definedName name="FDD_88_11" hidden="1">"A34699"</definedName>
    <definedName name="FDD_88_12" hidden="1">"A35064"</definedName>
    <definedName name="FDD_88_13" hidden="1">"A35430"</definedName>
    <definedName name="FDD_88_14" hidden="1">"A35795"</definedName>
    <definedName name="FDD_88_2" hidden="1">"A31412"</definedName>
    <definedName name="FDD_88_3" hidden="1">"A31777"</definedName>
    <definedName name="FDD_88_4" hidden="1">"A32142"</definedName>
    <definedName name="FDD_88_5" hidden="1">"A32508"</definedName>
    <definedName name="FDD_88_6" hidden="1">"A32873"</definedName>
    <definedName name="FDD_88_7" hidden="1">"A33238"</definedName>
    <definedName name="FDD_88_8" hidden="1">"A33603"</definedName>
    <definedName name="FDD_88_9" hidden="1">"A33969"</definedName>
    <definedName name="FDD_89_0" hidden="1">"A30681"</definedName>
    <definedName name="FDD_89_1" hidden="1">"A31047"</definedName>
    <definedName name="FDD_89_10" hidden="1">"A34334"</definedName>
    <definedName name="FDD_89_11" hidden="1">"A34699"</definedName>
    <definedName name="FDD_89_12" hidden="1">"A35064"</definedName>
    <definedName name="FDD_89_13" hidden="1">"A35430"</definedName>
    <definedName name="FDD_89_14" hidden="1">"A35795"</definedName>
    <definedName name="FDD_89_2" hidden="1">"A31412"</definedName>
    <definedName name="FDD_89_3" hidden="1">"A31777"</definedName>
    <definedName name="FDD_89_4" hidden="1">"A32142"</definedName>
    <definedName name="FDD_89_5" hidden="1">"A32508"</definedName>
    <definedName name="FDD_89_6" hidden="1">"A32873"</definedName>
    <definedName name="FDD_89_7" hidden="1">"A33238"</definedName>
    <definedName name="FDD_89_8" hidden="1">"A33603"</definedName>
    <definedName name="FDD_89_9" hidden="1">"A33969"</definedName>
    <definedName name="FDD_9_0" hidden="1">"A25569"</definedName>
    <definedName name="FDD_9_1" hidden="1">"E35795"</definedName>
    <definedName name="FDD_9_2" hidden="1">"E36160"</definedName>
    <definedName name="FDD_9_3" hidden="1">"E36525"</definedName>
    <definedName name="FDD_90_0" hidden="1">"A30681"</definedName>
    <definedName name="FDD_90_1" hidden="1">"A31047"</definedName>
    <definedName name="FDD_90_10" hidden="1">"A34334"</definedName>
    <definedName name="FDD_90_11" hidden="1">"A34699"</definedName>
    <definedName name="FDD_90_12" hidden="1">"A35064"</definedName>
    <definedName name="FDD_90_13" hidden="1">"A35430"</definedName>
    <definedName name="FDD_90_14" hidden="1">"A35795"</definedName>
    <definedName name="FDD_90_2" hidden="1">"A31412"</definedName>
    <definedName name="FDD_90_3" hidden="1">"A31777"</definedName>
    <definedName name="FDD_90_4" hidden="1">"A32142"</definedName>
    <definedName name="FDD_90_5" hidden="1">"A32508"</definedName>
    <definedName name="FDD_90_6" hidden="1">"A32873"</definedName>
    <definedName name="FDD_90_7" hidden="1">"A33238"</definedName>
    <definedName name="FDD_90_8" hidden="1">"A33603"</definedName>
    <definedName name="FDD_90_9" hidden="1">"A33969"</definedName>
    <definedName name="FDD_91_0" hidden="1">"A30681"</definedName>
    <definedName name="FDD_91_1" hidden="1">"A31047"</definedName>
    <definedName name="FDD_91_10" hidden="1">"A34334"</definedName>
    <definedName name="FDD_91_11" hidden="1">"A34699"</definedName>
    <definedName name="FDD_91_12" hidden="1">"A35064"</definedName>
    <definedName name="FDD_91_13" hidden="1">"A35430"</definedName>
    <definedName name="FDD_91_14" hidden="1">"A35795"</definedName>
    <definedName name="FDD_91_2" hidden="1">"A31412"</definedName>
    <definedName name="FDD_91_3" hidden="1">"A31777"</definedName>
    <definedName name="FDD_91_4" hidden="1">"A32142"</definedName>
    <definedName name="FDD_91_5" hidden="1">"A32508"</definedName>
    <definedName name="FDD_91_6" hidden="1">"A32873"</definedName>
    <definedName name="FDD_91_7" hidden="1">"A33238"</definedName>
    <definedName name="FDD_91_8" hidden="1">"A33603"</definedName>
    <definedName name="FDD_91_9" hidden="1">"A33969"</definedName>
    <definedName name="FDD_92_0" hidden="1">"A30681"</definedName>
    <definedName name="FDD_92_1" hidden="1">"A31047"</definedName>
    <definedName name="FDD_92_10" hidden="1">"A34334"</definedName>
    <definedName name="FDD_92_11" hidden="1">"A34699"</definedName>
    <definedName name="FDD_92_12" hidden="1">"A35064"</definedName>
    <definedName name="FDD_92_13" hidden="1">"A35430"</definedName>
    <definedName name="FDD_92_14" hidden="1">"A35795"</definedName>
    <definedName name="FDD_92_2" hidden="1">"A31412"</definedName>
    <definedName name="FDD_92_3" hidden="1">"A31777"</definedName>
    <definedName name="FDD_92_4" hidden="1">"A32142"</definedName>
    <definedName name="FDD_92_5" hidden="1">"A32508"</definedName>
    <definedName name="FDD_92_6" hidden="1">"A32873"</definedName>
    <definedName name="FDD_92_7" hidden="1">"A33238"</definedName>
    <definedName name="FDD_92_8" hidden="1">"A33603"</definedName>
    <definedName name="FDD_92_9" hidden="1">"A33969"</definedName>
    <definedName name="FDD_93_0" hidden="1">"A30681"</definedName>
    <definedName name="FDD_93_1" hidden="1">"A31047"</definedName>
    <definedName name="FDD_93_10" hidden="1">"A34334"</definedName>
    <definedName name="FDD_93_11" hidden="1">"A34699"</definedName>
    <definedName name="FDD_93_12" hidden="1">"A35064"</definedName>
    <definedName name="FDD_93_13" hidden="1">"A35430"</definedName>
    <definedName name="FDD_93_14" hidden="1">"A35795"</definedName>
    <definedName name="FDD_93_2" hidden="1">"A31412"</definedName>
    <definedName name="FDD_93_3" hidden="1">"A31777"</definedName>
    <definedName name="FDD_93_4" hidden="1">"A32142"</definedName>
    <definedName name="FDD_93_5" hidden="1">"A32508"</definedName>
    <definedName name="FDD_93_6" hidden="1">"A32873"</definedName>
    <definedName name="FDD_93_7" hidden="1">"A33238"</definedName>
    <definedName name="FDD_93_8" hidden="1">"A33603"</definedName>
    <definedName name="FDD_93_9" hidden="1">"A33969"</definedName>
    <definedName name="FDD_94_0" hidden="1">"A30681"</definedName>
    <definedName name="FDD_94_1" hidden="1">"A31047"</definedName>
    <definedName name="FDD_94_10" hidden="1">"A34334"</definedName>
    <definedName name="FDD_94_11" hidden="1">"A34699"</definedName>
    <definedName name="FDD_94_12" hidden="1">"A35064"</definedName>
    <definedName name="FDD_94_13" hidden="1">"A35430"</definedName>
    <definedName name="FDD_94_14" hidden="1">"A35795"</definedName>
    <definedName name="FDD_94_2" hidden="1">"A31412"</definedName>
    <definedName name="FDD_94_3" hidden="1">"A31777"</definedName>
    <definedName name="FDD_94_4" hidden="1">"A32142"</definedName>
    <definedName name="FDD_94_5" hidden="1">"A32508"</definedName>
    <definedName name="FDD_94_6" hidden="1">"A32873"</definedName>
    <definedName name="FDD_94_7" hidden="1">"A33238"</definedName>
    <definedName name="FDD_94_8" hidden="1">"A33603"</definedName>
    <definedName name="FDD_94_9" hidden="1">"A33969"</definedName>
    <definedName name="FDD_95_0" hidden="1">"A30681"</definedName>
    <definedName name="FDD_95_1" hidden="1">"A31047"</definedName>
    <definedName name="FDD_95_10" hidden="1">"A34334"</definedName>
    <definedName name="FDD_95_11" hidden="1">"A34699"</definedName>
    <definedName name="FDD_95_12" hidden="1">"A35064"</definedName>
    <definedName name="FDD_95_13" hidden="1">"A35430"</definedName>
    <definedName name="FDD_95_14" hidden="1">"A35795"</definedName>
    <definedName name="FDD_95_2" hidden="1">"A31412"</definedName>
    <definedName name="FDD_95_3" hidden="1">"A31777"</definedName>
    <definedName name="FDD_95_4" hidden="1">"A32142"</definedName>
    <definedName name="FDD_95_5" hidden="1">"A32508"</definedName>
    <definedName name="FDD_95_6" hidden="1">"A32873"</definedName>
    <definedName name="FDD_95_7" hidden="1">"A33238"</definedName>
    <definedName name="FDD_95_8" hidden="1">"A33603"</definedName>
    <definedName name="FDD_95_9" hidden="1">"A33969"</definedName>
    <definedName name="FDD_96_0" hidden="1">"U30681"</definedName>
    <definedName name="FDD_96_1" hidden="1">"A31047"</definedName>
    <definedName name="FDD_96_10" hidden="1">"A34334"</definedName>
    <definedName name="FDD_96_11" hidden="1">"A34699"</definedName>
    <definedName name="FDD_96_12" hidden="1">"A35064"</definedName>
    <definedName name="FDD_96_13" hidden="1">"A35430"</definedName>
    <definedName name="FDD_96_14" hidden="1">"A35795"</definedName>
    <definedName name="FDD_96_2" hidden="1">"A31412"</definedName>
    <definedName name="FDD_96_3" hidden="1">"A31777"</definedName>
    <definedName name="FDD_96_4" hidden="1">"A32142"</definedName>
    <definedName name="FDD_96_5" hidden="1">"A32508"</definedName>
    <definedName name="FDD_96_6" hidden="1">"A32873"</definedName>
    <definedName name="FDD_96_7" hidden="1">"A33238"</definedName>
    <definedName name="FDD_96_8" hidden="1">"A33603"</definedName>
    <definedName name="FDD_96_9" hidden="1">"A33969"</definedName>
    <definedName name="FDD_97_0" hidden="1">"U30681"</definedName>
    <definedName name="FDD_97_1" hidden="1">"A31047"</definedName>
    <definedName name="FDD_97_10" hidden="1">"A34334"</definedName>
    <definedName name="FDD_97_11" hidden="1">"A34699"</definedName>
    <definedName name="FDD_97_12" hidden="1">"A35064"</definedName>
    <definedName name="FDD_97_13" hidden="1">"A35430"</definedName>
    <definedName name="FDD_97_14" hidden="1">"A35795"</definedName>
    <definedName name="FDD_97_2" hidden="1">"A31412"</definedName>
    <definedName name="FDD_97_3" hidden="1">"A31777"</definedName>
    <definedName name="FDD_97_4" hidden="1">"A32142"</definedName>
    <definedName name="FDD_97_5" hidden="1">"A32508"</definedName>
    <definedName name="FDD_97_6" hidden="1">"A32873"</definedName>
    <definedName name="FDD_97_7" hidden="1">"A33238"</definedName>
    <definedName name="FDD_97_8" hidden="1">"A33603"</definedName>
    <definedName name="FDD_97_9" hidden="1">"A33969"</definedName>
    <definedName name="FDD_98_0" hidden="1">"U30681"</definedName>
    <definedName name="FDD_98_1" hidden="1">"A31047"</definedName>
    <definedName name="FDD_98_10" hidden="1">"A34334"</definedName>
    <definedName name="FDD_98_11" hidden="1">"A34699"</definedName>
    <definedName name="FDD_98_12" hidden="1">"A35064"</definedName>
    <definedName name="FDD_98_13" hidden="1">"A35430"</definedName>
    <definedName name="FDD_98_14" hidden="1">"A35795"</definedName>
    <definedName name="FDD_98_2" hidden="1">"A31412"</definedName>
    <definedName name="FDD_98_3" hidden="1">"A31777"</definedName>
    <definedName name="FDD_98_4" hidden="1">"A32142"</definedName>
    <definedName name="FDD_98_5" hidden="1">"A32508"</definedName>
    <definedName name="FDD_98_6" hidden="1">"A32873"</definedName>
    <definedName name="FDD_98_7" hidden="1">"A33238"</definedName>
    <definedName name="FDD_98_8" hidden="1">"A33603"</definedName>
    <definedName name="FDD_98_9" hidden="1">"A33969"</definedName>
    <definedName name="FDD_99_0" hidden="1">"U30681"</definedName>
    <definedName name="FDD_99_1" hidden="1">"A31047"</definedName>
    <definedName name="FDD_99_10" hidden="1">"A34334"</definedName>
    <definedName name="FDD_99_11" hidden="1">"A34699"</definedName>
    <definedName name="FDD_99_12" hidden="1">"A35064"</definedName>
    <definedName name="FDD_99_13" hidden="1">"A35430"</definedName>
    <definedName name="FDD_99_14" hidden="1">"A35795"</definedName>
    <definedName name="FDD_99_2" hidden="1">"A31412"</definedName>
    <definedName name="FDD_99_3" hidden="1">"A31777"</definedName>
    <definedName name="FDD_99_4" hidden="1">"A32142"</definedName>
    <definedName name="FDD_99_5" hidden="1">"A32508"</definedName>
    <definedName name="FDD_99_6" hidden="1">"A32873"</definedName>
    <definedName name="FDD_99_7" hidden="1">"A33238"</definedName>
    <definedName name="FDD_99_8" hidden="1">"A33603"</definedName>
    <definedName name="FDD_99_9" hidden="1">"A33969"</definedName>
    <definedName name="fdf" localSheetId="4" hidden="1">{"incomemth",#N/A,TRUE,"forecast00";"incomepercentmth",#N/A,TRUE,"forecast00";"balancemth",#N/A,TRUE,"forecast00";"cashmth",#N/A,TRUE,"forecast00";"covenantmth",#N/A,TRUE,"forecast00"}</definedName>
    <definedName name="fdf" localSheetId="5" hidden="1">{"incomemth",#N/A,TRUE,"forecast00";"incomepercentmth",#N/A,TRUE,"forecast00";"balancemth",#N/A,TRUE,"forecast00";"cashmth",#N/A,TRUE,"forecast00";"covenantmth",#N/A,TRUE,"forecast00"}</definedName>
    <definedName name="fdf" localSheetId="6" hidden="1">{"incomemth",#N/A,TRUE,"forecast00";"incomepercentmth",#N/A,TRUE,"forecast00";"balancemth",#N/A,TRUE,"forecast00";"cashmth",#N/A,TRUE,"forecast00";"covenantmth",#N/A,TRUE,"forecast00"}</definedName>
    <definedName name="fdf" localSheetId="3" hidden="1">{"incomemth",#N/A,TRUE,"forecast00";"incomepercentmth",#N/A,TRUE,"forecast00";"balancemth",#N/A,TRUE,"forecast00";"cashmth",#N/A,TRUE,"forecast00";"covenantmth",#N/A,TRUE,"forecast00"}</definedName>
    <definedName name="fdf" hidden="1">{"incomemth",#N/A,TRUE,"forecast00";"incomepercentmth",#N/A,TRUE,"forecast00";"balancemth",#N/A,TRUE,"forecast00";"cashmth",#N/A,TRUE,"forecast00";"covenantmth",#N/A,TRUE,"forecast00"}</definedName>
    <definedName name="fdfdfd" localSheetId="4" hidden="1">{#N/A,#N/A,FALSE,"CAPREIT"}</definedName>
    <definedName name="fdfdfd" localSheetId="5" hidden="1">{#N/A,#N/A,FALSE,"CAPREIT"}</definedName>
    <definedName name="fdfdfd" localSheetId="6" hidden="1">{#N/A,#N/A,FALSE,"CAPREIT"}</definedName>
    <definedName name="fdfdfd" localSheetId="3" hidden="1">{#N/A,#N/A,FALSE,"CAPREIT"}</definedName>
    <definedName name="fdfdfd" hidden="1">{#N/A,#N/A,FALSE,"CAPREIT"}</definedName>
    <definedName name="fdfdfdf" localSheetId="4" hidden="1">{#N/A,#N/A,FALSE,"CAPREIT"}</definedName>
    <definedName name="fdfdfdf" localSheetId="5" hidden="1">{#N/A,#N/A,FALSE,"CAPREIT"}</definedName>
    <definedName name="fdfdfdf" localSheetId="6" hidden="1">{#N/A,#N/A,FALSE,"CAPREIT"}</definedName>
    <definedName name="fdfdfdf" localSheetId="3" hidden="1">{#N/A,#N/A,FALSE,"CAPREIT"}</definedName>
    <definedName name="fdfdfdf" hidden="1">{#N/A,#N/A,FALSE,"CAPREIT"}</definedName>
    <definedName name="fdfghdf" localSheetId="4" hidden="1">{"inputs raw data",#N/A,TRUE,"INPUT"}</definedName>
    <definedName name="fdfghdf" localSheetId="5" hidden="1">{"inputs raw data",#N/A,TRUE,"INPUT"}</definedName>
    <definedName name="fdfghdf" localSheetId="6" hidden="1">{"inputs raw data",#N/A,TRUE,"INPUT"}</definedName>
    <definedName name="fdfghdf" localSheetId="3" hidden="1">{"inputs raw data",#N/A,TRUE,"INPUT"}</definedName>
    <definedName name="fdfghdf" hidden="1">{"inputs raw data",#N/A,TRUE,"INPUT"}</definedName>
    <definedName name="fdg" localSheetId="4" hidden="1">{"incomemth",#N/A,TRUE,"forecast00";"incomepercentmth",#N/A,TRUE,"forecast00";"balancemth",#N/A,TRUE,"forecast00";"cashmth",#N/A,TRUE,"forecast00";"covenantmth",#N/A,TRUE,"forecast00"}</definedName>
    <definedName name="fdg" localSheetId="5" hidden="1">{"incomemth",#N/A,TRUE,"forecast00";"incomepercentmth",#N/A,TRUE,"forecast00";"balancemth",#N/A,TRUE,"forecast00";"cashmth",#N/A,TRUE,"forecast00";"covenantmth",#N/A,TRUE,"forecast00"}</definedName>
    <definedName name="fdg" localSheetId="6" hidden="1">{"incomemth",#N/A,TRUE,"forecast00";"incomepercentmth",#N/A,TRUE,"forecast00";"balancemth",#N/A,TRUE,"forecast00";"cashmth",#N/A,TRUE,"forecast00";"covenantmth",#N/A,TRUE,"forecast00"}</definedName>
    <definedName name="fdg" localSheetId="3" hidden="1">{"incomemth",#N/A,TRUE,"forecast00";"incomepercentmth",#N/A,TRUE,"forecast00";"balancemth",#N/A,TRUE,"forecast00";"cashmth",#N/A,TRUE,"forecast00";"covenantmth",#N/A,TRUE,"forecast00"}</definedName>
    <definedName name="fdg" hidden="1">{"incomemth",#N/A,TRUE,"forecast00";"incomepercentmth",#N/A,TRUE,"forecast00";"balancemth",#N/A,TRUE,"forecast00";"cashmth",#N/A,TRUE,"forecast00";"covenantmth",#N/A,TRUE,"forecast00"}</definedName>
    <definedName name="fdgad" localSheetId="4" hidden="1">{"inputs raw data",#N/A,TRUE,"INPUT"}</definedName>
    <definedName name="fdgad" localSheetId="5" hidden="1">{"inputs raw data",#N/A,TRUE,"INPUT"}</definedName>
    <definedName name="fdgad" localSheetId="6" hidden="1">{"inputs raw data",#N/A,TRUE,"INPUT"}</definedName>
    <definedName name="fdgad" localSheetId="3" hidden="1">{"inputs raw data",#N/A,TRUE,"INPUT"}</definedName>
    <definedName name="fdgad" hidden="1">{"inputs raw data",#N/A,TRUE,"INPUT"}</definedName>
    <definedName name="fds" localSheetId="4" hidden="1">{"Annual Cash Flows",#N/A,FALSE,"Annual Summary";"qtrl1",#N/A,FALSE,"QTLY Summary";"qtrl2",#N/A,FALSE,"QTLY Summary";"qtrl3",#N/A,FALSE,"QTLY Summary";"qtrl4",#N/A,FALSE,"QTLY Summary";"qtrl5",#N/A,FALSE,"QTLY Summary";"qtrl6",#N/A,FALSE,"QTLY Summary"}</definedName>
    <definedName name="fds" localSheetId="5" hidden="1">{"Annual Cash Flows",#N/A,FALSE,"Annual Summary";"qtrl1",#N/A,FALSE,"QTLY Summary";"qtrl2",#N/A,FALSE,"QTLY Summary";"qtrl3",#N/A,FALSE,"QTLY Summary";"qtrl4",#N/A,FALSE,"QTLY Summary";"qtrl5",#N/A,FALSE,"QTLY Summary";"qtrl6",#N/A,FALSE,"QTLY Summary"}</definedName>
    <definedName name="fds" localSheetId="6" hidden="1">{"Annual Cash Flows",#N/A,FALSE,"Annual Summary";"qtrl1",#N/A,FALSE,"QTLY Summary";"qtrl2",#N/A,FALSE,"QTLY Summary";"qtrl3",#N/A,FALSE,"QTLY Summary";"qtrl4",#N/A,FALSE,"QTLY Summary";"qtrl5",#N/A,FALSE,"QTLY Summary";"qtrl6",#N/A,FALSE,"QTLY Summary"}</definedName>
    <definedName name="fds" localSheetId="3" hidden="1">{"Annual Cash Flows",#N/A,FALSE,"Annual Summary";"qtrl1",#N/A,FALSE,"QTLY Summary";"qtrl2",#N/A,FALSE,"QTLY Summary";"qtrl3",#N/A,FALSE,"QTLY Summary";"qtrl4",#N/A,FALSE,"QTLY Summary";"qtrl5",#N/A,FALSE,"QTLY Summary";"qtrl6",#N/A,FALSE,"QTLY Summary"}</definedName>
    <definedName name="fds" hidden="1">{"Annual Cash Flows",#N/A,FALSE,"Annual Summary";"qtrl1",#N/A,FALSE,"QTLY Summary";"qtrl2",#N/A,FALSE,"QTLY Summary";"qtrl3",#N/A,FALSE,"QTLY Summary";"qtrl4",#N/A,FALSE,"QTLY Summary";"qtrl5",#N/A,FALSE,"QTLY Summary";"qtrl6",#N/A,FALSE,"QTLY Summary"}</definedName>
    <definedName name="fdsafdfsa" localSheetId="4" hidden="1">{#N/A,#N/A,TRUE,"10 Yr Hold";#N/A,#N/A,TRUE,"7 Yr Hold";#N/A,#N/A,TRUE,"5 Yr Hold";#N/A,#N/A,TRUE,"3 Yr Hold"}</definedName>
    <definedName name="fdsafdfsa" localSheetId="5" hidden="1">{#N/A,#N/A,TRUE,"10 Yr Hold";#N/A,#N/A,TRUE,"7 Yr Hold";#N/A,#N/A,TRUE,"5 Yr Hold";#N/A,#N/A,TRUE,"3 Yr Hold"}</definedName>
    <definedName name="fdsafdfsa" localSheetId="6" hidden="1">{#N/A,#N/A,TRUE,"10 Yr Hold";#N/A,#N/A,TRUE,"7 Yr Hold";#N/A,#N/A,TRUE,"5 Yr Hold";#N/A,#N/A,TRUE,"3 Yr Hold"}</definedName>
    <definedName name="fdsafdfsa" localSheetId="3" hidden="1">{#N/A,#N/A,TRUE,"10 Yr Hold";#N/A,#N/A,TRUE,"7 Yr Hold";#N/A,#N/A,TRUE,"5 Yr Hold";#N/A,#N/A,TRUE,"3 Yr Hold"}</definedName>
    <definedName name="fdsafdfsa" hidden="1">{#N/A,#N/A,TRUE,"10 Yr Hold";#N/A,#N/A,TRUE,"7 Yr Hold";#N/A,#N/A,TRUE,"5 Yr Hold";#N/A,#N/A,TRUE,"3 Yr Hold"}</definedName>
    <definedName name="fdsafdsagsadgsa" localSheetId="4" hidden="1">{#N/A,#N/A,TRUE,"10 Yr Hold";#N/A,#N/A,TRUE,"7 Yr Hold";#N/A,#N/A,TRUE,"5 Yr Hold";#N/A,#N/A,TRUE,"3 Yr Hold"}</definedName>
    <definedName name="fdsafdsagsadgsa" localSheetId="5" hidden="1">{#N/A,#N/A,TRUE,"10 Yr Hold";#N/A,#N/A,TRUE,"7 Yr Hold";#N/A,#N/A,TRUE,"5 Yr Hold";#N/A,#N/A,TRUE,"3 Yr Hold"}</definedName>
    <definedName name="fdsafdsagsadgsa" localSheetId="6" hidden="1">{#N/A,#N/A,TRUE,"10 Yr Hold";#N/A,#N/A,TRUE,"7 Yr Hold";#N/A,#N/A,TRUE,"5 Yr Hold";#N/A,#N/A,TRUE,"3 Yr Hold"}</definedName>
    <definedName name="fdsafdsagsadgsa" localSheetId="3" hidden="1">{#N/A,#N/A,TRUE,"10 Yr Hold";#N/A,#N/A,TRUE,"7 Yr Hold";#N/A,#N/A,TRUE,"5 Yr Hold";#N/A,#N/A,TRUE,"3 Yr Hold"}</definedName>
    <definedName name="fdsafdsagsadgsa" hidden="1">{#N/A,#N/A,TRUE,"10 Yr Hold";#N/A,#N/A,TRUE,"7 Yr Hold";#N/A,#N/A,TRUE,"5 Yr Hold";#N/A,#N/A,TRUE,"3 Yr Hold"}</definedName>
    <definedName name="fdsafsad" localSheetId="4" hidden="1">{#N/A,#N/A,TRUE,"10 Yr Hold";#N/A,#N/A,TRUE,"7 Yr Hold";#N/A,#N/A,TRUE,"5 Yr Hold";#N/A,#N/A,TRUE,"3 Yr Hold"}</definedName>
    <definedName name="fdsafsad" localSheetId="5" hidden="1">{#N/A,#N/A,TRUE,"10 Yr Hold";#N/A,#N/A,TRUE,"7 Yr Hold";#N/A,#N/A,TRUE,"5 Yr Hold";#N/A,#N/A,TRUE,"3 Yr Hold"}</definedName>
    <definedName name="fdsafsad" localSheetId="6" hidden="1">{#N/A,#N/A,TRUE,"10 Yr Hold";#N/A,#N/A,TRUE,"7 Yr Hold";#N/A,#N/A,TRUE,"5 Yr Hold";#N/A,#N/A,TRUE,"3 Yr Hold"}</definedName>
    <definedName name="fdsafsad" localSheetId="3" hidden="1">{#N/A,#N/A,TRUE,"10 Yr Hold";#N/A,#N/A,TRUE,"7 Yr Hold";#N/A,#N/A,TRUE,"5 Yr Hold";#N/A,#N/A,TRUE,"3 Yr Hold"}</definedName>
    <definedName name="fdsafsad" hidden="1">{#N/A,#N/A,TRUE,"10 Yr Hold";#N/A,#N/A,TRUE,"7 Yr Hold";#N/A,#N/A,TRUE,"5 Yr Hold";#N/A,#N/A,TRUE,"3 Yr Hold"}</definedName>
    <definedName name="fdsfsd" localSheetId="4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dsfsd" localSheetId="5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dsfsd" localSheetId="6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dsfsd" localSheetId="3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dsfsd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dsg" localSheetId="4" hidden="1">{"incomemth",#N/A,TRUE,"forecast00";"incomepercentmth",#N/A,TRUE,"forecast00";"balancemth",#N/A,TRUE,"forecast00";"cashmth",#N/A,TRUE,"forecast00";"covenantmth",#N/A,TRUE,"forecast00"}</definedName>
    <definedName name="fdsg" localSheetId="5" hidden="1">{"incomemth",#N/A,TRUE,"forecast00";"incomepercentmth",#N/A,TRUE,"forecast00";"balancemth",#N/A,TRUE,"forecast00";"cashmth",#N/A,TRUE,"forecast00";"covenantmth",#N/A,TRUE,"forecast00"}</definedName>
    <definedName name="fdsg" localSheetId="6" hidden="1">{"incomemth",#N/A,TRUE,"forecast00";"incomepercentmth",#N/A,TRUE,"forecast00";"balancemth",#N/A,TRUE,"forecast00";"cashmth",#N/A,TRUE,"forecast00";"covenantmth",#N/A,TRUE,"forecast00"}</definedName>
    <definedName name="fdsg" localSheetId="3" hidden="1">{"incomemth",#N/A,TRUE,"forecast00";"incomepercentmth",#N/A,TRUE,"forecast00";"balancemth",#N/A,TRUE,"forecast00";"cashmth",#N/A,TRUE,"forecast00";"covenantmth",#N/A,TRUE,"forecast00"}</definedName>
    <definedName name="fdsg" hidden="1">{"incomemth",#N/A,TRUE,"forecast00";"incomepercentmth",#N/A,TRUE,"forecast00";"balancemth",#N/A,TRUE,"forecast00";"cashmth",#N/A,TRUE,"forecast00";"covenantmth",#N/A,TRUE,"forecast00"}</definedName>
    <definedName name="fdsg1" localSheetId="4" hidden="1">{"incomemth",#N/A,TRUE,"forecast00";"incomepercentmth",#N/A,TRUE,"forecast00";"balancemth",#N/A,TRUE,"forecast00";"cashmth",#N/A,TRUE,"forecast00";"covenantmth",#N/A,TRUE,"forecast00"}</definedName>
    <definedName name="fdsg1" localSheetId="5" hidden="1">{"incomemth",#N/A,TRUE,"forecast00";"incomepercentmth",#N/A,TRUE,"forecast00";"balancemth",#N/A,TRUE,"forecast00";"cashmth",#N/A,TRUE,"forecast00";"covenantmth",#N/A,TRUE,"forecast00"}</definedName>
    <definedName name="fdsg1" localSheetId="6" hidden="1">{"incomemth",#N/A,TRUE,"forecast00";"incomepercentmth",#N/A,TRUE,"forecast00";"balancemth",#N/A,TRUE,"forecast00";"cashmth",#N/A,TRUE,"forecast00";"covenantmth",#N/A,TRUE,"forecast00"}</definedName>
    <definedName name="fdsg1" localSheetId="3" hidden="1">{"incomemth",#N/A,TRUE,"forecast00";"incomepercentmth",#N/A,TRUE,"forecast00";"balancemth",#N/A,TRUE,"forecast00";"cashmth",#N/A,TRUE,"forecast00";"covenantmth",#N/A,TRUE,"forecast00"}</definedName>
    <definedName name="fdsg1" hidden="1">{"incomemth",#N/A,TRUE,"forecast00";"incomepercentmth",#N/A,TRUE,"forecast00";"balancemth",#N/A,TRUE,"forecast00";"cashmth",#N/A,TRUE,"forecast00";"covenantmth",#N/A,TRUE,"forecast00"}</definedName>
    <definedName name="fefsf" localSheetId="4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efsf" localSheetId="5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efsf" localSheetId="6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efsf" localSheetId="3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efsf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efsf1" localSheetId="4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efsf1" localSheetId="5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efsf1" localSheetId="6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efsf1" localSheetId="3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efsf1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f" localSheetId="4" hidden="1">#REF!</definedName>
    <definedName name="ff" localSheetId="5" hidden="1">#REF!</definedName>
    <definedName name="ff" localSheetId="6" hidden="1">#REF!</definedName>
    <definedName name="ff" localSheetId="3" hidden="1">#REF!</definedName>
    <definedName name="ff" hidden="1">#REF!</definedName>
    <definedName name="fferw" localSheetId="4" hidden="1">{#N/A,#N/A,FALSE,"Cover";#N/A,#N/A,FALSE,"Major v. River";#N/A,#N/A,FALSE,"Industry";#N/A,#N/A,FALSE,"Stock Val";#N/A,#N/A,FALSE,"EBITDA";#N/A,#N/A,FALSE,"EBITDA Growth";#N/A,#N/A,FALSE,"LV REt";#N/A,#N/A,FALSE,"AC Ret";#N/A,#N/A,FALSE,"River Ret";#N/A,#N/A,FALSE,"Executive";#N/A,#N/A,FALSE,"Demographics";#N/A,#N/A,FALSE,"Leisure";#N/A,#N/A,FALSE,"States";#N/A,#N/A,FALSE,"nongame";#N/A,#N/A,FALSE,"nongame2";#N/A,#N/A,FALSE,"Room Margin";#N/A,#N/A,FALSE,"Hyp Casino";#N/A,#N/A,FALSE,"lv gates";#N/A,#N/A,FALSE,"potential";#N/A,#N/A,FALSE,"Large Operators";#N/A,#N/A,FALSE,"Smaller Operators";#N/A,#N/A,FALSE,"Equip. Supply";#N/A,#N/A,FALSE,"LV Detail $1 Mil"}</definedName>
    <definedName name="fferw" localSheetId="5" hidden="1">{#N/A,#N/A,FALSE,"Cover";#N/A,#N/A,FALSE,"Major v. River";#N/A,#N/A,FALSE,"Industry";#N/A,#N/A,FALSE,"Stock Val";#N/A,#N/A,FALSE,"EBITDA";#N/A,#N/A,FALSE,"EBITDA Growth";#N/A,#N/A,FALSE,"LV REt";#N/A,#N/A,FALSE,"AC Ret";#N/A,#N/A,FALSE,"River Ret";#N/A,#N/A,FALSE,"Executive";#N/A,#N/A,FALSE,"Demographics";#N/A,#N/A,FALSE,"Leisure";#N/A,#N/A,FALSE,"States";#N/A,#N/A,FALSE,"nongame";#N/A,#N/A,FALSE,"nongame2";#N/A,#N/A,FALSE,"Room Margin";#N/A,#N/A,FALSE,"Hyp Casino";#N/A,#N/A,FALSE,"lv gates";#N/A,#N/A,FALSE,"potential";#N/A,#N/A,FALSE,"Large Operators";#N/A,#N/A,FALSE,"Smaller Operators";#N/A,#N/A,FALSE,"Equip. Supply";#N/A,#N/A,FALSE,"LV Detail $1 Mil"}</definedName>
    <definedName name="fferw" localSheetId="6" hidden="1">{#N/A,#N/A,FALSE,"Cover";#N/A,#N/A,FALSE,"Major v. River";#N/A,#N/A,FALSE,"Industry";#N/A,#N/A,FALSE,"Stock Val";#N/A,#N/A,FALSE,"EBITDA";#N/A,#N/A,FALSE,"EBITDA Growth";#N/A,#N/A,FALSE,"LV REt";#N/A,#N/A,FALSE,"AC Ret";#N/A,#N/A,FALSE,"River Ret";#N/A,#N/A,FALSE,"Executive";#N/A,#N/A,FALSE,"Demographics";#N/A,#N/A,FALSE,"Leisure";#N/A,#N/A,FALSE,"States";#N/A,#N/A,FALSE,"nongame";#N/A,#N/A,FALSE,"nongame2";#N/A,#N/A,FALSE,"Room Margin";#N/A,#N/A,FALSE,"Hyp Casino";#N/A,#N/A,FALSE,"lv gates";#N/A,#N/A,FALSE,"potential";#N/A,#N/A,FALSE,"Large Operators";#N/A,#N/A,FALSE,"Smaller Operators";#N/A,#N/A,FALSE,"Equip. Supply";#N/A,#N/A,FALSE,"LV Detail $1 Mil"}</definedName>
    <definedName name="fferw" localSheetId="3" hidden="1">{#N/A,#N/A,FALSE,"Cover";#N/A,#N/A,FALSE,"Major v. River";#N/A,#N/A,FALSE,"Industry";#N/A,#N/A,FALSE,"Stock Val";#N/A,#N/A,FALSE,"EBITDA";#N/A,#N/A,FALSE,"EBITDA Growth";#N/A,#N/A,FALSE,"LV REt";#N/A,#N/A,FALSE,"AC Ret";#N/A,#N/A,FALSE,"River Ret";#N/A,#N/A,FALSE,"Executive";#N/A,#N/A,FALSE,"Demographics";#N/A,#N/A,FALSE,"Leisure";#N/A,#N/A,FALSE,"States";#N/A,#N/A,FALSE,"nongame";#N/A,#N/A,FALSE,"nongame2";#N/A,#N/A,FALSE,"Room Margin";#N/A,#N/A,FALSE,"Hyp Casino";#N/A,#N/A,FALSE,"lv gates";#N/A,#N/A,FALSE,"potential";#N/A,#N/A,FALSE,"Large Operators";#N/A,#N/A,FALSE,"Smaller Operators";#N/A,#N/A,FALSE,"Equip. Supply";#N/A,#N/A,FALSE,"LV Detail $1 Mil"}</definedName>
    <definedName name="fferw" hidden="1">{#N/A,#N/A,FALSE,"Cover";#N/A,#N/A,FALSE,"Major v. River";#N/A,#N/A,FALSE,"Industry";#N/A,#N/A,FALSE,"Stock Val";#N/A,#N/A,FALSE,"EBITDA";#N/A,#N/A,FALSE,"EBITDA Growth";#N/A,#N/A,FALSE,"LV REt";#N/A,#N/A,FALSE,"AC Ret";#N/A,#N/A,FALSE,"River Ret";#N/A,#N/A,FALSE,"Executive";#N/A,#N/A,FALSE,"Demographics";#N/A,#N/A,FALSE,"Leisure";#N/A,#N/A,FALSE,"States";#N/A,#N/A,FALSE,"nongame";#N/A,#N/A,FALSE,"nongame2";#N/A,#N/A,FALSE,"Room Margin";#N/A,#N/A,FALSE,"Hyp Casino";#N/A,#N/A,FALSE,"lv gates";#N/A,#N/A,FALSE,"potential";#N/A,#N/A,FALSE,"Large Operators";#N/A,#N/A,FALSE,"Smaller Operators";#N/A,#N/A,FALSE,"Equip. Supply";#N/A,#N/A,FALSE,"LV Detail $1 Mil"}</definedName>
    <definedName name="fff" localSheetId="4" hidden="1">{#N/A,#N/A,TRUE,"Summary";"AnnualRentRoll",#N/A,TRUE,"RentRoll";#N/A,#N/A,TRUE,"ExitStratigy";#N/A,#N/A,TRUE,"OperatingAssumptions"}</definedName>
    <definedName name="fff" localSheetId="5" hidden="1">{#N/A,#N/A,TRUE,"Summary";"AnnualRentRoll",#N/A,TRUE,"RentRoll";#N/A,#N/A,TRUE,"ExitStratigy";#N/A,#N/A,TRUE,"OperatingAssumptions"}</definedName>
    <definedName name="fff" localSheetId="6" hidden="1">{#N/A,#N/A,TRUE,"Summary";"AnnualRentRoll",#N/A,TRUE,"RentRoll";#N/A,#N/A,TRUE,"ExitStratigy";#N/A,#N/A,TRUE,"OperatingAssumptions"}</definedName>
    <definedName name="fff" localSheetId="3" hidden="1">{#N/A,#N/A,TRUE,"Summary";"AnnualRentRoll",#N/A,TRUE,"RentRoll";#N/A,#N/A,TRUE,"ExitStratigy";#N/A,#N/A,TRUE,"OperatingAssumptions"}</definedName>
    <definedName name="fff" hidden="1">{#N/A,#N/A,TRUE,"Summary";"AnnualRentRoll",#N/A,TRUE,"RentRoll";#N/A,#N/A,TRUE,"ExitStratigy";#N/A,#N/A,TRUE,"OperatingAssumptions"}</definedName>
    <definedName name="ffff" localSheetId="4" hidden="1">{"Data Input",#N/A,TRUE,"Data Input";"15-Yr Cash Flow",#N/A,TRUE,"Cash Flow";"15-Yr Value",#N/A,TRUE,"Value "}</definedName>
    <definedName name="ffff" localSheetId="5" hidden="1">{"Data Input",#N/A,TRUE,"Data Input";"15-Yr Cash Flow",#N/A,TRUE,"Cash Flow";"15-Yr Value",#N/A,TRUE,"Value "}</definedName>
    <definedName name="ffff" localSheetId="6" hidden="1">{"Data Input",#N/A,TRUE,"Data Input";"15-Yr Cash Flow",#N/A,TRUE,"Cash Flow";"15-Yr Value",#N/A,TRUE,"Value "}</definedName>
    <definedName name="ffff" localSheetId="3" hidden="1">{"Data Input",#N/A,TRUE,"Data Input";"15-Yr Cash Flow",#N/A,TRUE,"Cash Flow";"15-Yr Value",#N/A,TRUE,"Value "}</definedName>
    <definedName name="ffff" hidden="1">{"Data Input",#N/A,TRUE,"Data Input";"15-Yr Cash Flow",#N/A,TRUE,"Cash Flow";"15-Yr Value",#N/A,TRUE,"Value "}</definedName>
    <definedName name="ffl" localSheetId="4" hidden="1">#REF!</definedName>
    <definedName name="ffl" localSheetId="5" hidden="1">#REF!</definedName>
    <definedName name="ffl" localSheetId="6" hidden="1">#REF!</definedName>
    <definedName name="ffl" localSheetId="3" hidden="1">#REF!</definedName>
    <definedName name="ffl" hidden="1">#REF!</definedName>
    <definedName name="fgbdzf" localSheetId="4" hidden="1">{#N/A,#N/A,FALSE,"Cashflow Analysis";#N/A,#N/A,FALSE,"Sensitivity Analysis";#N/A,#N/A,FALSE,"PV";#N/A,#N/A,FALSE,"Pro Forma"}</definedName>
    <definedName name="fgbdzf" localSheetId="5" hidden="1">{#N/A,#N/A,FALSE,"Cashflow Analysis";#N/A,#N/A,FALSE,"Sensitivity Analysis";#N/A,#N/A,FALSE,"PV";#N/A,#N/A,FALSE,"Pro Forma"}</definedName>
    <definedName name="fgbdzf" localSheetId="6" hidden="1">{#N/A,#N/A,FALSE,"Cashflow Analysis";#N/A,#N/A,FALSE,"Sensitivity Analysis";#N/A,#N/A,FALSE,"PV";#N/A,#N/A,FALSE,"Pro Forma"}</definedName>
    <definedName name="fgbdzf" localSheetId="3" hidden="1">{#N/A,#N/A,FALSE,"Cashflow Analysis";#N/A,#N/A,FALSE,"Sensitivity Analysis";#N/A,#N/A,FALSE,"PV";#N/A,#N/A,FALSE,"Pro Forma"}</definedName>
    <definedName name="fgbdzf" hidden="1">{#N/A,#N/A,FALSE,"Cashflow Analysis";#N/A,#N/A,FALSE,"Sensitivity Analysis";#N/A,#N/A,FALSE,"PV";#N/A,#N/A,FALSE,"Pro Forma"}</definedName>
    <definedName name="fgdfs" localSheetId="4" hidden="1">{"FORMULAS",#N/A,FALSE,"ESTIMATE"}</definedName>
    <definedName name="fgdfs" localSheetId="5" hidden="1">{"FORMULAS",#N/A,FALSE,"ESTIMATE"}</definedName>
    <definedName name="fgdfs" localSheetId="6" hidden="1">{"FORMULAS",#N/A,FALSE,"ESTIMATE"}</definedName>
    <definedName name="fgdfs" localSheetId="3" hidden="1">{"FORMULAS",#N/A,FALSE,"ESTIMATE"}</definedName>
    <definedName name="fgdfs" hidden="1">{"FORMULAS",#N/A,FALSE,"ESTIMATE"}</definedName>
    <definedName name="fgh" localSheetId="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fgh" localSheetId="5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fgh" localSheetId="6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fgh" localSheetId="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fgh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fhg" localSheetId="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fhg" localSheetId="5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fhg" localSheetId="6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fhg" localSheetId="3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fhg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fhj" localSheetId="4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fhj" localSheetId="5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fhj" localSheetId="6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fhj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fhj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fi" localSheetId="4" hidden="1">#REF!</definedName>
    <definedName name="fi" localSheetId="5" hidden="1">#REF!</definedName>
    <definedName name="fi" localSheetId="6" hidden="1">#REF!</definedName>
    <definedName name="fi" localSheetId="3" hidden="1">#REF!</definedName>
    <definedName name="fi" hidden="1">#REF!</definedName>
    <definedName name="filler" localSheetId="4" hidden="1">{"Annual Cash Flows",#N/A,FALSE,"Annual Summary"}</definedName>
    <definedName name="filler" localSheetId="5" hidden="1">{"Annual Cash Flows",#N/A,FALSE,"Annual Summary"}</definedName>
    <definedName name="filler" localSheetId="6" hidden="1">{"Annual Cash Flows",#N/A,FALSE,"Annual Summary"}</definedName>
    <definedName name="filler" localSheetId="3" hidden="1">{"Annual Cash Flows",#N/A,FALSE,"Annual Summary"}</definedName>
    <definedName name="filler" hidden="1">{"Annual Cash Flows",#N/A,FALSE,"Annual Summary"}</definedName>
    <definedName name="filler2" localSheetId="4" hidden="1">{"Assumptions",#N/A,FALSE,"Assumptions"}</definedName>
    <definedName name="filler2" localSheetId="5" hidden="1">{"Assumptions",#N/A,FALSE,"Assumptions"}</definedName>
    <definedName name="filler2" localSheetId="6" hidden="1">{"Assumptions",#N/A,FALSE,"Assumptions"}</definedName>
    <definedName name="filler2" localSheetId="3" hidden="1">{"Assumptions",#N/A,FALSE,"Assumptions"}</definedName>
    <definedName name="filler2" hidden="1">{"Assumptions",#N/A,FALSE,"Assumptions"}</definedName>
    <definedName name="filler3" localSheetId="4" hidden="1">{"Construction Costs",#N/A,FALSE,"Total Costs"}</definedName>
    <definedName name="filler3" localSheetId="5" hidden="1">{"Construction Costs",#N/A,FALSE,"Total Costs"}</definedName>
    <definedName name="filler3" localSheetId="6" hidden="1">{"Construction Costs",#N/A,FALSE,"Total Costs"}</definedName>
    <definedName name="filler3" localSheetId="3" hidden="1">{"Construction Costs",#N/A,FALSE,"Total Costs"}</definedName>
    <definedName name="filler3" hidden="1">{"Construction Costs",#N/A,FALSE,"Total Costs"}</definedName>
    <definedName name="final" localSheetId="4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final" localSheetId="5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final" localSheetId="6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final" localSheetId="3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final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FinAnal3" localSheetId="4" hidden="1">{"Construction_Short",#N/A,FALSE,"Construction"}</definedName>
    <definedName name="FinAnal3" localSheetId="5" hidden="1">{"Construction_Short",#N/A,FALSE,"Construction"}</definedName>
    <definedName name="FinAnal3" localSheetId="6" hidden="1">{"Construction_Short",#N/A,FALSE,"Construction"}</definedName>
    <definedName name="FinAnal3" localSheetId="3" hidden="1">{"Construction_Short",#N/A,FALSE,"Construction"}</definedName>
    <definedName name="FinAnal3" hidden="1">{"Construction_Short",#N/A,FALSE,"Construction"}</definedName>
    <definedName name="fixed_assets" localSheetId="4" hidden="1">{"Detailed",#N/A,FALSE,"Schedule4"}</definedName>
    <definedName name="fixed_assets" localSheetId="5" hidden="1">{"Detailed",#N/A,FALSE,"Schedule4"}</definedName>
    <definedName name="fixed_assets" localSheetId="6" hidden="1">{"Detailed",#N/A,FALSE,"Schedule4"}</definedName>
    <definedName name="fixed_assets" localSheetId="3" hidden="1">{"Detailed",#N/A,FALSE,"Schedule4"}</definedName>
    <definedName name="fixed_assets" hidden="1">{"Detailed",#N/A,FALSE,"Schedule4"}</definedName>
    <definedName name="fjlk" localSheetId="4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jlk" localSheetId="5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jlk" localSheetId="6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jlk" localSheetId="3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jlk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fksajf" localSheetId="4" hidden="1">{#N/A,#N/A,FALSE,"SCHEDULE A";"MINIMUM RENT",#N/A,FALSE,"SCHEDULES B &amp; C";"PERCENTAGE RENT",#N/A,FALSE,"SCHEDULES B &amp; C"}</definedName>
    <definedName name="fksajf" localSheetId="5" hidden="1">{#N/A,#N/A,FALSE,"SCHEDULE A";"MINIMUM RENT",#N/A,FALSE,"SCHEDULES B &amp; C";"PERCENTAGE RENT",#N/A,FALSE,"SCHEDULES B &amp; C"}</definedName>
    <definedName name="fksajf" localSheetId="6" hidden="1">{#N/A,#N/A,FALSE,"SCHEDULE A";"MINIMUM RENT",#N/A,FALSE,"SCHEDULES B &amp; C";"PERCENTAGE RENT",#N/A,FALSE,"SCHEDULES B &amp; C"}</definedName>
    <definedName name="fksajf" localSheetId="3" hidden="1">{#N/A,#N/A,FALSE,"SCHEDULE A";"MINIMUM RENT",#N/A,FALSE,"SCHEDULES B &amp; C";"PERCENTAGE RENT",#N/A,FALSE,"SCHEDULES B &amp; C"}</definedName>
    <definedName name="fksajf" hidden="1">{#N/A,#N/A,FALSE,"SCHEDULE A";"MINIMUM RENT",#N/A,FALSE,"SCHEDULES B &amp; C";"PERCENTAGE RENT",#N/A,FALSE,"SCHEDULES B &amp; C"}</definedName>
    <definedName name="fl" localSheetId="4" hidden="1">#REF!</definedName>
    <definedName name="fl" localSheetId="5" hidden="1">#REF!</definedName>
    <definedName name="fl" localSheetId="6" hidden="1">#REF!</definedName>
    <definedName name="fl" localSheetId="3" hidden="1">#REF!</definedName>
    <definedName name="fl" hidden="1">#REF!</definedName>
    <definedName name="fldfjlsd" hidden="1">#N/A</definedName>
    <definedName name="fll" localSheetId="4" hidden="1">#REF!</definedName>
    <definedName name="fll" localSheetId="5" hidden="1">#REF!</definedName>
    <definedName name="fll" localSheetId="6" hidden="1">#REF!</definedName>
    <definedName name="fll" localSheetId="3" hidden="1">#REF!</definedName>
    <definedName name="fll" hidden="1">#REF!</definedName>
    <definedName name="flll" localSheetId="4" hidden="1">#REF!</definedName>
    <definedName name="flll" localSheetId="5" hidden="1">#REF!</definedName>
    <definedName name="flll" localSheetId="6" hidden="1">#REF!</definedName>
    <definedName name="flll" localSheetId="3" hidden="1">#REF!</definedName>
    <definedName name="flll" hidden="1">#REF!</definedName>
    <definedName name="fm" localSheetId="4" hidden="1">{"summary1",#N/A,TRUE,"Comps";"summary2",#N/A,TRUE,"Comps";"summary3",#N/A,TRUE,"Comps"}</definedName>
    <definedName name="fm" localSheetId="5" hidden="1">{"summary1",#N/A,TRUE,"Comps";"summary2",#N/A,TRUE,"Comps";"summary3",#N/A,TRUE,"Comps"}</definedName>
    <definedName name="fm" localSheetId="6" hidden="1">{"summary1",#N/A,TRUE,"Comps";"summary2",#N/A,TRUE,"Comps";"summary3",#N/A,TRUE,"Comps"}</definedName>
    <definedName name="fm" localSheetId="3" hidden="1">{"summary1",#N/A,TRUE,"Comps";"summary2",#N/A,TRUE,"Comps";"summary3",#N/A,TRUE,"Comps"}</definedName>
    <definedName name="fm" hidden="1">{"summary1",#N/A,TRUE,"Comps";"summary2",#N/A,TRUE,"Comps";"summary3",#N/A,TRUE,"Comps"}</definedName>
    <definedName name="fsdsfafd" localSheetId="4" hidden="1">{"CSheet",#N/A,FALSE,"C";"SmCap",#N/A,FALSE,"VAL1";"GulfCoast",#N/A,FALSE,"VAL1";"nav",#N/A,FALSE,"NAV";"Summary",#N/A,FALSE,"NAV"}</definedName>
    <definedName name="fsdsfafd" localSheetId="5" hidden="1">{"CSheet",#N/A,FALSE,"C";"SmCap",#N/A,FALSE,"VAL1";"GulfCoast",#N/A,FALSE,"VAL1";"nav",#N/A,FALSE,"NAV";"Summary",#N/A,FALSE,"NAV"}</definedName>
    <definedName name="fsdsfafd" localSheetId="6" hidden="1">{"CSheet",#N/A,FALSE,"C";"SmCap",#N/A,FALSE,"VAL1";"GulfCoast",#N/A,FALSE,"VAL1";"nav",#N/A,FALSE,"NAV";"Summary",#N/A,FALSE,"NAV"}</definedName>
    <definedName name="fsdsfafd" localSheetId="3" hidden="1">{"CSheet",#N/A,FALSE,"C";"SmCap",#N/A,FALSE,"VAL1";"GulfCoast",#N/A,FALSE,"VAL1";"nav",#N/A,FALSE,"NAV";"Summary",#N/A,FALSE,"NAV"}</definedName>
    <definedName name="fsdsfafd" hidden="1">{"CSheet",#N/A,FALSE,"C";"SmCap",#N/A,FALSE,"VAL1";"GulfCoast",#N/A,FALSE,"VAL1";"nav",#N/A,FALSE,"NAV";"Summary",#N/A,FALSE,"NAV"}</definedName>
    <definedName name="ftgygy" localSheetId="4" hidden="1">{#N/A,#N/A,FALSE,"LP Exp";#N/A,#N/A,FALSE,"Salary";#N/A,#N/A,FALSE,"Admin Exp";#N/A,#N/A,FALSE,"QTS Bud";#N/A,#N/A,FALSE,"Marketing"}</definedName>
    <definedName name="ftgygy" localSheetId="5" hidden="1">{#N/A,#N/A,FALSE,"LP Exp";#N/A,#N/A,FALSE,"Salary";#N/A,#N/A,FALSE,"Admin Exp";#N/A,#N/A,FALSE,"QTS Bud";#N/A,#N/A,FALSE,"Marketing"}</definedName>
    <definedName name="ftgygy" localSheetId="6" hidden="1">{#N/A,#N/A,FALSE,"LP Exp";#N/A,#N/A,FALSE,"Salary";#N/A,#N/A,FALSE,"Admin Exp";#N/A,#N/A,FALSE,"QTS Bud";#N/A,#N/A,FALSE,"Marketing"}</definedName>
    <definedName name="ftgygy" localSheetId="3" hidden="1">{#N/A,#N/A,FALSE,"LP Exp";#N/A,#N/A,FALSE,"Salary";#N/A,#N/A,FALSE,"Admin Exp";#N/A,#N/A,FALSE,"QTS Bud";#N/A,#N/A,FALSE,"Marketing"}</definedName>
    <definedName name="ftgygy" hidden="1">{#N/A,#N/A,FALSE,"LP Exp";#N/A,#N/A,FALSE,"Salary";#N/A,#N/A,FALSE,"Admin Exp";#N/A,#N/A,FALSE,"QTS Bud";#N/A,#N/A,FALSE,"Marketing"}</definedName>
    <definedName name="fuckface" localSheetId="4" hidden="1">{#N/A,#N/A,FALSE,"Assumptions";#N/A,#N/A,FALSE,"Impact Assumptions";#N/A,#N/A,FALSE,"10-Yr - detail";#N/A,#N/A,FALSE,"1,5,10 yr comp";#N/A,#N/A,FALSE,"Lse-Exp.";#N/A,#N/A,FALSE,"Rent Roll";#N/A,#N/A,FALSE,"Historical (2)";#N/A,#N/A,FALSE,"RET's";#N/A,#N/A,FALSE,"Lease Rollover"}</definedName>
    <definedName name="fuckface" localSheetId="5" hidden="1">{#N/A,#N/A,FALSE,"Assumptions";#N/A,#N/A,FALSE,"Impact Assumptions";#N/A,#N/A,FALSE,"10-Yr - detail";#N/A,#N/A,FALSE,"1,5,10 yr comp";#N/A,#N/A,FALSE,"Lse-Exp.";#N/A,#N/A,FALSE,"Rent Roll";#N/A,#N/A,FALSE,"Historical (2)";#N/A,#N/A,FALSE,"RET's";#N/A,#N/A,FALSE,"Lease Rollover"}</definedName>
    <definedName name="fuckface" localSheetId="6" hidden="1">{#N/A,#N/A,FALSE,"Assumptions";#N/A,#N/A,FALSE,"Impact Assumptions";#N/A,#N/A,FALSE,"10-Yr - detail";#N/A,#N/A,FALSE,"1,5,10 yr comp";#N/A,#N/A,FALSE,"Lse-Exp.";#N/A,#N/A,FALSE,"Rent Roll";#N/A,#N/A,FALSE,"Historical (2)";#N/A,#N/A,FALSE,"RET's";#N/A,#N/A,FALSE,"Lease Rollover"}</definedName>
    <definedName name="fuckface" localSheetId="3" hidden="1">{#N/A,#N/A,FALSE,"Assumptions";#N/A,#N/A,FALSE,"Impact Assumptions";#N/A,#N/A,FALSE,"10-Yr - detail";#N/A,#N/A,FALSE,"1,5,10 yr comp";#N/A,#N/A,FALSE,"Lse-Exp.";#N/A,#N/A,FALSE,"Rent Roll";#N/A,#N/A,FALSE,"Historical (2)";#N/A,#N/A,FALSE,"RET's";#N/A,#N/A,FALSE,"Lease Rollover"}</definedName>
    <definedName name="fuckface" hidden="1">{#N/A,#N/A,FALSE,"Assumptions";#N/A,#N/A,FALSE,"Impact Assumptions";#N/A,#N/A,FALSE,"10-Yr - detail";#N/A,#N/A,FALSE,"1,5,10 yr comp";#N/A,#N/A,FALSE,"Lse-Exp.";#N/A,#N/A,FALSE,"Rent Roll";#N/A,#N/A,FALSE,"Historical (2)";#N/A,#N/A,FALSE,"RET's";#N/A,#N/A,FALSE,"Lease Rollover"}</definedName>
    <definedName name="fuk" localSheetId="4" hidden="1">{"1999",#N/A,FALSE,"1999"}</definedName>
    <definedName name="fuk" localSheetId="5" hidden="1">{"1999",#N/A,FALSE,"1999"}</definedName>
    <definedName name="fuk" localSheetId="6" hidden="1">{"1999",#N/A,FALSE,"1999"}</definedName>
    <definedName name="fuk" localSheetId="3" hidden="1">{"1999",#N/A,FALSE,"1999"}</definedName>
    <definedName name="fuk" hidden="1">{"1999",#N/A,FALSE,"1999"}</definedName>
    <definedName name="Full_Print">#REF!</definedName>
    <definedName name="g" localSheetId="4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g" localSheetId="5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g" localSheetId="6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g" localSheetId="3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g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garage" localSheetId="4" hidden="1">{#N/A,#N/A,FALSE,"Garage Assumpt 1";#N/A,#N/A,FALSE,"Garage Op Proj";#N/A,#N/A,FALSE,"Hist I&amp;E";#N/A,#N/A,FALSE,"Garage Lease"}</definedName>
    <definedName name="garage" localSheetId="5" hidden="1">{#N/A,#N/A,FALSE,"Garage Assumpt 1";#N/A,#N/A,FALSE,"Garage Op Proj";#N/A,#N/A,FALSE,"Hist I&amp;E";#N/A,#N/A,FALSE,"Garage Lease"}</definedName>
    <definedName name="garage" localSheetId="6" hidden="1">{#N/A,#N/A,FALSE,"Garage Assumpt 1";#N/A,#N/A,FALSE,"Garage Op Proj";#N/A,#N/A,FALSE,"Hist I&amp;E";#N/A,#N/A,FALSE,"Garage Lease"}</definedName>
    <definedName name="garage" localSheetId="3" hidden="1">{#N/A,#N/A,FALSE,"Garage Assumpt 1";#N/A,#N/A,FALSE,"Garage Op Proj";#N/A,#N/A,FALSE,"Hist I&amp;E";#N/A,#N/A,FALSE,"Garage Lease"}</definedName>
    <definedName name="garage" hidden="1">{#N/A,#N/A,FALSE,"Garage Assumpt 1";#N/A,#N/A,FALSE,"Garage Op Proj";#N/A,#N/A,FALSE,"Hist I&amp;E";#N/A,#N/A,FALSE,"Garage Lease"}</definedName>
    <definedName name="gcjki" localSheetId="4" hidden="1">{#N/A,#N/A,TRUE,"Krycí list"}</definedName>
    <definedName name="gcjki" localSheetId="5" hidden="1">{#N/A,#N/A,TRUE,"Krycí list"}</definedName>
    <definedName name="gcjki" localSheetId="6" hidden="1">{#N/A,#N/A,TRUE,"Krycí list"}</definedName>
    <definedName name="gcjki" localSheetId="3" hidden="1">{#N/A,#N/A,TRUE,"Krycí list"}</definedName>
    <definedName name="gcjki" hidden="1">{#N/A,#N/A,TRUE,"Krycí list"}</definedName>
    <definedName name="gcjkii" localSheetId="4" hidden="1">{#N/A,#N/A,TRUE,"Krycí list"}</definedName>
    <definedName name="gcjkii" localSheetId="5" hidden="1">{#N/A,#N/A,TRUE,"Krycí list"}</definedName>
    <definedName name="gcjkii" localSheetId="6" hidden="1">{#N/A,#N/A,TRUE,"Krycí list"}</definedName>
    <definedName name="gcjkii" localSheetId="3" hidden="1">{#N/A,#N/A,TRUE,"Krycí list"}</definedName>
    <definedName name="gcjkii" hidden="1">{#N/A,#N/A,TRUE,"Krycí list"}</definedName>
    <definedName name="gdxgxdz" localSheetId="4" hidden="1">{"View1",#N/A,FALSE,"Golf";"View2",#N/A,FALSE,"Golf";"View3",#N/A,FALSE,"Golf";"View4",#N/A,FALSE,"Golf";"View5",#N/A,FALSE,"Golf";"View6",#N/A,FALSE,"Golf";"View7",#N/A,FALSE,"Golf";"View8",#N/A,FALSE,"Golf";"View9",#N/A,FALSE,"Golf";"View10",#N/A,FALSE,"Golf";"View11",#N/A,FALSE,"Golf";"View12",#N/A,FALSE,"Golf"}</definedName>
    <definedName name="gdxgxdz" localSheetId="5" hidden="1">{"View1",#N/A,FALSE,"Golf";"View2",#N/A,FALSE,"Golf";"View3",#N/A,FALSE,"Golf";"View4",#N/A,FALSE,"Golf";"View5",#N/A,FALSE,"Golf";"View6",#N/A,FALSE,"Golf";"View7",#N/A,FALSE,"Golf";"View8",#N/A,FALSE,"Golf";"View9",#N/A,FALSE,"Golf";"View10",#N/A,FALSE,"Golf";"View11",#N/A,FALSE,"Golf";"View12",#N/A,FALSE,"Golf"}</definedName>
    <definedName name="gdxgxdz" localSheetId="6" hidden="1">{"View1",#N/A,FALSE,"Golf";"View2",#N/A,FALSE,"Golf";"View3",#N/A,FALSE,"Golf";"View4",#N/A,FALSE,"Golf";"View5",#N/A,FALSE,"Golf";"View6",#N/A,FALSE,"Golf";"View7",#N/A,FALSE,"Golf";"View8",#N/A,FALSE,"Golf";"View9",#N/A,FALSE,"Golf";"View10",#N/A,FALSE,"Golf";"View11",#N/A,FALSE,"Golf";"View12",#N/A,FALSE,"Golf"}</definedName>
    <definedName name="gdxgxdz" localSheetId="3" hidden="1">{"View1",#N/A,FALSE,"Golf";"View2",#N/A,FALSE,"Golf";"View3",#N/A,FALSE,"Golf";"View4",#N/A,FALSE,"Golf";"View5",#N/A,FALSE,"Golf";"View6",#N/A,FALSE,"Golf";"View7",#N/A,FALSE,"Golf";"View8",#N/A,FALSE,"Golf";"View9",#N/A,FALSE,"Golf";"View10",#N/A,FALSE,"Golf";"View11",#N/A,FALSE,"Golf";"View12",#N/A,FALSE,"Golf"}</definedName>
    <definedName name="gdxgxdz" hidden="1">{"View1",#N/A,FALSE,"Golf";"View2",#N/A,FALSE,"Golf";"View3",#N/A,FALSE,"Golf";"View4",#N/A,FALSE,"Golf";"View5",#N/A,FALSE,"Golf";"View6",#N/A,FALSE,"Golf";"View7",#N/A,FALSE,"Golf";"View8",#N/A,FALSE,"Golf";"View9",#N/A,FALSE,"Golf";"View10",#N/A,FALSE,"Golf";"View11",#N/A,FALSE,"Golf";"View12",#N/A,FALSE,"Golf"}</definedName>
    <definedName name="Geograph_Pie_X_Labels" localSheetId="4" hidden="1">OFFSET(#REF!,0,0,COUNTA(#REF!)-1,1)</definedName>
    <definedName name="Geograph_Pie_X_Labels" localSheetId="5" hidden="1">OFFSET(#REF!,0,0,COUNTA(#REF!)-1,1)</definedName>
    <definedName name="Geograph_Pie_X_Labels" localSheetId="6" hidden="1">OFFSET(#REF!,0,0,COUNTA(#REF!)-1,1)</definedName>
    <definedName name="Geograph_Pie_X_Labels" localSheetId="3" hidden="1">OFFSET(#REF!,0,0,COUNTA(#REF!)-1,1)</definedName>
    <definedName name="Geograph_Pie_X_Labels" hidden="1">OFFSET(#REF!,0,0,COUNTA(#REF!)-1,1)</definedName>
    <definedName name="Geography_Pie_Data" localSheetId="4" hidden="1">OFFSET(#REF!,0,0,COUNTA(#REF!)-1,1)</definedName>
    <definedName name="Geography_Pie_Data" localSheetId="5" hidden="1">OFFSET(#REF!,0,0,COUNTA(#REF!)-1,1)</definedName>
    <definedName name="Geography_Pie_Data" localSheetId="6" hidden="1">OFFSET(#REF!,0,0,COUNTA(#REF!)-1,1)</definedName>
    <definedName name="Geography_Pie_Data" localSheetId="3" hidden="1">OFFSET(#REF!,0,0,COUNTA(#REF!)-1,1)</definedName>
    <definedName name="Geography_Pie_Data" hidden="1">OFFSET(#REF!,0,0,COUNTA(#REF!)-1,1)</definedName>
    <definedName name="gf" localSheetId="4" hidden="1">{#N/A,#N/A,FALSE,"ACQ";#N/A,#N/A,FALSE,"ASSUMP";#N/A,#N/A,FALSE,"CASH FLOW";#N/A,#N/A,FALSE,"SALE";#N/A,#N/A,FALSE,"TIS";#N/A,#N/A,FALSE,"RENT ROLL"}</definedName>
    <definedName name="gf" localSheetId="5" hidden="1">{#N/A,#N/A,FALSE,"ACQ";#N/A,#N/A,FALSE,"ASSUMP";#N/A,#N/A,FALSE,"CASH FLOW";#N/A,#N/A,FALSE,"SALE";#N/A,#N/A,FALSE,"TIS";#N/A,#N/A,FALSE,"RENT ROLL"}</definedName>
    <definedName name="gf" localSheetId="6" hidden="1">{#N/A,#N/A,FALSE,"ACQ";#N/A,#N/A,FALSE,"ASSUMP";#N/A,#N/A,FALSE,"CASH FLOW";#N/A,#N/A,FALSE,"SALE";#N/A,#N/A,FALSE,"TIS";#N/A,#N/A,FALSE,"RENT ROLL"}</definedName>
    <definedName name="gf" localSheetId="3" hidden="1">{#N/A,#N/A,FALSE,"ACQ";#N/A,#N/A,FALSE,"ASSUMP";#N/A,#N/A,FALSE,"CASH FLOW";#N/A,#N/A,FALSE,"SALE";#N/A,#N/A,FALSE,"TIS";#N/A,#N/A,FALSE,"RENT ROLL"}</definedName>
    <definedName name="gf" hidden="1">{#N/A,#N/A,FALSE,"ACQ";#N/A,#N/A,FALSE,"ASSUMP";#N/A,#N/A,FALSE,"CASH FLOW";#N/A,#N/A,FALSE,"SALE";#N/A,#N/A,FALSE,"TIS";#N/A,#N/A,FALSE,"RENT ROLL"}</definedName>
    <definedName name="gfd" localSheetId="4" hidden="1">{#N/A,#N/A,FALSE,"Cashflow Analysis";#N/A,#N/A,FALSE,"Sensitivity Analysis";#N/A,#N/A,FALSE,"PV";#N/A,#N/A,FALSE,"Pro Forma"}</definedName>
    <definedName name="gfd" localSheetId="5" hidden="1">{#N/A,#N/A,FALSE,"Cashflow Analysis";#N/A,#N/A,FALSE,"Sensitivity Analysis";#N/A,#N/A,FALSE,"PV";#N/A,#N/A,FALSE,"Pro Forma"}</definedName>
    <definedName name="gfd" localSheetId="6" hidden="1">{#N/A,#N/A,FALSE,"Cashflow Analysis";#N/A,#N/A,FALSE,"Sensitivity Analysis";#N/A,#N/A,FALSE,"PV";#N/A,#N/A,FALSE,"Pro Forma"}</definedName>
    <definedName name="gfd" localSheetId="3" hidden="1">{#N/A,#N/A,FALSE,"Cashflow Analysis";#N/A,#N/A,FALSE,"Sensitivity Analysis";#N/A,#N/A,FALSE,"PV";#N/A,#N/A,FALSE,"Pro Forma"}</definedName>
    <definedName name="gfd" hidden="1">{#N/A,#N/A,FALSE,"Cashflow Analysis";#N/A,#N/A,FALSE,"Sensitivity Analysis";#N/A,#N/A,FALSE,"PV";#N/A,#N/A,FALSE,"Pro Forma"}</definedName>
    <definedName name="gfgh" localSheetId="4" hidden="1">{"Assumptions",#N/A,FALSE,"Assumptions"}</definedName>
    <definedName name="gfgh" localSheetId="5" hidden="1">{"Assumptions",#N/A,FALSE,"Assumptions"}</definedName>
    <definedName name="gfgh" localSheetId="6" hidden="1">{"Assumptions",#N/A,FALSE,"Assumptions"}</definedName>
    <definedName name="gfgh" localSheetId="3" hidden="1">{"Assumptions",#N/A,FALSE,"Assumptions"}</definedName>
    <definedName name="gfgh" hidden="1">{"Assumptions",#N/A,FALSE,"Assumptions"}</definedName>
    <definedName name="gfh" localSheetId="4" hidden="1">{"CSheet",#N/A,FALSE,"C";"SmCap",#N/A,FALSE,"VAL1";"GulfCoast",#N/A,FALSE,"VAL1";"nav",#N/A,FALSE,"NAV";"Summary",#N/A,FALSE,"NAV"}</definedName>
    <definedName name="gfh" localSheetId="5" hidden="1">{"CSheet",#N/A,FALSE,"C";"SmCap",#N/A,FALSE,"VAL1";"GulfCoast",#N/A,FALSE,"VAL1";"nav",#N/A,FALSE,"NAV";"Summary",#N/A,FALSE,"NAV"}</definedName>
    <definedName name="gfh" localSheetId="6" hidden="1">{"CSheet",#N/A,FALSE,"C";"SmCap",#N/A,FALSE,"VAL1";"GulfCoast",#N/A,FALSE,"VAL1";"nav",#N/A,FALSE,"NAV";"Summary",#N/A,FALSE,"NAV"}</definedName>
    <definedName name="gfh" localSheetId="3" hidden="1">{"CSheet",#N/A,FALSE,"C";"SmCap",#N/A,FALSE,"VAL1";"GulfCoast",#N/A,FALSE,"VAL1";"nav",#N/A,FALSE,"NAV";"Summary",#N/A,FALSE,"NAV"}</definedName>
    <definedName name="gfh" hidden="1">{"CSheet",#N/A,FALSE,"C";"SmCap",#N/A,FALSE,"VAL1";"GulfCoast",#N/A,FALSE,"VAL1";"nav",#N/A,FALSE,"NAV";"Summary",#N/A,FALSE,"NAV"}</definedName>
    <definedName name="gfhs" localSheetId="4" hidden="1">{"summary1",#N/A,TRUE,"Comps";"summary2",#N/A,TRUE,"Comps";"summary3",#N/A,TRUE,"Comps"}</definedName>
    <definedName name="gfhs" localSheetId="5" hidden="1">{"summary1",#N/A,TRUE,"Comps";"summary2",#N/A,TRUE,"Comps";"summary3",#N/A,TRUE,"Comps"}</definedName>
    <definedName name="gfhs" localSheetId="6" hidden="1">{"summary1",#N/A,TRUE,"Comps";"summary2",#N/A,TRUE,"Comps";"summary3",#N/A,TRUE,"Comps"}</definedName>
    <definedName name="gfhs" localSheetId="3" hidden="1">{"summary1",#N/A,TRUE,"Comps";"summary2",#N/A,TRUE,"Comps";"summary3",#N/A,TRUE,"Comps"}</definedName>
    <definedName name="gfhs" hidden="1">{"summary1",#N/A,TRUE,"Comps";"summary2",#N/A,TRUE,"Comps";"summary3",#N/A,TRUE,"Comps"}</definedName>
    <definedName name="gfjfju" localSheetId="4" hidden="1">{"Downside",#N/A,FALSE,"Downside"}</definedName>
    <definedName name="gfjfju" localSheetId="5" hidden="1">{"Downside",#N/A,FALSE,"Downside"}</definedName>
    <definedName name="gfjfju" localSheetId="6" hidden="1">{"Downside",#N/A,FALSE,"Downside"}</definedName>
    <definedName name="gfjfju" localSheetId="3" hidden="1">{"Downside",#N/A,FALSE,"Downside"}</definedName>
    <definedName name="gfjfju" hidden="1">{"Downside",#N/A,FALSE,"Downside"}</definedName>
    <definedName name="gg" localSheetId="4" hidden="1">{#N/A,#N/A,FALSE,"PropertyInfo"}</definedName>
    <definedName name="gg" localSheetId="5" hidden="1">{#N/A,#N/A,FALSE,"PropertyInfo"}</definedName>
    <definedName name="gg" localSheetId="6" hidden="1">{#N/A,#N/A,FALSE,"PropertyInfo"}</definedName>
    <definedName name="gg" localSheetId="3" hidden="1">{#N/A,#N/A,FALSE,"PropertyInfo"}</definedName>
    <definedName name="gg" hidden="1">{#N/A,#N/A,FALSE,"PropertyInfo"}</definedName>
    <definedName name="ggg" localSheetId="4" hidden="1">{#N/A,#N/A,FALSE,"PropertyInfo"}</definedName>
    <definedName name="ggg" localSheetId="5" hidden="1">{#N/A,#N/A,FALSE,"PropertyInfo"}</definedName>
    <definedName name="ggg" localSheetId="6" hidden="1">{#N/A,#N/A,FALSE,"PropertyInfo"}</definedName>
    <definedName name="ggg" localSheetId="3" hidden="1">{#N/A,#N/A,FALSE,"PropertyInfo"}</definedName>
    <definedName name="ggg" hidden="1">{#N/A,#N/A,FALSE,"PropertyInfo"}</definedName>
    <definedName name="gggg" localSheetId="4" hidden="1">{"ODB",#N/A,FALSE,"Hold Scenario"}</definedName>
    <definedName name="gggg" localSheetId="5" hidden="1">{"ODB",#N/A,FALSE,"Hold Scenario"}</definedName>
    <definedName name="gggg" localSheetId="6" hidden="1">{"ODB",#N/A,FALSE,"Hold Scenario"}</definedName>
    <definedName name="gggg" localSheetId="3" hidden="1">{"ODB",#N/A,FALSE,"Hold Scenario"}</definedName>
    <definedName name="gggg" hidden="1">{"ODB",#N/A,FALSE,"Hold Scenario"}</definedName>
    <definedName name="gggggggggg" localSheetId="4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gggggggggg" localSheetId="5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gggggggggg" localSheetId="6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gggggggggg" localSheetId="3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gggggggggg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ggh" localSheetId="4" hidden="1">#REF!</definedName>
    <definedName name="ggh" localSheetId="5" hidden="1">#REF!</definedName>
    <definedName name="ggh" localSheetId="6" hidden="1">#REF!</definedName>
    <definedName name="ggh" localSheetId="3" hidden="1">#REF!</definedName>
    <definedName name="ggh" hidden="1">#REF!</definedName>
    <definedName name="ghh" localSheetId="4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hh" localSheetId="5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hh" localSheetId="6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hh" localSheetId="3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hh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hj" localSheetId="4" hidden="1">{"CSheet",#N/A,FALSE,"C";"SmCap",#N/A,FALSE,"VAL1";"GulfCoast",#N/A,FALSE,"VAL1";"nav",#N/A,FALSE,"NAV";"Summary",#N/A,FALSE,"NAV"}</definedName>
    <definedName name="ghj" localSheetId="5" hidden="1">{"CSheet",#N/A,FALSE,"C";"SmCap",#N/A,FALSE,"VAL1";"GulfCoast",#N/A,FALSE,"VAL1";"nav",#N/A,FALSE,"NAV";"Summary",#N/A,FALSE,"NAV"}</definedName>
    <definedName name="ghj" localSheetId="6" hidden="1">{"CSheet",#N/A,FALSE,"C";"SmCap",#N/A,FALSE,"VAL1";"GulfCoast",#N/A,FALSE,"VAL1";"nav",#N/A,FALSE,"NAV";"Summary",#N/A,FALSE,"NAV"}</definedName>
    <definedName name="ghj" localSheetId="3" hidden="1">{"CSheet",#N/A,FALSE,"C";"SmCap",#N/A,FALSE,"VAL1";"GulfCoast",#N/A,FALSE,"VAL1";"nav",#N/A,FALSE,"NAV";"Summary",#N/A,FALSE,"NAV"}</definedName>
    <definedName name="ghj" hidden="1">{"CSheet",#N/A,FALSE,"C";"SmCap",#N/A,FALSE,"VAL1";"GulfCoast",#N/A,FALSE,"VAL1";"nav",#N/A,FALSE,"NAV";"Summary",#N/A,FALSE,"NAV"}</definedName>
    <definedName name="ghjghjr" localSheetId="4" hidden="1">{"Bid",#N/A,FALSE,"Estimate";"Breakdowm",#N/A,FALSE,"Estimate"}</definedName>
    <definedName name="ghjghjr" localSheetId="5" hidden="1">{"Bid",#N/A,FALSE,"Estimate";"Breakdowm",#N/A,FALSE,"Estimate"}</definedName>
    <definedName name="ghjghjr" localSheetId="6" hidden="1">{"Bid",#N/A,FALSE,"Estimate";"Breakdowm",#N/A,FALSE,"Estimate"}</definedName>
    <definedName name="ghjghjr" localSheetId="3" hidden="1">{"Bid",#N/A,FALSE,"Estimate";"Breakdowm",#N/A,FALSE,"Estimate"}</definedName>
    <definedName name="ghjghjr" hidden="1">{"Bid",#N/A,FALSE,"Estimate";"Breakdowm",#N/A,FALSE,"Estimate"}</definedName>
    <definedName name="ghu" localSheetId="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ghu" localSheetId="5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ghu" localSheetId="6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ghu" localSheetId="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ghu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gjio" localSheetId="4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jio" localSheetId="5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jio" localSheetId="6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jio" localSheetId="3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jio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GKUY" localSheetId="4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GKUY" localSheetId="5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GKUY" localSheetId="6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GKUY" localSheetId="3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GKUY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gmail" localSheetId="4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gmail" localSheetId="5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gmail" localSheetId="6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gmail" localSheetId="3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gmail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GPEQUITY" localSheetId="5">'[5]GP LP Spllits'!$C$1</definedName>
    <definedName name="GPEQUITY">'[5]GP LP Spllits'!$C$1</definedName>
    <definedName name="gr" localSheetId="4" hidden="1">{"three",#N/A,FALSE,"Capital";"four",#N/A,FALSE,"Capital"}</definedName>
    <definedName name="gr" localSheetId="5" hidden="1">{"three",#N/A,FALSE,"Capital";"four",#N/A,FALSE,"Capital"}</definedName>
    <definedName name="gr" localSheetId="6" hidden="1">{"three",#N/A,FALSE,"Capital";"four",#N/A,FALSE,"Capital"}</definedName>
    <definedName name="gr" localSheetId="3" hidden="1">{"three",#N/A,FALSE,"Capital";"four",#N/A,FALSE,"Capital"}</definedName>
    <definedName name="gr" hidden="1">{"three",#N/A,FALSE,"Capital";"four",#N/A,FALSE,"Capital"}</definedName>
    <definedName name="graph" localSheetId="4" hidden="1">#REF!</definedName>
    <definedName name="graph" localSheetId="5" hidden="1">#REF!</definedName>
    <definedName name="graph" localSheetId="6" hidden="1">#REF!</definedName>
    <definedName name="graph" localSheetId="3" hidden="1">#REF!</definedName>
    <definedName name="graph" hidden="1">#REF!</definedName>
    <definedName name="graph." localSheetId="4" hidden="1">{#N/A,#N/A,FALSE,"Yield Graph"}</definedName>
    <definedName name="graph." localSheetId="5" hidden="1">{#N/A,#N/A,FALSE,"Yield Graph"}</definedName>
    <definedName name="graph." localSheetId="6" hidden="1">{#N/A,#N/A,FALSE,"Yield Graph"}</definedName>
    <definedName name="graph." localSheetId="3" hidden="1">{#N/A,#N/A,FALSE,"Yield Graph"}</definedName>
    <definedName name="graph." hidden="1">{#N/A,#N/A,FALSE,"Yield Graph"}</definedName>
    <definedName name="graph2." localSheetId="4" hidden="1">{#N/A,#N/A,FALSE,"Yield Graph";#N/A,#N/A,FALSE,"Rent Roll";#N/A,#N/A,FALSE,"OE Yr1";#N/A,#N/A,FALSE,"Repl.Cst.+Ins."}</definedName>
    <definedName name="graph2." localSheetId="5" hidden="1">{#N/A,#N/A,FALSE,"Yield Graph";#N/A,#N/A,FALSE,"Rent Roll";#N/A,#N/A,FALSE,"OE Yr1";#N/A,#N/A,FALSE,"Repl.Cst.+Ins."}</definedName>
    <definedName name="graph2." localSheetId="6" hidden="1">{#N/A,#N/A,FALSE,"Yield Graph";#N/A,#N/A,FALSE,"Rent Roll";#N/A,#N/A,FALSE,"OE Yr1";#N/A,#N/A,FALSE,"Repl.Cst.+Ins."}</definedName>
    <definedName name="graph2." localSheetId="3" hidden="1">{#N/A,#N/A,FALSE,"Yield Graph";#N/A,#N/A,FALSE,"Rent Roll";#N/A,#N/A,FALSE,"OE Yr1";#N/A,#N/A,FALSE,"Repl.Cst.+Ins."}</definedName>
    <definedName name="graph2." hidden="1">{#N/A,#N/A,FALSE,"Yield Graph";#N/A,#N/A,FALSE,"Rent Roll";#N/A,#N/A,FALSE,"OE Yr1";#N/A,#N/A,FALSE,"Repl.Cst.+Ins."}</definedName>
    <definedName name="graph3." localSheetId="4" hidden="1">{#N/A,#N/A,FALSE,"Yield Graph"}</definedName>
    <definedName name="graph3." localSheetId="5" hidden="1">{#N/A,#N/A,FALSE,"Yield Graph"}</definedName>
    <definedName name="graph3." localSheetId="6" hidden="1">{#N/A,#N/A,FALSE,"Yield Graph"}</definedName>
    <definedName name="graph3." localSheetId="3" hidden="1">{#N/A,#N/A,FALSE,"Yield Graph"}</definedName>
    <definedName name="graph3." hidden="1">{#N/A,#N/A,FALSE,"Yield Graph"}</definedName>
    <definedName name="grtr" localSheetId="4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grtr" localSheetId="5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grtr" localSheetId="6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grtr" localSheetId="3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grtr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gvk" localSheetId="4" hidden="1">{"Assumptions",#N/A,FALSE,"Assumptions"}</definedName>
    <definedName name="gvk" localSheetId="5" hidden="1">{"Assumptions",#N/A,FALSE,"Assumptions"}</definedName>
    <definedName name="gvk" localSheetId="6" hidden="1">{"Assumptions",#N/A,FALSE,"Assumptions"}</definedName>
    <definedName name="gvk" localSheetId="3" hidden="1">{"Assumptions",#N/A,FALSE,"Assumptions"}</definedName>
    <definedName name="gvk" hidden="1">{"Assumptions",#N/A,FALSE,"Assumptions"}</definedName>
    <definedName name="gyhui" localSheetId="4" hidden="1">{"CSheet",#N/A,FALSE,"C";"SmCap",#N/A,FALSE,"VAL1";"GulfCoast",#N/A,FALSE,"VAL1";"nav",#N/A,FALSE,"NAV";"Summary",#N/A,FALSE,"NAV"}</definedName>
    <definedName name="gyhui" localSheetId="5" hidden="1">{"CSheet",#N/A,FALSE,"C";"SmCap",#N/A,FALSE,"VAL1";"GulfCoast",#N/A,FALSE,"VAL1";"nav",#N/A,FALSE,"NAV";"Summary",#N/A,FALSE,"NAV"}</definedName>
    <definedName name="gyhui" localSheetId="6" hidden="1">{"CSheet",#N/A,FALSE,"C";"SmCap",#N/A,FALSE,"VAL1";"GulfCoast",#N/A,FALSE,"VAL1";"nav",#N/A,FALSE,"NAV";"Summary",#N/A,FALSE,"NAV"}</definedName>
    <definedName name="gyhui" localSheetId="3" hidden="1">{"CSheet",#N/A,FALSE,"C";"SmCap",#N/A,FALSE,"VAL1";"GulfCoast",#N/A,FALSE,"VAL1";"nav",#N/A,FALSE,"NAV";"Summary",#N/A,FALSE,"NAV"}</definedName>
    <definedName name="gyhui" hidden="1">{"CSheet",#N/A,FALSE,"C";"SmCap",#N/A,FALSE,"VAL1";"GulfCoast",#N/A,FALSE,"VAL1";"nav",#N/A,FALSE,"NAV";"Summary",#N/A,FALSE,"NAV"}</definedName>
    <definedName name="gyjh" localSheetId="4" hidden="1">{#N/A,#N/A,FALSE,"Cashflow Analysis";#N/A,#N/A,FALSE,"Sensitivity Analysis";#N/A,#N/A,FALSE,"PV";#N/A,#N/A,FALSE,"Pro Forma"}</definedName>
    <definedName name="gyjh" localSheetId="5" hidden="1">{#N/A,#N/A,FALSE,"Cashflow Analysis";#N/A,#N/A,FALSE,"Sensitivity Analysis";#N/A,#N/A,FALSE,"PV";#N/A,#N/A,FALSE,"Pro Forma"}</definedName>
    <definedName name="gyjh" localSheetId="6" hidden="1">{#N/A,#N/A,FALSE,"Cashflow Analysis";#N/A,#N/A,FALSE,"Sensitivity Analysis";#N/A,#N/A,FALSE,"PV";#N/A,#N/A,FALSE,"Pro Forma"}</definedName>
    <definedName name="gyjh" localSheetId="3" hidden="1">{#N/A,#N/A,FALSE,"Cashflow Analysis";#N/A,#N/A,FALSE,"Sensitivity Analysis";#N/A,#N/A,FALSE,"PV";#N/A,#N/A,FALSE,"Pro Forma"}</definedName>
    <definedName name="gyjh" hidden="1">{#N/A,#N/A,FALSE,"Cashflow Analysis";#N/A,#N/A,FALSE,"Sensitivity Analysis";#N/A,#N/A,FALSE,"PV";#N/A,#N/A,FALSE,"Pro Forma"}</definedName>
    <definedName name="h" localSheetId="4" hidden="1">#REF!</definedName>
    <definedName name="h" localSheetId="5" hidden="1">#REF!</definedName>
    <definedName name="h" localSheetId="6" hidden="1">#REF!</definedName>
    <definedName name="h" localSheetId="3" hidden="1">#REF!</definedName>
    <definedName name="h" hidden="1">#REF!</definedName>
    <definedName name="hallo" localSheetId="4" hidden="1">{#N/A,#N/A,FALSE,"Occ and Rate";#N/A,#N/A,FALSE,"PF Input";#N/A,#N/A,FALSE,"Capital Input";#N/A,#N/A,FALSE,"Proforma Five Yr";#N/A,#N/A,FALSE,"Calculations";#N/A,#N/A,FALSE,"Transaction Summary-DTW"}</definedName>
    <definedName name="hallo" localSheetId="5" hidden="1">{#N/A,#N/A,FALSE,"Occ and Rate";#N/A,#N/A,FALSE,"PF Input";#N/A,#N/A,FALSE,"Capital Input";#N/A,#N/A,FALSE,"Proforma Five Yr";#N/A,#N/A,FALSE,"Calculations";#N/A,#N/A,FALSE,"Transaction Summary-DTW"}</definedName>
    <definedName name="hallo" localSheetId="6" hidden="1">{#N/A,#N/A,FALSE,"Occ and Rate";#N/A,#N/A,FALSE,"PF Input";#N/A,#N/A,FALSE,"Capital Input";#N/A,#N/A,FALSE,"Proforma Five Yr";#N/A,#N/A,FALSE,"Calculations";#N/A,#N/A,FALSE,"Transaction Summary-DTW"}</definedName>
    <definedName name="hallo" localSheetId="3" hidden="1">{#N/A,#N/A,FALSE,"Occ and Rate";#N/A,#N/A,FALSE,"PF Input";#N/A,#N/A,FALSE,"Capital Input";#N/A,#N/A,FALSE,"Proforma Five Yr";#N/A,#N/A,FALSE,"Calculations";#N/A,#N/A,FALSE,"Transaction Summary-DTW"}</definedName>
    <definedName name="hallo" hidden="1">{#N/A,#N/A,FALSE,"Occ and Rate";#N/A,#N/A,FALSE,"PF Input";#N/A,#N/A,FALSE,"Capital Input";#N/A,#N/A,FALSE,"Proforma Five Yr";#N/A,#N/A,FALSE,"Calculations";#N/A,#N/A,FALSE,"Transaction Summary-DTW"}</definedName>
    <definedName name="HD" localSheetId="4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HD" localSheetId="5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HD" localSheetId="6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HD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HD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Header_Row">ROW(#REF!)</definedName>
    <definedName name="hfgh" localSheetId="4" hidden="1">{"sheet a",#N/A,FALSE,"A";"sheet b 1",#N/A,FALSE,"B";"sheet b 2",#N/A,FALSE,"B"}</definedName>
    <definedName name="hfgh" localSheetId="5" hidden="1">{"sheet a",#N/A,FALSE,"A";"sheet b 1",#N/A,FALSE,"B";"sheet b 2",#N/A,FALSE,"B"}</definedName>
    <definedName name="hfgh" localSheetId="6" hidden="1">{"sheet a",#N/A,FALSE,"A";"sheet b 1",#N/A,FALSE,"B";"sheet b 2",#N/A,FALSE,"B"}</definedName>
    <definedName name="hfgh" localSheetId="3" hidden="1">{"sheet a",#N/A,FALSE,"A";"sheet b 1",#N/A,FALSE,"B";"sheet b 2",#N/A,FALSE,"B"}</definedName>
    <definedName name="hfgh" hidden="1">{"sheet a",#N/A,FALSE,"A";"sheet b 1",#N/A,FALSE,"B";"sheet b 2",#N/A,FALSE,"B"}</definedName>
    <definedName name="HFH" localSheetId="4" hidden="1">{"print annual inc. statement",#N/A,FALSE,"Summary";"print annual stats",#N/A,FALSE,"Summary";"print quarterly inc. statement",#N/A,FALSE,"Summary";"print quarterly stats",#N/A,FALSE,"Summary"}</definedName>
    <definedName name="HFH" localSheetId="5" hidden="1">{"print annual inc. statement",#N/A,FALSE,"Summary";"print annual stats",#N/A,FALSE,"Summary";"print quarterly inc. statement",#N/A,FALSE,"Summary";"print quarterly stats",#N/A,FALSE,"Summary"}</definedName>
    <definedName name="HFH" localSheetId="6" hidden="1">{"print annual inc. statement",#N/A,FALSE,"Summary";"print annual stats",#N/A,FALSE,"Summary";"print quarterly inc. statement",#N/A,FALSE,"Summary";"print quarterly stats",#N/A,FALSE,"Summary"}</definedName>
    <definedName name="HFH" localSheetId="3" hidden="1">{"print annual inc. statement",#N/A,FALSE,"Summary";"print annual stats",#N/A,FALSE,"Summary";"print quarterly inc. statement",#N/A,FALSE,"Summary";"print quarterly stats",#N/A,FALSE,"Summary"}</definedName>
    <definedName name="HFH" hidden="1">{"print annual inc. statement",#N/A,FALSE,"Summary";"print annual stats",#N/A,FALSE,"Summary";"print quarterly inc. statement",#N/A,FALSE,"Summary";"print quarterly stats",#N/A,FALSE,"Summary"}</definedName>
    <definedName name="hgfgh" localSheetId="4" hidden="1">{"Zone1",#N/A,FALSE,"Parameters";"Zone2",#N/A,FALSE,"Parameters"}</definedName>
    <definedName name="hgfgh" localSheetId="5" hidden="1">{"Zone1",#N/A,FALSE,"Parameters";"Zone2",#N/A,FALSE,"Parameters"}</definedName>
    <definedName name="hgfgh" localSheetId="6" hidden="1">{"Zone1",#N/A,FALSE,"Parameters";"Zone2",#N/A,FALSE,"Parameters"}</definedName>
    <definedName name="hgfgh" localSheetId="3" hidden="1">{"Zone1",#N/A,FALSE,"Parameters";"Zone2",#N/A,FALSE,"Parameters"}</definedName>
    <definedName name="hgfgh" hidden="1">{"Zone1",#N/A,FALSE,"Parameters";"Zone2",#N/A,FALSE,"Parameters"}</definedName>
    <definedName name="hghg" localSheetId="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hghg" localSheetId="5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hghg" localSheetId="6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hghg" localSheetId="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hghg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hh" localSheetId="4" hidden="1">{#N/A,#N/A,FALSE,"Summary"}</definedName>
    <definedName name="hh" localSheetId="5" hidden="1">{#N/A,#N/A,FALSE,"Summary"}</definedName>
    <definedName name="hh" localSheetId="6" hidden="1">{#N/A,#N/A,FALSE,"Summary"}</definedName>
    <definedName name="hh" localSheetId="3" hidden="1">{#N/A,#N/A,FALSE,"Summary"}</definedName>
    <definedName name="hh" hidden="1">{#N/A,#N/A,FALSE,"Summary"}</definedName>
    <definedName name="hhh" localSheetId="4" hidden="1">{#N/A,#N/A,FALSE,"Summary"}</definedName>
    <definedName name="hhh" localSheetId="5" hidden="1">{#N/A,#N/A,FALSE,"Summary"}</definedName>
    <definedName name="hhh" localSheetId="6" hidden="1">{#N/A,#N/A,FALSE,"Summary"}</definedName>
    <definedName name="hhh" localSheetId="3" hidden="1">{#N/A,#N/A,FALSE,"Summary"}</definedName>
    <definedName name="hhh" hidden="1">{#N/A,#N/A,FALSE,"Summary"}</definedName>
    <definedName name="hhhh" localSheetId="4" hidden="1">{#N/A,#N/A,FALSE,"OpEx (PP)";#N/A,#N/A,FALSE,"Lease Comps (O)-BT";#N/A,#N/A,FALSE,"OpEx (CC)";#N/A,#N/A,FALSE,"Value (PP-Base)";#N/A,#N/A,FALSE,"Value (CC-Base)";#N/A,#N/A,FALSE,"Sales Comps (R)";#N/A,#N/A,FALSE,"Sales Comps (O)"}</definedName>
    <definedName name="hhhh" localSheetId="5" hidden="1">{#N/A,#N/A,FALSE,"OpEx (PP)";#N/A,#N/A,FALSE,"Lease Comps (O)-BT";#N/A,#N/A,FALSE,"OpEx (CC)";#N/A,#N/A,FALSE,"Value (PP-Base)";#N/A,#N/A,FALSE,"Value (CC-Base)";#N/A,#N/A,FALSE,"Sales Comps (R)";#N/A,#N/A,FALSE,"Sales Comps (O)"}</definedName>
    <definedName name="hhhh" localSheetId="6" hidden="1">{#N/A,#N/A,FALSE,"OpEx (PP)";#N/A,#N/A,FALSE,"Lease Comps (O)-BT";#N/A,#N/A,FALSE,"OpEx (CC)";#N/A,#N/A,FALSE,"Value (PP-Base)";#N/A,#N/A,FALSE,"Value (CC-Base)";#N/A,#N/A,FALSE,"Sales Comps (R)";#N/A,#N/A,FALSE,"Sales Comps (O)"}</definedName>
    <definedName name="hhhh" localSheetId="3" hidden="1">{#N/A,#N/A,FALSE,"OpEx (PP)";#N/A,#N/A,FALSE,"Lease Comps (O)-BT";#N/A,#N/A,FALSE,"OpEx (CC)";#N/A,#N/A,FALSE,"Value (PP-Base)";#N/A,#N/A,FALSE,"Value (CC-Base)";#N/A,#N/A,FALSE,"Sales Comps (R)";#N/A,#N/A,FALSE,"Sales Comps (O)"}</definedName>
    <definedName name="hhhh" hidden="1">{#N/A,#N/A,FALSE,"OpEx (PP)";#N/A,#N/A,FALSE,"Lease Comps (O)-BT";#N/A,#N/A,FALSE,"OpEx (CC)";#N/A,#N/A,FALSE,"Value (PP-Base)";#N/A,#N/A,FALSE,"Value (CC-Base)";#N/A,#N/A,FALSE,"Sales Comps (R)";#N/A,#N/A,FALSE,"Sales Comps (O)"}</definedName>
    <definedName name="hhhhhhhhhhhh" localSheetId="4" hidden="1">{#N/A,#N/A,FALSE,"CCC ACC Budget";#N/A,#N/A,FALSE,"Variance";#N/A,#N/A,FALSE,"CCC Rent Detail";#N/A,#N/A,FALSE,"COMMON AREA";#N/A,#N/A,FALSE,"CCC Electric Inclusion";#N/A,#N/A,FALSE,"CCC Opex Detail";#N/A,#N/A,FALSE,"CCC RE Tax Detail";#N/A,#N/A,FALSE,"CCC Chilled Wtr Inclusion";#N/A,#N/A,FALSE,"CCC OTHVAC ";#N/A,#N/A,FALSE,"CCC INPUT"}</definedName>
    <definedName name="hhhhhhhhhhhh" localSheetId="5" hidden="1">{#N/A,#N/A,FALSE,"CCC ACC Budget";#N/A,#N/A,FALSE,"Variance";#N/A,#N/A,FALSE,"CCC Rent Detail";#N/A,#N/A,FALSE,"COMMON AREA";#N/A,#N/A,FALSE,"CCC Electric Inclusion";#N/A,#N/A,FALSE,"CCC Opex Detail";#N/A,#N/A,FALSE,"CCC RE Tax Detail";#N/A,#N/A,FALSE,"CCC Chilled Wtr Inclusion";#N/A,#N/A,FALSE,"CCC OTHVAC ";#N/A,#N/A,FALSE,"CCC INPUT"}</definedName>
    <definedName name="hhhhhhhhhhhh" localSheetId="6" hidden="1">{#N/A,#N/A,FALSE,"CCC ACC Budget";#N/A,#N/A,FALSE,"Variance";#N/A,#N/A,FALSE,"CCC Rent Detail";#N/A,#N/A,FALSE,"COMMON AREA";#N/A,#N/A,FALSE,"CCC Electric Inclusion";#N/A,#N/A,FALSE,"CCC Opex Detail";#N/A,#N/A,FALSE,"CCC RE Tax Detail";#N/A,#N/A,FALSE,"CCC Chilled Wtr Inclusion";#N/A,#N/A,FALSE,"CCC OTHVAC ";#N/A,#N/A,FALSE,"CCC INPUT"}</definedName>
    <definedName name="hhhhhhhhhhhh" localSheetId="3" hidden="1">{#N/A,#N/A,FALSE,"CCC ACC Budget";#N/A,#N/A,FALSE,"Variance";#N/A,#N/A,FALSE,"CCC Rent Detail";#N/A,#N/A,FALSE,"COMMON AREA";#N/A,#N/A,FALSE,"CCC Electric Inclusion";#N/A,#N/A,FALSE,"CCC Opex Detail";#N/A,#N/A,FALSE,"CCC RE Tax Detail";#N/A,#N/A,FALSE,"CCC Chilled Wtr Inclusion";#N/A,#N/A,FALSE,"CCC OTHVAC ";#N/A,#N/A,FALSE,"CCC INPUT"}</definedName>
    <definedName name="hhhhhhhhhhhh" hidden="1">{#N/A,#N/A,FALSE,"CCC ACC Budget";#N/A,#N/A,FALSE,"Variance";#N/A,#N/A,FALSE,"CCC Rent Detail";#N/A,#N/A,FALSE,"COMMON AREA";#N/A,#N/A,FALSE,"CCC Electric Inclusion";#N/A,#N/A,FALSE,"CCC Opex Detail";#N/A,#N/A,FALSE,"CCC RE Tax Detail";#N/A,#N/A,FALSE,"CCC Chilled Wtr Inclusion";#N/A,#N/A,FALSE,"CCC OTHVAC ";#N/A,#N/A,FALSE,"CCC INPUT"}</definedName>
    <definedName name="hjf" localSheetId="4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hjf" localSheetId="5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hjf" localSheetId="6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hjf" localSheetId="3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hjf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hjhj" localSheetId="4" hidden="1">{"PROFORMA",#N/A,FALSE,"A";"BIGGER 1",#N/A,FALSE,"B";"BIGGER 2",#N/A,FALSE,"B";"BIGGER 3",#N/A,FALSE,"B";"SMALL CF 1",#N/A,FALSE,"C"}</definedName>
    <definedName name="hjhj" localSheetId="5" hidden="1">{"PROFORMA",#N/A,FALSE,"A";"BIGGER 1",#N/A,FALSE,"B";"BIGGER 2",#N/A,FALSE,"B";"BIGGER 3",#N/A,FALSE,"B";"SMALL CF 1",#N/A,FALSE,"C"}</definedName>
    <definedName name="hjhj" localSheetId="6" hidden="1">{"PROFORMA",#N/A,FALSE,"A";"BIGGER 1",#N/A,FALSE,"B";"BIGGER 2",#N/A,FALSE,"B";"BIGGER 3",#N/A,FALSE,"B";"SMALL CF 1",#N/A,FALSE,"C"}</definedName>
    <definedName name="hjhj" localSheetId="3" hidden="1">{"PROFORMA",#N/A,FALSE,"A";"BIGGER 1",#N/A,FALSE,"B";"BIGGER 2",#N/A,FALSE,"B";"BIGGER 3",#N/A,FALSE,"B";"SMALL CF 1",#N/A,FALSE,"C"}</definedName>
    <definedName name="hjhj" hidden="1">{"PROFORMA",#N/A,FALSE,"A";"BIGGER 1",#N/A,FALSE,"B";"BIGGER 2",#N/A,FALSE,"B";"BIGGER 3",#N/A,FALSE,"B";"SMALL CF 1",#N/A,FALSE,"C"}</definedName>
    <definedName name="hjkl" localSheetId="4" hidden="1">{"Zone1",#N/A,FALSE,"Parameters";"Zone2",#N/A,FALSE,"Parameters"}</definedName>
    <definedName name="hjkl" localSheetId="5" hidden="1">{"Zone1",#N/A,FALSE,"Parameters";"Zone2",#N/A,FALSE,"Parameters"}</definedName>
    <definedName name="hjkl" localSheetId="6" hidden="1">{"Zone1",#N/A,FALSE,"Parameters";"Zone2",#N/A,FALSE,"Parameters"}</definedName>
    <definedName name="hjkl" localSheetId="3" hidden="1">{"Zone1",#N/A,FALSE,"Parameters";"Zone2",#N/A,FALSE,"Parameters"}</definedName>
    <definedName name="hjkl" hidden="1">{"Zone1",#N/A,FALSE,"Parameters";"Zone2",#N/A,FALSE,"Parameters"}</definedName>
    <definedName name="hlhldh" localSheetId="4" hidden="1">{"Annual Cash Flows",#N/A,FALSE,"Annual Summary"}</definedName>
    <definedName name="hlhldh" localSheetId="5" hidden="1">{"Annual Cash Flows",#N/A,FALSE,"Annual Summary"}</definedName>
    <definedName name="hlhldh" localSheetId="6" hidden="1">{"Annual Cash Flows",#N/A,FALSE,"Annual Summary"}</definedName>
    <definedName name="hlhldh" localSheetId="3" hidden="1">{"Annual Cash Flows",#N/A,FALSE,"Annual Summary"}</definedName>
    <definedName name="hlhldh" hidden="1">{"Annual Cash Flows",#N/A,FALSE,"Annual Summary"}</definedName>
    <definedName name="hn.ExtDb" hidden="1">FALSE</definedName>
    <definedName name="hn.ModelType" hidden="1">"DEAL"</definedName>
    <definedName name="hn.ModelVersion" hidden="1">1</definedName>
    <definedName name="hn.NoUpload" hidden="1">0</definedName>
    <definedName name="hod" localSheetId="4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hod" localSheetId="5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hod" localSheetId="6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hod" localSheetId="3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ho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HOLDPERIOD" localSheetId="5">'[5]Sensitivity Tables'!$M$4</definedName>
    <definedName name="HOLDPERIOD">'[5]Sensitivity Tables'!$M$4</definedName>
    <definedName name="hon" localSheetId="4" hidden="1">{"Full Gross to Net",#N/A,TRUE,"GtoN";"R_I Accepted from Group Coys",#N/A,TRUE,"GtoN";"R_I Ceded to Group Coys",#N/A,TRUE,"GtoN";"Closing Loss Reserves and Gross Claims Incurred",#N/A,TRUE,"GtoN"}</definedName>
    <definedName name="hon" localSheetId="5" hidden="1">{"Full Gross to Net",#N/A,TRUE,"GtoN";"R_I Accepted from Group Coys",#N/A,TRUE,"GtoN";"R_I Ceded to Group Coys",#N/A,TRUE,"GtoN";"Closing Loss Reserves and Gross Claims Incurred",#N/A,TRUE,"GtoN"}</definedName>
    <definedName name="hon" localSheetId="6" hidden="1">{"Full Gross to Net",#N/A,TRUE,"GtoN";"R_I Accepted from Group Coys",#N/A,TRUE,"GtoN";"R_I Ceded to Group Coys",#N/A,TRUE,"GtoN";"Closing Loss Reserves and Gross Claims Incurred",#N/A,TRUE,"GtoN"}</definedName>
    <definedName name="hon" localSheetId="3" hidden="1">{"Full Gross to Net",#N/A,TRUE,"GtoN";"R_I Accepted from Group Coys",#N/A,TRUE,"GtoN";"R_I Ceded to Group Coys",#N/A,TRUE,"GtoN";"Closing Loss Reserves and Gross Claims Incurred",#N/A,TRUE,"GtoN"}</definedName>
    <definedName name="hon" hidden="1">{"Full Gross to Net",#N/A,TRUE,"GtoN";"R_I Accepted from Group Coys",#N/A,TRUE,"GtoN";"R_I Ceded to Group Coys",#N/A,TRUE,"GtoN";"Closing Loss Reserves and Gross Claims Incurred",#N/A,TRUE,"GtoN"}</definedName>
    <definedName name="hope" localSheetId="4" hidden="1">{#N/A,#N/A,FALSE,"LP Exp";#N/A,#N/A,FALSE,"Salary";#N/A,#N/A,FALSE,"Admin Exp";#N/A,#N/A,FALSE,"QTS Bud";#N/A,#N/A,FALSE,"Marketing"}</definedName>
    <definedName name="hope" localSheetId="5" hidden="1">{#N/A,#N/A,FALSE,"LP Exp";#N/A,#N/A,FALSE,"Salary";#N/A,#N/A,FALSE,"Admin Exp";#N/A,#N/A,FALSE,"QTS Bud";#N/A,#N/A,FALSE,"Marketing"}</definedName>
    <definedName name="hope" localSheetId="6" hidden="1">{#N/A,#N/A,FALSE,"LP Exp";#N/A,#N/A,FALSE,"Salary";#N/A,#N/A,FALSE,"Admin Exp";#N/A,#N/A,FALSE,"QTS Bud";#N/A,#N/A,FALSE,"Marketing"}</definedName>
    <definedName name="hope" localSheetId="3" hidden="1">{#N/A,#N/A,FALSE,"LP Exp";#N/A,#N/A,FALSE,"Salary";#N/A,#N/A,FALSE,"Admin Exp";#N/A,#N/A,FALSE,"QTS Bud";#N/A,#N/A,FALSE,"Marketing"}</definedName>
    <definedName name="hope" hidden="1">{#N/A,#N/A,FALSE,"LP Exp";#N/A,#N/A,FALSE,"Salary";#N/A,#N/A,FALSE,"Admin Exp";#N/A,#N/A,FALSE,"QTS Bud";#N/A,#N/A,FALSE,"Marketing"}</definedName>
    <definedName name="hope_condo" localSheetId="4" hidden="1">{#N/A,#N/A,FALSE,"LP Exp";#N/A,#N/A,FALSE,"Salary";#N/A,#N/A,FALSE,"Admin Exp";#N/A,#N/A,FALSE,"QTS Bud";#N/A,#N/A,FALSE,"Marketing"}</definedName>
    <definedName name="hope_condo" localSheetId="5" hidden="1">{#N/A,#N/A,FALSE,"LP Exp";#N/A,#N/A,FALSE,"Salary";#N/A,#N/A,FALSE,"Admin Exp";#N/A,#N/A,FALSE,"QTS Bud";#N/A,#N/A,FALSE,"Marketing"}</definedName>
    <definedName name="hope_condo" localSheetId="6" hidden="1">{#N/A,#N/A,FALSE,"LP Exp";#N/A,#N/A,FALSE,"Salary";#N/A,#N/A,FALSE,"Admin Exp";#N/A,#N/A,FALSE,"QTS Bud";#N/A,#N/A,FALSE,"Marketing"}</definedName>
    <definedName name="hope_condo" localSheetId="3" hidden="1">{#N/A,#N/A,FALSE,"LP Exp";#N/A,#N/A,FALSE,"Salary";#N/A,#N/A,FALSE,"Admin Exp";#N/A,#N/A,FALSE,"QTS Bud";#N/A,#N/A,FALSE,"Marketing"}</definedName>
    <definedName name="hope_condo" hidden="1">{#N/A,#N/A,FALSE,"LP Exp";#N/A,#N/A,FALSE,"Salary";#N/A,#N/A,FALSE,"Admin Exp";#N/A,#N/A,FALSE,"QTS Bud";#N/A,#N/A,FALSE,"Marketing"}</definedName>
    <definedName name="houy" localSheetId="4" hidden="1">{#N/A,#N/A,FALSE,"AD_Purchase";#N/A,#N/A,FALSE,"Credit";#N/A,#N/A,FALSE,"PF Acquisition";#N/A,#N/A,FALSE,"PF Offering"}</definedName>
    <definedName name="houy" localSheetId="5" hidden="1">{#N/A,#N/A,FALSE,"AD_Purchase";#N/A,#N/A,FALSE,"Credit";#N/A,#N/A,FALSE,"PF Acquisition";#N/A,#N/A,FALSE,"PF Offering"}</definedName>
    <definedName name="houy" localSheetId="6" hidden="1">{#N/A,#N/A,FALSE,"AD_Purchase";#N/A,#N/A,FALSE,"Credit";#N/A,#N/A,FALSE,"PF Acquisition";#N/A,#N/A,FALSE,"PF Offering"}</definedName>
    <definedName name="houy" localSheetId="3" hidden="1">{#N/A,#N/A,FALSE,"AD_Purchase";#N/A,#N/A,FALSE,"Credit";#N/A,#N/A,FALSE,"PF Acquisition";#N/A,#N/A,FALSE,"PF Offering"}</definedName>
    <definedName name="houy" hidden="1">{#N/A,#N/A,FALSE,"AD_Purchase";#N/A,#N/A,FALSE,"Credit";#N/A,#N/A,FALSE,"PF Acquisition";#N/A,#N/A,FALSE,"PF Offering"}</definedName>
    <definedName name="hsfdhs" localSheetId="4" hidden="1">#REF!</definedName>
    <definedName name="hsfdhs" localSheetId="5" hidden="1">#REF!</definedName>
    <definedName name="hsfdhs" localSheetId="6" hidden="1">#REF!</definedName>
    <definedName name="hsfdhs" localSheetId="3" hidden="1">#REF!</definedName>
    <definedName name="hsfdhs" hidden="1">#REF!</definedName>
    <definedName name="html" localSheetId="4" hidden="1">{"'Assump'!$F$6:$J$6"}</definedName>
    <definedName name="html" localSheetId="5" hidden="1">{"'Assump'!$F$6:$J$6"}</definedName>
    <definedName name="html" localSheetId="6" hidden="1">{"'Assump'!$F$6:$J$6"}</definedName>
    <definedName name="html" localSheetId="3" hidden="1">{"'Assump'!$F$6:$J$6"}</definedName>
    <definedName name="html" hidden="1">{"'Assump'!$F$6:$J$6"}</definedName>
    <definedName name="HTML_CodePage" hidden="1">1252</definedName>
    <definedName name="HTML_Control" localSheetId="4" hidden="1">{"'Assump'!$F$6:$J$6"}</definedName>
    <definedName name="HTML_Control" localSheetId="5" hidden="1">{"'Assump'!$F$6:$J$6"}</definedName>
    <definedName name="HTML_Control" localSheetId="6" hidden="1">{"'Assump'!$F$6:$J$6"}</definedName>
    <definedName name="HTML_Control" localSheetId="3" hidden="1">{"'Assump'!$F$6:$J$6"}</definedName>
    <definedName name="HTML_Control" hidden="1">{"'Assump'!$F$6:$J$6"}</definedName>
    <definedName name="HTML_Description" hidden="1">""</definedName>
    <definedName name="HTML_Email" hidden="1">""</definedName>
    <definedName name="HTML_Header" hidden="1">"Assump"</definedName>
    <definedName name="HTML_LastUpdate" hidden="1">"7/24/98"</definedName>
    <definedName name="HTML_LineAfter" hidden="1">FALSE</definedName>
    <definedName name="HTML_LineBefore" hidden="1">FALSE</definedName>
    <definedName name="HTML_Name" hidden="1">"Russell Caplin"</definedName>
    <definedName name="HTML_OBDlg2" hidden="1">TRUE</definedName>
    <definedName name="HTML_OBDlg4" hidden="1">TRUE</definedName>
    <definedName name="HTML_OS" hidden="1">0</definedName>
    <definedName name="HTML_PathFile" hidden="1">"C:\acg\MyHTML.htm"</definedName>
    <definedName name="HTML_Title" hidden="1">"ashish"</definedName>
    <definedName name="HTML1_10" hidden="1">""</definedName>
    <definedName name="HTML1_11" hidden="1">1</definedName>
    <definedName name="HTML1_12" hidden="1">"Aswath:Adobe SiteMill™ 1.0.2:MyHomePage:FCFF3.html"</definedName>
    <definedName name="HTML1_2" hidden="1">1</definedName>
    <definedName name="HTML1_3" hidden="1">"FCFF3"</definedName>
    <definedName name="HTML1_4" hidden="1">"Three-Stage FCFF Model"</definedName>
    <definedName name="HTML1_5" hidden="1">""</definedName>
    <definedName name="HTML1_6" hidden="1">-4146</definedName>
    <definedName name="HTML1_7" hidden="1">-4146</definedName>
    <definedName name="HTML1_8" hidden="1">"10/22/96"</definedName>
    <definedName name="HTML1_9" hidden="1">"Aswath Damodaran"</definedName>
    <definedName name="HTML2_10" hidden="1">""</definedName>
    <definedName name="HTML2_11" hidden="1">-4146</definedName>
    <definedName name="HTML2_12" hidden="1">"C:\My Documents\Intranet\profit plan\HTML\GERMANY.htm"</definedName>
    <definedName name="HTML2_2" hidden="1">1</definedName>
    <definedName name="HTML2_3" hidden="1">""</definedName>
    <definedName name="HTML2_4" hidden="1">""</definedName>
    <definedName name="HTML2_5" hidden="1">""</definedName>
    <definedName name="HTML2_6" hidden="1">1</definedName>
    <definedName name="HTML2_7" hidden="1">1</definedName>
    <definedName name="HTML2_8" hidden="1">""</definedName>
    <definedName name="HTML2_9" hidden="1">""</definedName>
    <definedName name="HTMLCount" hidden="1">1</definedName>
    <definedName name="htmlnew" localSheetId="4" hidden="1">{"'Assump'!$F$6:$J$6"}</definedName>
    <definedName name="htmlnew" localSheetId="5" hidden="1">{"'Assump'!$F$6:$J$6"}</definedName>
    <definedName name="htmlnew" localSheetId="6" hidden="1">{"'Assump'!$F$6:$J$6"}</definedName>
    <definedName name="htmlnew" localSheetId="3" hidden="1">{"'Assump'!$F$6:$J$6"}</definedName>
    <definedName name="htmlnew" hidden="1">{"'Assump'!$F$6:$J$6"}</definedName>
    <definedName name="hu" localSheetId="4" hidden="1">{"Total",#N/A,FALSE,"Six Fields";"PDP",#N/A,FALSE,"Six Fields";"PNP",#N/A,FALSE,"Six Fields";"PUD",#N/A,FALSE,"Six Fields";"Prob",#N/A,FALSE,"Six Fields"}</definedName>
    <definedName name="hu" localSheetId="5" hidden="1">{"Total",#N/A,FALSE,"Six Fields";"PDP",#N/A,FALSE,"Six Fields";"PNP",#N/A,FALSE,"Six Fields";"PUD",#N/A,FALSE,"Six Fields";"Prob",#N/A,FALSE,"Six Fields"}</definedName>
    <definedName name="hu" localSheetId="6" hidden="1">{"Total",#N/A,FALSE,"Six Fields";"PDP",#N/A,FALSE,"Six Fields";"PNP",#N/A,FALSE,"Six Fields";"PUD",#N/A,FALSE,"Six Fields";"Prob",#N/A,FALSE,"Six Fields"}</definedName>
    <definedName name="hu" localSheetId="3" hidden="1">{"Total",#N/A,FALSE,"Six Fields";"PDP",#N/A,FALSE,"Six Fields";"PNP",#N/A,FALSE,"Six Fields";"PUD",#N/A,FALSE,"Six Fields";"Prob",#N/A,FALSE,"Six Fields"}</definedName>
    <definedName name="hu" hidden="1">{"Total",#N/A,FALSE,"Six Fields";"PDP",#N/A,FALSE,"Six Fields";"PNP",#N/A,FALSE,"Six Fields";"PUD",#N/A,FALSE,"Six Fields";"Prob",#N/A,FALSE,"Six Fields"}</definedName>
    <definedName name="hui" localSheetId="4" hidden="1">{"Sum1",#N/A,FALSE,"Reserve Report";"Sum2",#N/A,FALSE,"Reserve Report";"Sum3",#N/A,FALSE,"Reserve Report";"Sum4",#N/A,FALSE,"Reserve Report"}</definedName>
    <definedName name="hui" localSheetId="5" hidden="1">{"Sum1",#N/A,FALSE,"Reserve Report";"Sum2",#N/A,FALSE,"Reserve Report";"Sum3",#N/A,FALSE,"Reserve Report";"Sum4",#N/A,FALSE,"Reserve Report"}</definedName>
    <definedName name="hui" localSheetId="6" hidden="1">{"Sum1",#N/A,FALSE,"Reserve Report";"Sum2",#N/A,FALSE,"Reserve Report";"Sum3",#N/A,FALSE,"Reserve Report";"Sum4",#N/A,FALSE,"Reserve Report"}</definedName>
    <definedName name="hui" localSheetId="3" hidden="1">{"Sum1",#N/A,FALSE,"Reserve Report";"Sum2",#N/A,FALSE,"Reserve Report";"Sum3",#N/A,FALSE,"Reserve Report";"Sum4",#N/A,FALSE,"Reserve Report"}</definedName>
    <definedName name="hui" hidden="1">{"Sum1",#N/A,FALSE,"Reserve Report";"Sum2",#N/A,FALSE,"Reserve Report";"Sum3",#N/A,FALSE,"Reserve Report";"Sum4",#N/A,FALSE,"Reserve Report"}</definedName>
    <definedName name="ien" localSheetId="4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ien" localSheetId="5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ien" localSheetId="6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ien" localSheetId="3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ien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ignore" localSheetId="4" hidden="1">{#N/A,#N/A,FALSE,"WATCHDSC";#N/A,#N/A,FALSE,"2LOSSMOD";#N/A,#N/A,FALSE,"2LOSS";#N/A,#N/A,FALSE,"DSC";#N/A,#N/A,FALSE,"OPERAT";#N/A,#N/A,FALSE,"ADJUST";#N/A,#N/A,FALSE,"LEASE EXPIRE"}</definedName>
    <definedName name="ignore" localSheetId="5" hidden="1">{#N/A,#N/A,FALSE,"WATCHDSC";#N/A,#N/A,FALSE,"2LOSSMOD";#N/A,#N/A,FALSE,"2LOSS";#N/A,#N/A,FALSE,"DSC";#N/A,#N/A,FALSE,"OPERAT";#N/A,#N/A,FALSE,"ADJUST";#N/A,#N/A,FALSE,"LEASE EXPIRE"}</definedName>
    <definedName name="ignore" localSheetId="6" hidden="1">{#N/A,#N/A,FALSE,"WATCHDSC";#N/A,#N/A,FALSE,"2LOSSMOD";#N/A,#N/A,FALSE,"2LOSS";#N/A,#N/A,FALSE,"DSC";#N/A,#N/A,FALSE,"OPERAT";#N/A,#N/A,FALSE,"ADJUST";#N/A,#N/A,FALSE,"LEASE EXPIRE"}</definedName>
    <definedName name="ignore" localSheetId="3" hidden="1">{#N/A,#N/A,FALSE,"WATCHDSC";#N/A,#N/A,FALSE,"2LOSSMOD";#N/A,#N/A,FALSE,"2LOSS";#N/A,#N/A,FALSE,"DSC";#N/A,#N/A,FALSE,"OPERAT";#N/A,#N/A,FALSE,"ADJUST";#N/A,#N/A,FALSE,"LEASE EXPIRE"}</definedName>
    <definedName name="ignore" hidden="1">{#N/A,#N/A,FALSE,"WATCHDSC";#N/A,#N/A,FALSE,"2LOSSMOD";#N/A,#N/A,FALSE,"2LOSS";#N/A,#N/A,FALSE,"DSC";#N/A,#N/A,FALSE,"OPERAT";#N/A,#N/A,FALSE,"ADJUST";#N/A,#N/A,FALSE,"LEASE EXPIRE"}</definedName>
    <definedName name="IHMPrintCF1" localSheetId="4" hidden="1">#REF!</definedName>
    <definedName name="IHMPrintCF1" localSheetId="5" hidden="1">#REF!</definedName>
    <definedName name="IHMPrintCF1" localSheetId="6" hidden="1">#REF!</definedName>
    <definedName name="IHMPrintCF1" localSheetId="3" hidden="1">#REF!</definedName>
    <definedName name="IHMPrintCF1" hidden="1">#REF!</definedName>
    <definedName name="IHMPrintMR1" localSheetId="4" hidden="1">#REF!</definedName>
    <definedName name="IHMPrintMR1" localSheetId="5" hidden="1">#REF!</definedName>
    <definedName name="IHMPrintMR1" localSheetId="6" hidden="1">#REF!</definedName>
    <definedName name="IHMPrintMR1" localSheetId="3" hidden="1">#REF!</definedName>
    <definedName name="IHMPrintMR1" hidden="1">#REF!</definedName>
    <definedName name="IHMPrintMR2" localSheetId="4" hidden="1">#REF!</definedName>
    <definedName name="IHMPrintMR2" localSheetId="5" hidden="1">#REF!</definedName>
    <definedName name="IHMPrintMR2" localSheetId="6" hidden="1">#REF!</definedName>
    <definedName name="IHMPrintMR2" localSheetId="3" hidden="1">#REF!</definedName>
    <definedName name="IHMPrintMR2" hidden="1">#REF!</definedName>
    <definedName name="IHMPrintVAL1" localSheetId="4" hidden="1">#REF!</definedName>
    <definedName name="IHMPrintVAL1" localSheetId="5" hidden="1">#REF!</definedName>
    <definedName name="IHMPrintVAL1" localSheetId="6" hidden="1">#REF!</definedName>
    <definedName name="IHMPrintVAL1" localSheetId="3" hidden="1">#REF!</definedName>
    <definedName name="IHMPrintVAL1" hidden="1">#REF!</definedName>
    <definedName name="IHMPrintVAL2" localSheetId="4" hidden="1">#REF!</definedName>
    <definedName name="IHMPrintVAL2" localSheetId="5" hidden="1">#REF!</definedName>
    <definedName name="IHMPrintVAL2" localSheetId="6" hidden="1">#REF!</definedName>
    <definedName name="IHMPrintVAL2" localSheetId="3" hidden="1">#REF!</definedName>
    <definedName name="IHMPrintVAL2" hidden="1">#REF!</definedName>
    <definedName name="III" localSheetId="4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III" localSheetId="5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III" localSheetId="6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III" localSheetId="3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III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iiii" localSheetId="4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iiii" localSheetId="5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iiii" localSheetId="6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iiii" localSheetId="3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iiii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immediate" localSheetId="4" hidden="1">{"sheet a",#N/A,FALSE,"A";"2 9 casflow",#N/A,FALSE,"B"}</definedName>
    <definedName name="immediate" localSheetId="5" hidden="1">{"sheet a",#N/A,FALSE,"A";"2 9 casflow",#N/A,FALSE,"B"}</definedName>
    <definedName name="immediate" localSheetId="6" hidden="1">{"sheet a",#N/A,FALSE,"A";"2 9 casflow",#N/A,FALSE,"B"}</definedName>
    <definedName name="immediate" localSheetId="3" hidden="1">{"sheet a",#N/A,FALSE,"A";"2 9 casflow",#N/A,FALSE,"B"}</definedName>
    <definedName name="immediate" hidden="1">{"sheet a",#N/A,FALSE,"A";"2 9 casflow",#N/A,FALSE,"B"}</definedName>
    <definedName name="Int">#REF!</definedName>
    <definedName name="Interest_Rate">#REF!</definedName>
    <definedName name="Interest_Reserve" localSheetId="5">'[8]Quick View'!$H$47</definedName>
    <definedName name="Interest_Reserve">'[9]Quick View'!$H$47</definedName>
    <definedName name="INTROP" localSheetId="4" hidden="1">#REF!</definedName>
    <definedName name="INTROP" localSheetId="5" hidden="1">#REF!</definedName>
    <definedName name="INTROP" localSheetId="6" hidden="1">#REF!</definedName>
    <definedName name="INTROP" localSheetId="3" hidden="1">#REF!</definedName>
    <definedName name="INTROP" hidden="1">#REF!</definedName>
    <definedName name="IntroPrintArea" localSheetId="4" hidden="1">#REF!</definedName>
    <definedName name="IntroPrintArea" localSheetId="5" hidden="1">#REF!</definedName>
    <definedName name="IntroPrintArea" localSheetId="6" hidden="1">#REF!</definedName>
    <definedName name="IntroPrintArea" localSheetId="3" hidden="1">#REF!</definedName>
    <definedName name="IntroPrintArea" hidden="1">#REF!</definedName>
    <definedName name="io" localSheetId="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io" localSheetId="5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io" localSheetId="6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io" localSheetId="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io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IOPERIOD" localSheetId="5">[5]Summary!$H$13</definedName>
    <definedName name="IOPERIOD">[5]Summary!$H$13</definedName>
    <definedName name="iouu" localSheetId="4" hidden="1">{"Total",#N/A,FALSE,"Total Proved + Probable";"PDP",#N/A,FALSE,"Total Proved + Probable";"PNP",#N/A,FALSE,"Total Proved + Probable";"PUD",#N/A,FALSE,"Total Proved + Probable";"Prob",#N/A,FALSE,"Total Proved + Probable"}</definedName>
    <definedName name="iouu" localSheetId="5" hidden="1">{"Total",#N/A,FALSE,"Total Proved + Probable";"PDP",#N/A,FALSE,"Total Proved + Probable";"PNP",#N/A,FALSE,"Total Proved + Probable";"PUD",#N/A,FALSE,"Total Proved + Probable";"Prob",#N/A,FALSE,"Total Proved + Probable"}</definedName>
    <definedName name="iouu" localSheetId="6" hidden="1">{"Total",#N/A,FALSE,"Total Proved + Probable";"PDP",#N/A,FALSE,"Total Proved + Probable";"PNP",#N/A,FALSE,"Total Proved + Probable";"PUD",#N/A,FALSE,"Total Proved + Probable";"Prob",#N/A,FALSE,"Total Proved + Probable"}</definedName>
    <definedName name="iouu" localSheetId="3" hidden="1">{"Total",#N/A,FALSE,"Total Proved + Probable";"PDP",#N/A,FALSE,"Total Proved + Probable";"PNP",#N/A,FALSE,"Total Proved + Probable";"PUD",#N/A,FALSE,"Total Proved + Probable";"Prob",#N/A,FALSE,"Total Proved + Probable"}</definedName>
    <definedName name="iouu" hidden="1">{"Total",#N/A,FALSE,"Total Proved + Probable";"PDP",#N/A,FALSE,"Total Proved + Probable";"PNP",#N/A,FALSE,"Total Proved + Probable";"PUD",#N/A,FALSE,"Total Proved + Probable";"Prob",#N/A,FALSE,"Total Proved + Probable"}</definedName>
    <definedName name="IQ_1_4_CONSTRUCTION_GROSS_LOANS_FFIEC" hidden="1">"c13402"</definedName>
    <definedName name="IQ_1_4_CONSTRUCTION_LL_REC_DOM_FFIEC" hidden="1">"c12899"</definedName>
    <definedName name="IQ_1_4_CONSTRUCTION_LOAN_COMMITMENTS_UNUSED_FFIEC" hidden="1">"c13244"</definedName>
    <definedName name="IQ_1_4_CONSTRUCTION_LOANS_DUE_30_89_FFIEC" hidden="1">"c13257"</definedName>
    <definedName name="IQ_1_4_CONSTRUCTION_LOANS_DUE_90_FFIEC" hidden="1">"c13285"</definedName>
    <definedName name="IQ_1_4_CONSTRUCTION_LOANS_NON_ACCRUAL_FFIEC" hidden="1">"c13311"</definedName>
    <definedName name="IQ_1_4_CONSTRUCTION_RISK_BASED_FFIEC" hidden="1">"c13423"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RES_DOM_FFIEC" hidden="1">"c15269"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BS_AFS_AMORT_COST_FFIEC" hidden="1">"c20499"</definedName>
    <definedName name="IQ_ABS_AFS_FAIR_VAL_FFIEC" hidden="1">"c20464"</definedName>
    <definedName name="IQ_ABS_AVAIL_SALE_FFIEC" hidden="1">"c12802"</definedName>
    <definedName name="IQ_ABS_FFIEC" hidden="1">"c12788"</definedName>
    <definedName name="IQ_ABS_HTM_AMORT_COST_FFIEC" hidden="1">"c20447"</definedName>
    <definedName name="IQ_ABS_HTM_FAIR_VAL_FFIEC" hidden="1">"c20482"</definedName>
    <definedName name="IQ_ABS_INVEST_SECURITIES_FFIEC" hidden="1">"c13461"</definedName>
    <definedName name="IQ_ABS_PERIOD" hidden="1">"c13823"</definedName>
    <definedName name="IQ_ABS_PERIOD_EST" hidden="1">"c16122"</definedName>
    <definedName name="IQ_ACCEPTANCES_OTHER_FOREIGN_BANKS_LL_REC_FFIEC" hidden="1">"c15293"</definedName>
    <definedName name="IQ_ACCEPTANCES_OTHER_US_BANKS_LL_REC_FFIEC" hidden="1">"c15292"</definedName>
    <definedName name="IQ_ACCOUNT_CHANGE" hidden="1">"c1449"</definedName>
    <definedName name="IQ_ACCOUNT_CODE_INTEREST_PENALTIES" hidden="1">"c15741"</definedName>
    <definedName name="IQ_Account_delta" hidden="1">"c413"</definedName>
    <definedName name="IQ_ACCOUNTING_FFIEC" hidden="1">"c13054"</definedName>
    <definedName name="IQ_ACCOUNTING_STANDARD" hidden="1">"c4539"</definedName>
    <definedName name="IQ_ACCOUNTING_STANDARD_CIQ_COL" hidden="1">"c11739"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RUED_INTEREST_RECEIVABLE_FFIEC" hidden="1">"c12842"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AMORT_GW" hidden="1">"c17749"</definedName>
    <definedName name="IQ_ACCUM_AMORT_INTAN_ASSETS" hidden="1">"c17747"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_WIRELESS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COST_SUB" hidden="1">"c15807"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_TAX_POSITIONS_CURRENT_YR" hidden="1">"c15733"</definedName>
    <definedName name="IQ_ADD_TAX_POSITIONS_PRIOR_YRS" hidden="1">"c15735"</definedName>
    <definedName name="IQ_ADDIN" hidden="1">"AUTO"</definedName>
    <definedName name="IQ_ADDITIONAL_NON_INT_INC_FDIC" hidden="1">"c6574"</definedName>
    <definedName name="IQ_ADDITIONS_NON_ACCRUAL_ASSET_DURING_QTR_FFIEC" hidden="1">"c15349"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DVERTISING_MARKETING_EXPENSES_FFIEC" hidden="1">"c13048"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DILUTED" hidden="1">"c16188"</definedName>
    <definedName name="IQ_AFFO_PER_SHARE_BASIC" hidden="1">"c8869"</definedName>
    <definedName name="IQ_AFFO_PER_SHARE_DILUTED" hidden="1">"c8870"</definedName>
    <definedName name="IQ_AFS_INVEST_SECURITIES_FFIEC" hidden="1">"c13456"</definedName>
    <definedName name="IQ_AFS_SECURITIES_TIER_1_FFIEC" hidden="1">"c13343"</definedName>
    <definedName name="IQ_AFTER_TAX_INCOME_FDIC" hidden="1">"c6583"</definedName>
    <definedName name="IQ_AG_PROD_FARM_LOANS_DOM_QUARTERLY_AVG_FFIEC" hidden="1">"c15477"</definedName>
    <definedName name="IQ_AGENCY" hidden="1">"c8960"</definedName>
    <definedName name="IQ_AGENCY_INVEST_SECURITIES_FFIEC" hidden="1">"c13458"</definedName>
    <definedName name="IQ_AGG_CORPORATE_SHARES" hidden="1">"c13781"</definedName>
    <definedName name="IQ_AGG_CORPORATE_VALUE" hidden="1">"c13774"</definedName>
    <definedName name="IQ_AGG_ESOP_SHARES" hidden="1">"c13782"</definedName>
    <definedName name="IQ_AGG_ESOP_VALUE" hidden="1">"c13775"</definedName>
    <definedName name="IQ_AGG_FOUNDATION_SHARES" hidden="1">"c13783"</definedName>
    <definedName name="IQ_AGG_FOUNDATION_VALUE" hidden="1">"c13776"</definedName>
    <definedName name="IQ_AGG_HEDGEFUND_SHARES" hidden="1">"c13785"</definedName>
    <definedName name="IQ_AGG_HEDGEFUND_VALUE" hidden="1">"c13778"</definedName>
    <definedName name="IQ_AGG_INSIDER_SHARES" hidden="1">"c13780"</definedName>
    <definedName name="IQ_AGG_INSIDER_VALUE" hidden="1">"c13773"</definedName>
    <definedName name="IQ_AGG_INSTITUTIONAL_SHARES" hidden="1">"c13779"</definedName>
    <definedName name="IQ_AGG_INSTITUTIONAL_VALUE" hidden="1">"c13772"</definedName>
    <definedName name="IQ_AGG_OTHER_SHARES" hidden="1">"c13784"</definedName>
    <definedName name="IQ_AGG_OTHER_VALUE" hidden="1">"c13777"</definedName>
    <definedName name="IQ_AGRICULTURAL_GROSS_LOANS_FFIEC" hidden="1">"c13413"</definedName>
    <definedName name="IQ_AGRICULTURAL_LOANS_FOREIGN_FFIEC" hidden="1">"c13481"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GRICULTURAL_RISK_BASED_FFIEC" hidden="1">"c13434"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_OTHER_DEPOSITS_FOREIGN_DEP_FFIEC" hidden="1">"c15347"</definedName>
    <definedName name="IQ_ALL_OTHER_INVEST_UNCONSOL_SUBS_FFIEC" hidden="1">"c15275"</definedName>
    <definedName name="IQ_ALL_OTHER_LEASES_CHARGE_OFFS_FFIEC" hidden="1">"c13185"</definedName>
    <definedName name="IQ_ALL_OTHER_LEASES_RECOV_FFIEC" hidden="1">"c13207"</definedName>
    <definedName name="IQ_ALL_OTHER_LOANS_CHARGE_OFFS_FFIEC" hidden="1">"c13183"</definedName>
    <definedName name="IQ_ALL_OTHER_LOANS_RECOV_FFIEC" hidden="1">"c13205"</definedName>
    <definedName name="IQ_ALL_OTHER_TRADING_LIABILITIES_DOM_FFIEC" hidden="1">"c12942"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_LL_LOSSES_FFIEC" hidden="1">"c12810"</definedName>
    <definedName name="IQ_ALLOWABLE_T2_CAPITAL_FFIEC" hidden="1">"c13150"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CREDIT_LOSSES_OFF_BS_FFIEC" hidden="1">"c12871"</definedName>
    <definedName name="IQ_ALLOWANCE_LL_LOSSES_T2_FFIEC" hidden="1">"c13146"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_IMPAIRMENT_OTHER_INTANGIBLE_ASSETS_FFIEC" hidden="1">"c13026"</definedName>
    <definedName name="IQ_AMORT_EXPENSE_FDIC" hidden="1">"c6677"</definedName>
    <definedName name="IQ_AMORTIZATION" hidden="1">"c1591"</definedName>
    <definedName name="IQ_AMORTIZED_COST_FDIC" hidden="1">"c6426"</definedName>
    <definedName name="IQ_AMOUNT_FINANCIAL_LOC_CONVEYED_FFIEC" hidden="1">"c13250"</definedName>
    <definedName name="IQ_AMOUNT_PERFORMANCE_LOC_CONVEYED_FFIEC" hidden="1">"c13252"</definedName>
    <definedName name="IQ_AMT_OUT" hidden="1">"c2145"</definedName>
    <definedName name="IQ_ANALYST_DET_EST" hidden="1">"c12043"</definedName>
    <definedName name="IQ_ANALYST_DET_EST_THOM" hidden="1">"c12071"</definedName>
    <definedName name="IQ_ANALYST_EMAIL" hidden="1">"c13738"</definedName>
    <definedName name="IQ_ANALYST_NAME" hidden="1">"c13736"</definedName>
    <definedName name="IQ_ANALYST_NON_PER_DET_EST" hidden="1">"c12755"</definedName>
    <definedName name="IQ_ANALYST_NON_PER_DET_EST_THOM" hidden="1">"c12759"</definedName>
    <definedName name="IQ_ANALYST_PHONE" hidden="1">"c13737"</definedName>
    <definedName name="IQ_ANALYST_START_DATE" hidden="1">"c13740"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NNUITY_SALES_FEES_COMMISSIONS_FFIEC" hidden="1">"c13007"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PPLICABLE_INCOME_TAXES_FTE_FFIEC" hidden="1">"c13853"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RPU_ANALOG_CABLE" hidden="1">"c2864"</definedName>
    <definedName name="IQ_ARPU_BASIC_CABLE" hidden="1">"c2866"</definedName>
    <definedName name="IQ_ARPU_BBAND" hidden="1">"c2867"</definedName>
    <definedName name="IQ_ARPU_DIG_CABLE" hidden="1">"c2865"</definedName>
    <definedName name="IQ_ARPU_PHONE" hidden="1">"c2868"</definedName>
    <definedName name="IQ_ARPU_POSTPAID_WIRELESS" hidden="1">"c15758"</definedName>
    <definedName name="IQ_ARPU_PREPAID_WIRELESS" hidden="1">"c15759"</definedName>
    <definedName name="IQ_ARPU_RETAIL_WIRELESS" hidden="1">"c15760"</definedName>
    <definedName name="IQ_ARPU_SATELLITE" hidden="1">"c15790"</definedName>
    <definedName name="IQ_ARPU_TOTAL" hidden="1">"c2869"</definedName>
    <definedName name="IQ_ARPU_WHOLESALE_WIRELESS" hidden="1">"c15761"</definedName>
    <definedName name="IQ_ARPU_WIRELESS" hidden="1">"c2126"</definedName>
    <definedName name="IQ_ASKPRICE" hidden="1">"c13927"</definedName>
    <definedName name="IQ_ASSET_BACKED_FDIC" hidden="1">"c6301"</definedName>
    <definedName name="IQ_ASSET_MANAGED_GROWTH_RATE" hidden="1">"c20434"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SUPPLE" hidden="1">"c13812"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FAIR_VALUE" hidden="1">"c13843"</definedName>
    <definedName name="IQ_ASSETS_HELD_FDIC" hidden="1">"c6305"</definedName>
    <definedName name="IQ_ASSETS_LEVEL_1" hidden="1">"c13839"</definedName>
    <definedName name="IQ_ASSETS_LEVEL_2" hidden="1">"c13840"</definedName>
    <definedName name="IQ_ASSETS_LEVEL_3" hidden="1">"c13841"</definedName>
    <definedName name="IQ_ASSETS_NAME_AP" hidden="1">"c8921"</definedName>
    <definedName name="IQ_ASSETS_NAME_AP_ABS" hidden="1">"c8940"</definedName>
    <definedName name="IQ_ASSETS_NETTING_OTHER_ADJUSTMENTS" hidden="1">"c13842"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REPRICE_ASSETS_TOT_FFIEC" hidden="1">"c13454"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ETS_UNDER_ADMINISTRATION" hidden="1">"c20432"</definedName>
    <definedName name="IQ_ASSIGNED_RESERVES_COAL" hidden="1">"c15912"</definedName>
    <definedName name="IQ_ASSIGNED_RESERVES_TO_TOTAL_RESERVES_COAL" hidden="1">"c15955"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LOSSES" hidden="1">"c15870"</definedName>
    <definedName name="IQ_ASSUMED_PC_EARNED" hidden="1">"c2746"</definedName>
    <definedName name="IQ_ASSUMED_PREMIUMS_EARNED_GROSS_PREMIUMS_EARNED" hidden="1">"c15886"</definedName>
    <definedName name="IQ_ASSUMED_PREMIUMS_WRITTEN_GROSS_PREMIUMS_WRITTEN" hidden="1">"c15884"</definedName>
    <definedName name="IQ_ASSUMED_WRITTEN" hidden="1">"c2725"</definedName>
    <definedName name="IQ_ATM_FEES_FFIEC" hidden="1">"c13042"</definedName>
    <definedName name="IQ_ATM_INTERCHANGE_EXPENSES_FFIEC" hidden="1">"c13056"</definedName>
    <definedName name="IQ_AUDITOR_NAME" hidden="1">"c1539"</definedName>
    <definedName name="IQ_AUDITOR_OPINION" hidden="1">"c1540"</definedName>
    <definedName name="IQ_AUM" hidden="1">"c10043"</definedName>
    <definedName name="IQ_AUM_ACQUISITIONS_TRANSFERS" hidden="1">"c20415"</definedName>
    <definedName name="IQ_AUM_AVERAGE" hidden="1">"c20418"</definedName>
    <definedName name="IQ_AUM_BOP" hidden="1">"c20409"</definedName>
    <definedName name="IQ_AUM_CASH_FLOWS_DIVIDENDS" hidden="1">"c20413"</definedName>
    <definedName name="IQ_AUM_DOMESTIC" hidden="1">"c20400"</definedName>
    <definedName name="IQ_AUM_EOP" hidden="1">"c20417"</definedName>
    <definedName name="IQ_AUM_EQUITY_FUNDS" hidden="1">"c10039"</definedName>
    <definedName name="IQ_AUM_FEE_EARNING" hidden="1">"c20402"</definedName>
    <definedName name="IQ_AUM_FIXED_INCOME_FUNDS" hidden="1">"c10040"</definedName>
    <definedName name="IQ_AUM_FOREIGN" hidden="1">"c20401"</definedName>
    <definedName name="IQ_AUM_HIGH_NET_WORTH" hidden="1">"c20398"</definedName>
    <definedName name="IQ_AUM_INFLOWS" hidden="1">"c20410"</definedName>
    <definedName name="IQ_AUM_INSTITUTIONAL" hidden="1">"c20396"</definedName>
    <definedName name="IQ_AUM_INSTITUTIONAL_CUSTOMERS" hidden="1">"c20405"</definedName>
    <definedName name="IQ_AUM_MARKET_APPRECIATION_DEPRECIATION" hidden="1">"c20414"</definedName>
    <definedName name="IQ_AUM_MONEY_MARKET_FUNDS" hidden="1">"c10041"</definedName>
    <definedName name="IQ_AUM_NET_CHANGE" hidden="1">"c20419"</definedName>
    <definedName name="IQ_AUM_NET_INFLOWS_OUTFLOWS" hidden="1">"c20412"</definedName>
    <definedName name="IQ_AUM_NON_FEE_EARNING" hidden="1">"c20403"</definedName>
    <definedName name="IQ_AUM_OTHER" hidden="1">"c10042"</definedName>
    <definedName name="IQ_AUM_OTHER_ADJUSTMENTS" hidden="1">"c20416"</definedName>
    <definedName name="IQ_AUM_OTHER_CLIENTS" hidden="1">"c20399"</definedName>
    <definedName name="IQ_AUM_OTHER_CUSTOMERS" hidden="1">"c20407"</definedName>
    <definedName name="IQ_AUM_OUTFLOWS" hidden="1">"c20411"</definedName>
    <definedName name="IQ_AUM_PRIVATE_EQUITY" hidden="1">"c20394"</definedName>
    <definedName name="IQ_AUM_REAL_ESTATE" hidden="1">"c20395"</definedName>
    <definedName name="IQ_AUM_RETAIL" hidden="1">"c20397"</definedName>
    <definedName name="IQ_AUM_RETAIL_CUSTOMERS" hidden="1">"c20404"</definedName>
    <definedName name="IQ_AUM_SME_CUSTOMERS" hidden="1">"c20406"</definedName>
    <definedName name="IQ_AUM_TOTAL_CUSTOMERS" hidden="1">"c20408"</definedName>
    <definedName name="IQ_AUTO_LOANS_TOTAL_LOANS" hidden="1">"c15713"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_FOR_SALE_FAIR_VALUE_TOT_FFIEC" hidden="1">"c15399"</definedName>
    <definedName name="IQ_AVAIL_FOR_SALE_LEVEL_1_FFIEC" hidden="1">"c15421"</definedName>
    <definedName name="IQ_AVAIL_FOR_SALE_LEVEL_2_FFIEC" hidden="1">"c15434"</definedName>
    <definedName name="IQ_AVAIL_FOR_SALE_LEVEL_3_FFIEC" hidden="1">"c15447"</definedName>
    <definedName name="IQ_AVAILABLE_FOR_SALE_FDIC" hidden="1">"c6409"</definedName>
    <definedName name="IQ_AVAILABLE_SALE_SEC_FFIEC" hidden="1">"c12791"</definedName>
    <definedName name="IQ_AVERAGE_ASSETS_FDIC" hidden="1">"c6362"</definedName>
    <definedName name="IQ_AVERAGE_ASSETS_QUART_FDIC" hidden="1">"c6363"</definedName>
    <definedName name="IQ_AVERAGE_DEPOSITS" hidden="1">"c15256"</definedName>
    <definedName name="IQ_AVERAGE_EARNING_ASSETS_FDIC" hidden="1">"c6748"</definedName>
    <definedName name="IQ_AVERAGE_EQUITY_FDIC" hidden="1">"c6749"</definedName>
    <definedName name="IQ_AVERAGE_INTEREST_BEARING_DEPOSITS" hidden="1">"c15254"</definedName>
    <definedName name="IQ_AVERAGE_LOANS_FDIC" hidden="1">"c6750"</definedName>
    <definedName name="IQ_AVERAGE_LOANS_HFI" hidden="1">"c15251"</definedName>
    <definedName name="IQ_AVERAGE_LOANS_HFS" hidden="1">"c15252"</definedName>
    <definedName name="IQ_AVERAGE_NON_INTEREST_BEARING_DEPOSITS" hidden="1">"c15255"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REUT" hidden="1">"c5315"</definedName>
    <definedName name="IQ_AVG_BROKER_REC_NO_THOM" hidden="1">"c5094"</definedName>
    <definedName name="IQ_AVG_BROKER_REC_REUT" hidden="1">"c3630"</definedName>
    <definedName name="IQ_AVG_BROKER_REC_THOM" hidden="1">"c3648"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DUSTRY_REC_CIQ_COL" hidden="1">"c11631"</definedName>
    <definedName name="IQ_AVG_INDUSTRY_REC_NO" hidden="1">"c4454"</definedName>
    <definedName name="IQ_AVG_INDUSTRY_REC_NO_CIQ_COL" hidden="1">"c11630"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INV_HOMEBUILDING" hidden="1">"c15812"</definedName>
    <definedName name="IQ_AVG_INV_HOMES" hidden="1">"c15810"</definedName>
    <definedName name="IQ_AVG_INV_LAND_LOTS" hidden="1">"c15811"</definedName>
    <definedName name="IQ_AVG_MKTCAP" hidden="1">"c80"</definedName>
    <definedName name="IQ_AVG_PORTFOLIO_DURATION" hidden="1">"c17693"</definedName>
    <definedName name="IQ_AVG_PRICE" hidden="1">"c81"</definedName>
    <definedName name="IQ_AVG_PRICE_TARGET" hidden="1">"c82"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REV_PER_TRADE" hidden="1">"c20431"</definedName>
    <definedName name="IQ_AVG_SHAREOUTSTANDING" hidden="1">"c83"</definedName>
    <definedName name="IQ_AVG_TEMP_EMPLOYEES" hidden="1">"c6020"</definedName>
    <definedName name="IQ_AVG_TEV" hidden="1">"c84"</definedName>
    <definedName name="IQ_AVG_TOTAL_ASSETS_LEVERAGE_CAPITAL_FFIEC" hidden="1">"c13159"</definedName>
    <definedName name="IQ_AVG_TOTAL_ASSETS_LEVERAGE_RATIO_FFIEC" hidden="1">"c13154"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FC_UNUSED_UNUSED_UNUSED" hidden="1">"c8353"</definedName>
    <definedName name="IQ_BALANCE_GOODS_APR_UNUSED" hidden="1">"c7473"</definedName>
    <definedName name="IQ_BALANCE_GOODS_APR_UNUSED_UNUSED_UNUSED" hidden="1">"c7473"</definedName>
    <definedName name="IQ_BALANCE_GOODS_FC_UNUSED" hidden="1">"c7693"</definedName>
    <definedName name="IQ_BALANCE_GOODS_FC_UNUSED_UNUSED_UNUSED" hidden="1">"c7693"</definedName>
    <definedName name="IQ_BALANCE_GOODS_POP_FC_UNUSED" hidden="1">"c7913"</definedName>
    <definedName name="IQ_BALANCE_GOODS_POP_FC_UNUSED_UNUSED_UNUSED" hidden="1">"c7913"</definedName>
    <definedName name="IQ_BALANCE_GOODS_POP_UNUSED" hidden="1">"c7033"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FC_UNUSED_UNUSED_UNUSED" hidden="1">"c8133"</definedName>
    <definedName name="IQ_BALANCE_GOODS_YOY_UNUSED" hidden="1">"c7253"</definedName>
    <definedName name="IQ_BALANCE_GOODS_YOY_UNUSED_UNUSED_UNUSED" hidden="1">"c7253"</definedName>
    <definedName name="IQ_BALANCE_SERV_APR_FC_UNUSED" hidden="1">"c8355"</definedName>
    <definedName name="IQ_BALANCE_SERV_APR_FC_UNUSED_UNUSED_UNUSED" hidden="1">"c8355"</definedName>
    <definedName name="IQ_BALANCE_SERV_APR_UNUSED" hidden="1">"c7475"</definedName>
    <definedName name="IQ_BALANCE_SERV_APR_UNUSED_UNUSED_UNUSED" hidden="1">"c7475"</definedName>
    <definedName name="IQ_BALANCE_SERV_FC_UNUSED" hidden="1">"c7695"</definedName>
    <definedName name="IQ_BALANCE_SERV_FC_UNUSED_UNUSED_UNUSED" hidden="1">"c7695"</definedName>
    <definedName name="IQ_BALANCE_SERV_POP_FC_UNUSED" hidden="1">"c7915"</definedName>
    <definedName name="IQ_BALANCE_SERV_POP_FC_UNUSED_UNUSED_UNUSED" hidden="1">"c7915"</definedName>
    <definedName name="IQ_BALANCE_SERV_POP_UNUSED" hidden="1">"c7035"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FC_UNUSED_UNUSED_UNUSED" hidden="1">"c8135"</definedName>
    <definedName name="IQ_BALANCE_SERV_YOY_UNUSED" hidden="1">"c7255"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" hidden="1">"c8357"</definedName>
    <definedName name="IQ_BALANCE_TRADE_APR_FC_UNUSED_UNUSED_UNUSED" hidden="1">"c8357"</definedName>
    <definedName name="IQ_BALANCE_TRADE_APR_UNUSED" hidden="1">"c7477"</definedName>
    <definedName name="IQ_BALANCE_TRADE_APR_UNUSED_UNUSED_UNUSED" hidden="1">"c7477"</definedName>
    <definedName name="IQ_BALANCE_TRADE_FC_UNUSED" hidden="1">"c7697"</definedName>
    <definedName name="IQ_BALANCE_TRADE_FC_UNUSED_UNUSED_UNUSED" hidden="1">"c7697"</definedName>
    <definedName name="IQ_BALANCE_TRADE_POP_FC_UNUSED" hidden="1">"c7917"</definedName>
    <definedName name="IQ_BALANCE_TRADE_POP_FC_UNUSED_UNUSED_UNUSED" hidden="1">"c7917"</definedName>
    <definedName name="IQ_BALANCE_TRADE_POP_UNUSED" hidden="1">"c7037"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FC_UNUSED_UNUSED_UNUSED" hidden="1">"c8137"</definedName>
    <definedName name="IQ_BALANCE_TRADE_YOY_UNUSED" hidden="1">"c7257"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LOAN_LIST" hidden="1">"c13507"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ING_FEES_OPERATING_INC_FFIEC" hidden="1">"c13386"</definedName>
    <definedName name="IQ_BANKS_FOREIGN_COUNTRIES_NON_TRANS_ACCTS_FFIEC" hidden="1">"c15326"</definedName>
    <definedName name="IQ_BANKS_FOREIGN_COUNTRIES_TOTAL_DEPOSITS_FDIC" hidden="1">"c6475"</definedName>
    <definedName name="IQ_BANKS_FOREIGN_COUNTRIES_TRANS_ACCTS_FFIEC" hidden="1">"c15318"</definedName>
    <definedName name="IQ_BASE_RENT" hidden="1">"c16017"</definedName>
    <definedName name="IQ_BASE_RENT_OPERATING_LEASE_EXPIRING_AFTER_FIVE" hidden="1">"c16107"</definedName>
    <definedName name="IQ_BASE_RENT_OPERATING_LEASE_EXPIRING_CY" hidden="1">"c16101"</definedName>
    <definedName name="IQ_BASE_RENT_OPERATING_LEASE_EXPIRING_CY1" hidden="1">"c16102"</definedName>
    <definedName name="IQ_BASE_RENT_OPERATING_LEASE_EXPIRING_CY2" hidden="1">"c16103"</definedName>
    <definedName name="IQ_BASE_RENT_OPERATING_LEASE_EXPIRING_CY3" hidden="1">"c16104"</definedName>
    <definedName name="IQ_BASE_RENT_OPERATING_LEASE_EXPIRING_CY4" hidden="1">"c16105"</definedName>
    <definedName name="IQ_BASE_RENT_OPERATING_LEASE_EXPIRING_NEXT_FIVE" hidden="1">"c16106"</definedName>
    <definedName name="IQ_BASE_RENT_OPERATING_LEASE_EXPIRING_TOTAL" hidden="1">"c16108"</definedName>
    <definedName name="IQ_BASE_RENT_RENTAL_REVENUE" hidden="1">"c16062"</definedName>
    <definedName name="IQ_BASIC_EPS_EXCL" hidden="1">"c85"</definedName>
    <definedName name="IQ_BASIC_EPS_INCL" hidden="1">"c86"</definedName>
    <definedName name="IQ_BASIC_NAV_SHARES" hidden="1">"c16012"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NCHMARK_YIELD" hidden="1">"c8955"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DPRICE" hidden="1">"c13926"</definedName>
    <definedName name="IQ_BIG_INT_BEAR_CD" hidden="1">"c89"</definedName>
    <definedName name="IQ_BOARD_MEMBER" hidden="1">"c96"</definedName>
    <definedName name="IQ_BOARD_MEMBER_ALL_OTHER_COMP" hidden="1">"c18992"</definedName>
    <definedName name="IQ_BOARD_MEMBER_ANNUAL_CASH_COMP" hidden="1">"c18993"</definedName>
    <definedName name="IQ_BOARD_MEMBER_AS_REPORTED_COMP" hidden="1">"c18997"</definedName>
    <definedName name="IQ_BOARD_MEMBER_AS_REPORTED_DIRECTOR_COMP" hidden="1">"c19009"</definedName>
    <definedName name="IQ_BOARD_MEMBER_ASSISTANT_EMAIL" hidden="1">"c15179"</definedName>
    <definedName name="IQ_BOARD_MEMBER_ASSISTANT_FAX" hidden="1">"c15181"</definedName>
    <definedName name="IQ_BOARD_MEMBER_ASSISTANT_NAME" hidden="1">"c15178"</definedName>
    <definedName name="IQ_BOARD_MEMBER_ASSISTANT_PHONE" hidden="1">"c15180"</definedName>
    <definedName name="IQ_BOARD_MEMBER_BACKGROUND" hidden="1">"c2101"</definedName>
    <definedName name="IQ_BOARD_MEMBER_BONUS" hidden="1">"c18988"</definedName>
    <definedName name="IQ_BOARD_MEMBER_CALCULATED_COMP" hidden="1">"c18995"</definedName>
    <definedName name="IQ_BOARD_MEMBER_CHANGE_PENSION" hidden="1">"c19010"</definedName>
    <definedName name="IQ_BOARD_MEMBER_DIRECT_FAX" hidden="1">"c15176"</definedName>
    <definedName name="IQ_BOARD_MEMBER_DIRECT_PHONE" hidden="1">"c15175"</definedName>
    <definedName name="IQ_BOARD_MEMBER_DIRECTOR_BONUS" hidden="1">"c19004"</definedName>
    <definedName name="IQ_BOARD_MEMBER_DIRECTOR_CHANGE_PENSION" hidden="1">"c19005"</definedName>
    <definedName name="IQ_BOARD_MEMBER_DIRECTOR_FEE" hidden="1">"c19001"</definedName>
    <definedName name="IQ_BOARD_MEMBER_DIRECTOR_NON_EQUITY_COMP" hidden="1">"c19006"</definedName>
    <definedName name="IQ_BOARD_MEMBER_DIRECTOR_OPTION_AWARDS" hidden="1">"c19002"</definedName>
    <definedName name="IQ_BOARD_MEMBER_DIRECTOR_OTHER" hidden="1">"c19003"</definedName>
    <definedName name="IQ_BOARD_MEMBER_DIRECTOR_STOCK_AWARDS" hidden="1">"c19007"</definedName>
    <definedName name="IQ_BOARD_MEMBER_DIRECTOR_STOCK_GRANTS" hidden="1">"c19034"</definedName>
    <definedName name="IQ_BOARD_MEMBER_DIRECTOR_STOCK_OPTIONS" hidden="1">"c19008"</definedName>
    <definedName name="IQ_BOARD_MEMBER_EMAIL" hidden="1">"c15177"</definedName>
    <definedName name="IQ_BOARD_MEMBER_EQUITY_INCENTIVE" hidden="1">"c19030"</definedName>
    <definedName name="IQ_BOARD_MEMBER_EST_PAYMENTS_CHANGE_CONTROL" hidden="1">"c18999"</definedName>
    <definedName name="IQ_BOARD_MEMBER_EST_PAYMENTS_TERMINATION" hidden="1">"c19011"</definedName>
    <definedName name="IQ_BOARD_MEMBER_EXERCISABLE_OPTIONS" hidden="1">"c19014"</definedName>
    <definedName name="IQ_BOARD_MEMBER_EXERCISABLE_VALUES" hidden="1">"c19015"</definedName>
    <definedName name="IQ_BOARD_MEMBER_EXERCISED_OPTIONS" hidden="1">"c19012"</definedName>
    <definedName name="IQ_BOARD_MEMBER_EXERCISED_VALUES" hidden="1">"c19013"</definedName>
    <definedName name="IQ_BOARD_MEMBER_ID" hidden="1">"c13756"</definedName>
    <definedName name="IQ_BOARD_MEMBER_LT_INCENTIVE" hidden="1">"c18991"</definedName>
    <definedName name="IQ_BOARD_MEMBER_MAIN_FAX" hidden="1">"c15174"</definedName>
    <definedName name="IQ_BOARD_MEMBER_MAIN_PHONE" hidden="1">"c15173"</definedName>
    <definedName name="IQ_BOARD_MEMBER_MARKET_VALUE_SHARES_NOT_VESTED" hidden="1">"c19029"</definedName>
    <definedName name="IQ_BOARD_MEMBER_NON_EQUITY_INCENTIVE" hidden="1">"c19000"</definedName>
    <definedName name="IQ_BOARD_MEMBER_NUM_SHARED_NOT_VESTED" hidden="1">"c19028"</definedName>
    <definedName name="IQ_BOARD_MEMBER_NUM_SHARES_ACQUIRED" hidden="1">"c19026"</definedName>
    <definedName name="IQ_BOARD_MEMBER_OFFICE_ADDRESS" hidden="1">"c15172"</definedName>
    <definedName name="IQ_BOARD_MEMBER_OPTION_AWARDS" hidden="1">"c18996"</definedName>
    <definedName name="IQ_BOARD_MEMBER_OPTION_MARKET_PRICE" hidden="1">"c19025"</definedName>
    <definedName name="IQ_BOARD_MEMBER_OPTION_PRICE" hidden="1">"c19024"</definedName>
    <definedName name="IQ_BOARD_MEMBER_OTHER_ANNUAL_COMP" hidden="1">"c18989"</definedName>
    <definedName name="IQ_BOARD_MEMBER_OTHER_COMP" hidden="1">"c18998"</definedName>
    <definedName name="IQ_BOARD_MEMBER_RESTRICTED_STOCK_COMP" hidden="1">"c18990"</definedName>
    <definedName name="IQ_BOARD_MEMBER_SALARY" hidden="1">"c18987"</definedName>
    <definedName name="IQ_BOARD_MEMBER_ST_COMP" hidden="1">"c18994"</definedName>
    <definedName name="IQ_BOARD_MEMBER_TITLE" hidden="1">"c97"</definedName>
    <definedName name="IQ_BOARD_MEMBER_TOTAL_NUM_STOCK_AWARDS" hidden="1">"c19033"</definedName>
    <definedName name="IQ_BOARD_MEMBER_TOTAL_OPTIONS" hidden="1">"c19022"</definedName>
    <definedName name="IQ_BOARD_MEMBER_TOTAL_STOCK_VALUE" hidden="1">"c19032"</definedName>
    <definedName name="IQ_BOARD_MEMBER_TOTAL_VALUE_OPTIONS" hidden="1">"c19023"</definedName>
    <definedName name="IQ_BOARD_MEMBER_UNCLASSIFIED_OPTIONS" hidden="1">"c19018"</definedName>
    <definedName name="IQ_BOARD_MEMBER_UNCLASSIFIED_OPTIONS_VALUE" hidden="1">"c19019"</definedName>
    <definedName name="IQ_BOARD_MEMBER_UNEARNED_STOCK_VALUE" hidden="1">"c19031"</definedName>
    <definedName name="IQ_BOARD_MEMBER_UNEXERCISABLE_OPTIONS" hidden="1">"c19016"</definedName>
    <definedName name="IQ_BOARD_MEMBER_UNEXERCISABLE_VALUES" hidden="1">"c19017"</definedName>
    <definedName name="IQ_BOARD_MEMBER_UNEXERCISED_UNEARNED_OPTIONS" hidden="1">"c19020"</definedName>
    <definedName name="IQ_BOARD_MEMBER_UNEXERCISED_UNEARNED_OPTIONS_VALUE" hidden="1">"c19021"</definedName>
    <definedName name="IQ_BOARD_MEMBER_VALUE_VESTING" hidden="1">"c19027"</definedName>
    <definedName name="IQ_BOND_COUPON" hidden="1">"c2183"</definedName>
    <definedName name="IQ_BOND_COUPON_TYPE" hidden="1">"c2184"</definedName>
    <definedName name="IQ_BOND_LIST" hidden="1">"c13505"</definedName>
    <definedName name="IQ_BOND_PRICE" hidden="1">"c2162"</definedName>
    <definedName name="IQ_BONDRATING_FITCH" hidden="1">"IQ_BONDRATING_FITCH"</definedName>
    <definedName name="IQ_BONDRATING_SP" hidden="1">"IQ_BONDRATING_SP"</definedName>
    <definedName name="IQ_BOOK_VALUE" hidden="1">"IQ_BOOK_VALUE"</definedName>
    <definedName name="IQ_BORROWED_MONEY_QUARTERLY_AVG_FFIEC" hidden="1">"c13091"</definedName>
    <definedName name="IQ_BORROWINGS_LESS_1YR_ASSETS_TOT_FFIEC" hidden="1">"c13450"</definedName>
    <definedName name="IQ_BROK_COMISSION" hidden="1">"c98"</definedName>
    <definedName name="IQ_BROK_COMMISSION" hidden="1">"c3514"</definedName>
    <definedName name="IQ_BROKER_DEPOSIT_LESS_THAN_100000_1_YR_LESS_FFIEC" hidden="1">"c15307"</definedName>
    <definedName name="IQ_BROKER_DEPOSIT_LESS_THAN_100000_1_YR_MORE_FFIEC" hidden="1">"c15308"</definedName>
    <definedName name="IQ_BROKER_DEPOSIT_LESS_THAN_100000_FFIEC" hidden="1">"c15306"</definedName>
    <definedName name="IQ_BROKER_DEPOSIT_MORE_THAN_100000_1_YR_LESS_FFIEC" hidden="1">"c15310"</definedName>
    <definedName name="IQ_BROKER_DEPOSIT_MORE_THAN_100000_1_YR_MORE_FFIEC" hidden="1">"c15311"</definedName>
    <definedName name="IQ_BROKER_DEPOSIT_MORE_THAN_100000_FFIEC" hidden="1">"c15309"</definedName>
    <definedName name="IQ_BROKERED_DEPOSITS_FDIC" hidden="1">"c6486"</definedName>
    <definedName name="IQ_BUDGET_BALANCE_APR_FC_UNUSED" hidden="1">"c8359"</definedName>
    <definedName name="IQ_BUDGET_BALANCE_APR_FC_UNUSED_UNUSED_UNUSED" hidden="1">"c8359"</definedName>
    <definedName name="IQ_BUDGET_BALANCE_APR_UNUSED" hidden="1">"c7479"</definedName>
    <definedName name="IQ_BUDGET_BALANCE_APR_UNUSED_UNUSED_UNUSED" hidden="1">"c7479"</definedName>
    <definedName name="IQ_BUDGET_BALANCE_FC_UNUSED" hidden="1">"c7699"</definedName>
    <definedName name="IQ_BUDGET_BALANCE_FC_UNUSED_UNUSED_UNUSED" hidden="1">"c7699"</definedName>
    <definedName name="IQ_BUDGET_BALANCE_POP_FC_UNUSED" hidden="1">"c7919"</definedName>
    <definedName name="IQ_BUDGET_BALANCE_POP_FC_UNUSED_UNUSED_UNUSED" hidden="1">"c7919"</definedName>
    <definedName name="IQ_BUDGET_BALANCE_POP_UNUSED" hidden="1">"c7039"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UNUSED_UNUSED_UNUSED" hidden="1">"c6819"</definedName>
    <definedName name="IQ_BUDGET_BALANCE_YOY_FC_UNUSED" hidden="1">"c8139"</definedName>
    <definedName name="IQ_BUDGET_BALANCE_YOY_FC_UNUSED_UNUSED_UNUSED" hidden="1">"c8139"</definedName>
    <definedName name="IQ_BUDGET_BALANCE_YOY_UNUSED" hidden="1">"c7259"</definedName>
    <definedName name="IQ_BUDGET_BALANCE_YOY_UNUSED_UNUSED_UNUSED" hidden="1">"c7259"</definedName>
    <definedName name="IQ_BUDGET_RECEIPTS_APR_FC_UNUSED" hidden="1">"c8361"</definedName>
    <definedName name="IQ_BUDGET_RECEIPTS_APR_FC_UNUSED_UNUSED_UNUSED" hidden="1">"c8361"</definedName>
    <definedName name="IQ_BUDGET_RECEIPTS_APR_UNUSED" hidden="1">"c7481"</definedName>
    <definedName name="IQ_BUDGET_RECEIPTS_APR_UNUSED_UNUSED_UNUSED" hidden="1">"c7481"</definedName>
    <definedName name="IQ_BUDGET_RECEIPTS_FC_UNUSED" hidden="1">"c7701"</definedName>
    <definedName name="IQ_BUDGET_RECEIPTS_FC_UNUSED_UNUSED_UNUSED" hidden="1">"c7701"</definedName>
    <definedName name="IQ_BUDGET_RECEIPTS_POP_FC_UNUSED" hidden="1">"c7921"</definedName>
    <definedName name="IQ_BUDGET_RECEIPTS_POP_FC_UNUSED_UNUSED_UNUSED" hidden="1">"c7921"</definedName>
    <definedName name="IQ_BUDGET_RECEIPTS_POP_UNUSED" hidden="1">"c7041"</definedName>
    <definedName name="IQ_BUDGET_RECEIPTS_POP_UNUSED_UNUSED_UNUSED" hidden="1">"c7041"</definedName>
    <definedName name="IQ_BUDGET_RECEIPTS_UNUSED" hidden="1">"c6821"</definedName>
    <definedName name="IQ_BUDGET_RECEIPTS_UNUSED_UNUSED_UNUSED" hidden="1">"c6821"</definedName>
    <definedName name="IQ_BUDGET_RECEIPTS_YOY_FC_UNUSED" hidden="1">"c8141"</definedName>
    <definedName name="IQ_BUDGET_RECEIPTS_YOY_FC_UNUSED_UNUSED_UNUSED" hidden="1">"c8141"</definedName>
    <definedName name="IQ_BUDGET_RECEIPTS_YOY_UNUSED" hidden="1">"c7261"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DESCRIPTION" hidden="1">"c15589"</definedName>
    <definedName name="IQ_BUS_SEG_DESCRIPTION_ABS" hidden="1">"c15577"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IC" hidden="1">"c15588"</definedName>
    <definedName name="IQ_BUS_SEG_NAIC_ABS" hidden="1">"c15576"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PRIMARY_GIC" hidden="1">"c15584"</definedName>
    <definedName name="IQ_BUS_SEG_PRIMARY_GIC_ABS" hidden="1">"c15572"</definedName>
    <definedName name="IQ_BUS_SEG_PRIMARY_SIC" hidden="1">"c15586"</definedName>
    <definedName name="IQ_BUS_SEG_PRIMARY_SIC_ABS" hidden="1">"c15574"</definedName>
    <definedName name="IQ_BUS_SEG_REV" hidden="1">"c4068"</definedName>
    <definedName name="IQ_BUS_SEG_REV_ABS" hidden="1">"c4090"</definedName>
    <definedName name="IQ_BUS_SEG_REV_TOTAL" hidden="1">"c4106"</definedName>
    <definedName name="IQ_BUS_SEG_SECONDARY_GIC" hidden="1">"c15585"</definedName>
    <definedName name="IQ_BUS_SEG_SECONDARY_GIC_ABS" hidden="1">"c15573"</definedName>
    <definedName name="IQ_BUS_SEG_SECONDARY_SIC" hidden="1">"c15587"</definedName>
    <definedName name="IQ_BUS_SEG_SECONDARY_SIC_ABS" hidden="1">"c15575"</definedName>
    <definedName name="IQ_BUSINESS_COMBINATIONS_FFIEC" hidden="1">"c12967"</definedName>
    <definedName name="IQ_BUSINESS_DESCRIPTION" hidden="1">"c322"</definedName>
    <definedName name="IQ_BV_ACT_OR_EST_CIQ" hidden="1">"c5068"</definedName>
    <definedName name="IQ_BV_ACT_OR_EST_CIQ_COL" hidden="1">"c11715"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CIQ_COL" hidden="1">"c11719"</definedName>
    <definedName name="IQ_BV_SHARE_ACT_OR_EST_THOM" hidden="1">"c5312"</definedName>
    <definedName name="IQ_BV_SHARE_DET_EST" hidden="1">"c12047"</definedName>
    <definedName name="IQ_BV_SHARE_DET_EST_CURRENCY" hidden="1">"c12456"</definedName>
    <definedName name="IQ_BV_SHARE_DET_EST_CURRENCY_THOM" hidden="1">"c12476"</definedName>
    <definedName name="IQ_BV_SHARE_DET_EST_DATE" hidden="1">"c12200"</definedName>
    <definedName name="IQ_BV_SHARE_DET_EST_DATE_THOM" hidden="1">"c12225"</definedName>
    <definedName name="IQ_BV_SHARE_DET_EST_INCL" hidden="1">"c12339"</definedName>
    <definedName name="IQ_BV_SHARE_DET_EST_INCL_THOM" hidden="1">"c12359"</definedName>
    <definedName name="IQ_BV_SHARE_DET_EST_ORIGIN" hidden="1">"c12573"</definedName>
    <definedName name="IQ_BV_SHARE_DET_EST_ORIGIN_THOM" hidden="1">"c12595"</definedName>
    <definedName name="IQ_BV_SHARE_DET_EST_THOM" hidden="1">"c12075"</definedName>
    <definedName name="IQ_BV_SHARE_EST" hidden="1">"c3541"</definedName>
    <definedName name="IQ_BV_SHARE_EST_THOM" hidden="1">"c4020"</definedName>
    <definedName name="IQ_BV_SHARE_HIGH_EST" hidden="1">"c3542"</definedName>
    <definedName name="IQ_BV_SHARE_HIGH_EST_THOM" hidden="1">"c4022"</definedName>
    <definedName name="IQ_BV_SHARE_LOW_EST" hidden="1">"c3543"</definedName>
    <definedName name="IQ_BV_SHARE_LOW_EST_THOM" hidden="1">"c4023"</definedName>
    <definedName name="IQ_BV_SHARE_MEDIAN_EST" hidden="1">"c3544"</definedName>
    <definedName name="IQ_BV_SHARE_MEDIAN_EST_THOM" hidden="1">"c4021"</definedName>
    <definedName name="IQ_BV_SHARE_NUM_EST" hidden="1">"c3539"</definedName>
    <definedName name="IQ_BV_SHARE_NUM_EST_THOM" hidden="1">"c4024"</definedName>
    <definedName name="IQ_BV_SHARE_STDDEV_EST" hidden="1">"c3540"</definedName>
    <definedName name="IQ_BV_SHARE_STDDEV_EST_THOM" hidden="1">"c4025"</definedName>
    <definedName name="IQ_BV_STDDEV_EST" hidden="1">"c5629"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BUS_PHONE" hidden="1">"c15773"</definedName>
    <definedName name="IQ_CABLE_SUBS_DIG" hidden="1">"c2856"</definedName>
    <definedName name="IQ_CABLE_SUBS_LONG_DIST_PHONE" hidden="1">"c15775"</definedName>
    <definedName name="IQ_CABLE_SUBS_NON_VIDEO" hidden="1">"c2860"</definedName>
    <definedName name="IQ_CABLE_SUBS_PHONE" hidden="1">"c2859"</definedName>
    <definedName name="IQ_CABLE_SUBS_RES_PHONE" hidden="1">"c15772"</definedName>
    <definedName name="IQ_CABLE_SUBS_SATELITE" hidden="1">"c15771"</definedName>
    <definedName name="IQ_CABLE_SUBS_TOTAL" hidden="1">"c2862"</definedName>
    <definedName name="IQ_CABLE_SUBS_WHOLE_PHONE" hidden="1">"c15774"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Q_EST_CIQ_COL" hidden="1">"c11743"</definedName>
    <definedName name="IQ_CAL_Q_EST_REUT" hidden="1">"c6800"</definedName>
    <definedName name="IQ_CAL_Q_EST_THOM" hidden="1">"c6804"</definedName>
    <definedName name="IQ_CAL_Y" hidden="1">"c102"</definedName>
    <definedName name="IQ_CAL_Y_EST" hidden="1">"c6797"</definedName>
    <definedName name="IQ_CAL_Y_EST_CIQ" hidden="1">"c6809"</definedName>
    <definedName name="IQ_CAL_Y_EST_CIQ_COL" hidden="1">"c11744"</definedName>
    <definedName name="IQ_CAL_Y_EST_REUT" hidden="1">"c6801"</definedName>
    <definedName name="IQ_CAL_Y_EST_THOM" hidden="1">"c6805"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INVEST_CABLE" hidden="1">"c15794"</definedName>
    <definedName name="IQ_CAP_INVEST_COMMERCIAL" hidden="1">"c15800"</definedName>
    <definedName name="IQ_CAP_INVEST_CUST_PREMISE_EQUIP" hidden="1">"c15795"</definedName>
    <definedName name="IQ_CAP_INVEST_LINE_EXTENSIONS" hidden="1">"c15797"</definedName>
    <definedName name="IQ_CAP_INVEST_SCALABLE_INFRASTRUCTURE" hidden="1">"c15796"</definedName>
    <definedName name="IQ_CAP_INVEST_SUPPORT" hidden="1">"c15799"</definedName>
    <definedName name="IQ_CAP_INVEST_UPGRADE_REBUILD" hidden="1">"c15798"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CIQ_COL" hidden="1">"c11718"</definedName>
    <definedName name="IQ_CAPEX_ACT_OR_EST_THOM" hidden="1">"c5546"</definedName>
    <definedName name="IQ_CAPEX_BNK" hidden="1">"c110"</definedName>
    <definedName name="IQ_CAPEX_BR" hidden="1">"c111"</definedName>
    <definedName name="IQ_CAPEX_DET_EST" hidden="1">"c12048"</definedName>
    <definedName name="IQ_CAPEX_DET_EST_CURRENCY" hidden="1">"c12457"</definedName>
    <definedName name="IQ_CAPEX_DET_EST_CURRENCY_THOM" hidden="1">"c12477"</definedName>
    <definedName name="IQ_CAPEX_DET_EST_DATE" hidden="1">"c12201"</definedName>
    <definedName name="IQ_CAPEX_DET_EST_DATE_THOM" hidden="1">"c12226"</definedName>
    <definedName name="IQ_CAPEX_DET_EST_INCL" hidden="1">"c12340"</definedName>
    <definedName name="IQ_CAPEX_DET_EST_INCL_THOM" hidden="1">"c12360"</definedName>
    <definedName name="IQ_CAPEX_DET_EST_ORIGIN" hidden="1">"c12765"</definedName>
    <definedName name="IQ_CAPEX_DET_EST_ORIGIN_THOM" hidden="1">"c12596"</definedName>
    <definedName name="IQ_CAPEX_DET_EST_THOM" hidden="1">"c12076"</definedName>
    <definedName name="IQ_CAPEX_EST" hidden="1">"c3523"</definedName>
    <definedName name="IQ_CAPEX_EST_THOM" hidden="1">"c5502"</definedName>
    <definedName name="IQ_CAPEX_FIN" hidden="1">"c112"</definedName>
    <definedName name="IQ_CAPEX_GUIDANCE_CIQ" hidden="1">"c4562"</definedName>
    <definedName name="IQ_CAPEX_GUIDANCE_CIQ_COL" hidden="1">"c11211"</definedName>
    <definedName name="IQ_CAPEX_HIGH_EST" hidden="1">"c3524"</definedName>
    <definedName name="IQ_CAPEX_HIGH_EST_THOM" hidden="1">"c5504"</definedName>
    <definedName name="IQ_CAPEX_HIGH_GUIDANCE_CIQ" hidden="1">"c4592"</definedName>
    <definedName name="IQ_CAPEX_HIGH_GUIDANCE_CIQ_COL" hidden="1">"c11241"</definedName>
    <definedName name="IQ_CAPEX_INS" hidden="1">"c113"</definedName>
    <definedName name="IQ_CAPEX_LOW_EST" hidden="1">"c3525"</definedName>
    <definedName name="IQ_CAPEX_LOW_EST_THOM" hidden="1">"c5505"</definedName>
    <definedName name="IQ_CAPEX_LOW_GUIDANCE_CIQ" hidden="1">"c4632"</definedName>
    <definedName name="IQ_CAPEX_LOW_GUIDANCE_CIQ_COL" hidden="1">"c11281"</definedName>
    <definedName name="IQ_CAPEX_MEDIAN_EST" hidden="1">"c3526"</definedName>
    <definedName name="IQ_CAPEX_MEDIAN_EST_THOM" hidden="1">"c5503"</definedName>
    <definedName name="IQ_CAPEX_NUM_EST" hidden="1">"c3521"</definedName>
    <definedName name="IQ_CAPEX_NUM_EST_THOM" hidden="1">"c5506"</definedName>
    <definedName name="IQ_CAPEX_PCT_REV" hidden="1">"c19144"</definedName>
    <definedName name="IQ_CAPEX_STDDEV_EST" hidden="1">"c3522"</definedName>
    <definedName name="IQ_CAPEX_STDDEV_EST_THOM" hidden="1">"c5507"</definedName>
    <definedName name="IQ_CAPEX_UTI" hidden="1">"c114"</definedName>
    <definedName name="IQ_CAPITAL_ALLOCATION_ADJUSTMENT_FOREIGN_FFIEC" hidden="1">"c15389"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_UNDER_MANAGE" hidden="1">"c18929"</definedName>
    <definedName name="IQ_CAPITAL_UNDER_MANAGE_CURRENCY" hidden="1">"c19171"</definedName>
    <definedName name="IQ_CAPITAL_UNDER_MANAGE_DATE" hidden="1">"c18930"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"c1630"</definedName>
    <definedName name="IQ_CASH_BALANCES_DUE_FFIEC" hidden="1">"c12773"</definedName>
    <definedName name="IQ_CASH_BANKS_FOREIGN_COUNTRIES_DOM_FFIEC" hidden="1">"c15289"</definedName>
    <definedName name="IQ_CASH_COLLECTION_UNPOSTED_DEBITS_CURRENCY_FFIEC" hidden="1">"c15279"</definedName>
    <definedName name="IQ_CASH_COLLECTION_UNPOSTED_DEBITS_DOM_FFIEC" hidden="1">"c15286"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ER_SUB" hidden="1">"c15763"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EPOSITORY_INSTIT_US_DOM_FFIEC" hidden="1">"c15288"</definedName>
    <definedName name="IQ_CASH_DIVIDENDS_NET_INCOME_FDIC" hidden="1">"c6738"</definedName>
    <definedName name="IQ_CASH_DUE_BANKS" hidden="1">"c1351"</definedName>
    <definedName name="IQ_CASH_DUE_OTHER_FED_RESERVE_BANKS_DOM_FFIEC" hidden="1">"c15290"</definedName>
    <definedName name="IQ_CASH_DUE_OTHER_FED_RESERVE_BANKS_FFIEC" hidden="1">"c15284"</definedName>
    <definedName name="IQ_CASH_DUE_US_BRANCH_FOREIGN_BANK_FFIEC" hidden="1">"c15280"</definedName>
    <definedName name="IQ_CASH_EPS_ACT_OR_EST" hidden="1">"c5638"</definedName>
    <definedName name="IQ_CASH_EPS_ACT_OR_EST_THOM" hidden="1">"c5646"</definedName>
    <definedName name="IQ_CASH_EPS_DET_EST_CURRENCY_THOM" hidden="1">"c12478"</definedName>
    <definedName name="IQ_CASH_EPS_DET_EST_DATE_THOM" hidden="1">"c12227"</definedName>
    <definedName name="IQ_CASH_EPS_DET_EST_INCL_THOM" hidden="1">"c12361"</definedName>
    <definedName name="IQ_CASH_EPS_DET_EST_ORIGIN_THOM" hidden="1">"c12597"</definedName>
    <definedName name="IQ_CASH_EPS_DET_EST_THOM" hidden="1">"c12077"</definedName>
    <definedName name="IQ_CASH_EPS_EST" hidden="1">"c5631"</definedName>
    <definedName name="IQ_CASH_EPS_EST_THOM" hidden="1">"c5639"</definedName>
    <definedName name="IQ_CASH_EPS_HIGH_EST" hidden="1">"c5633"</definedName>
    <definedName name="IQ_CASH_EPS_HIGH_EST_THOM" hidden="1">"c5641"</definedName>
    <definedName name="IQ_CASH_EPS_LOW_EST" hidden="1">"c5634"</definedName>
    <definedName name="IQ_CASH_EPS_LOW_EST_THOM" hidden="1">"c5642"</definedName>
    <definedName name="IQ_CASH_EPS_MEDIAN_EST" hidden="1">"c5632"</definedName>
    <definedName name="IQ_CASH_EPS_MEDIAN_EST_THOM" hidden="1">"c5640"</definedName>
    <definedName name="IQ_CASH_EPS_NUM_EST" hidden="1">"c5635"</definedName>
    <definedName name="IQ_CASH_EPS_NUM_EST_THOM" hidden="1">"c5643"</definedName>
    <definedName name="IQ_CASH_EPS_STDDEV_EST" hidden="1">"c5636"</definedName>
    <definedName name="IQ_CASH_EPS_STDDEV_EST_THOM" hidden="1">"c5644"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FLOW_ACT_OR_EST_CIQ_COL" hidden="1">"c11215"</definedName>
    <definedName name="IQ_CASH_FLOW_EST" hidden="1">"c4153"</definedName>
    <definedName name="IQ_CASH_FLOW_GUIDANCE" hidden="1">"c4155"</definedName>
    <definedName name="IQ_CASH_FLOW_GUIDANCE_CIQ" hidden="1">"c4567"</definedName>
    <definedName name="IQ_CASH_FLOW_GUIDANCE_CIQ_COL" hidden="1">"c11216"</definedName>
    <definedName name="IQ_CASH_FLOW_HIGH_EST" hidden="1">"c4156"</definedName>
    <definedName name="IQ_CASH_FLOW_HIGH_GUIDANCE" hidden="1">"c4201"</definedName>
    <definedName name="IQ_CASH_FLOW_HIGH_GUIDANCE_CIQ" hidden="1">"c4613"</definedName>
    <definedName name="IQ_CASH_FLOW_HIGH_GUIDANCE_CIQ_COL" hidden="1">"c11262"</definedName>
    <definedName name="IQ_CASH_FLOW_LOW_EST" hidden="1">"c4157"</definedName>
    <definedName name="IQ_CASH_FLOW_LOW_GUIDANCE" hidden="1">"c4241"</definedName>
    <definedName name="IQ_CASH_FLOW_LOW_GUIDANCE_CIQ" hidden="1">"c4653"</definedName>
    <definedName name="IQ_CASH_FLOW_LOW_GUIDANCE_CIQ_COL" hidden="1">"c11302"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FOREIGN_BRANCH_OTHER_US_BANKS_FFIEC" hidden="1">"c15282"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CT_OR_EST_CIQ_COL" hidden="1">"c11225"</definedName>
    <definedName name="IQ_CASH_OPER_AP" hidden="1">"c8888"</definedName>
    <definedName name="IQ_CASH_OPER_AP_ABS" hidden="1">"c8907"</definedName>
    <definedName name="IQ_CASH_OPER_EST" hidden="1">"c4163"</definedName>
    <definedName name="IQ_CASH_OPER_GUIDANCE_CIQ" hidden="1">"c4577"</definedName>
    <definedName name="IQ_CASH_OPER_GUIDANCE_CIQ_COL" hidden="1">"c11226"</definedName>
    <definedName name="IQ_CASH_OPER_HIGH_EST" hidden="1">"c4166"</definedName>
    <definedName name="IQ_CASH_OPER_HIGH_GUIDANCE_CIQ" hidden="1">"c4597"</definedName>
    <definedName name="IQ_CASH_OPER_HIGH_GUIDANCE_CIQ_COL" hidden="1">"c11246"</definedName>
    <definedName name="IQ_CASH_OPER_LOW_EST" hidden="1">"c4244"</definedName>
    <definedName name="IQ_CASH_OPER_LOW_GUIDANCE_CIQ" hidden="1">"c4637"</definedName>
    <definedName name="IQ_CASH_OPER_LOW_GUIDANCE_CIQ_COL" hidden="1">"c11286"</definedName>
    <definedName name="IQ_CASH_OPER_MEDIAN_EST" hidden="1">"c4245"</definedName>
    <definedName name="IQ_CASH_OPER_NAME_AP" hidden="1">"c8926"</definedName>
    <definedName name="IQ_CASH_OPER_NAME_AP_ABS" hidden="1">"c8945"</definedName>
    <definedName name="IQ_CASH_OPER_NUM_EST" hidden="1">"c4246"</definedName>
    <definedName name="IQ_CASH_OPER_STDDEV_EST" hidden="1">"c4247"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OTHER_BANKS_FOREIGN_COUNTRIES_FFIEC" hidden="1">"c15283"</definedName>
    <definedName name="IQ_CASH_OTHER_US_COMM_BANK_DEP_INSTIT_FFIEC" hidden="1">"c15281"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GUIDANCE_CIQ" hidden="1">"c4776"</definedName>
    <definedName name="IQ_CASH_ST_INVEST_GUIDANCE_CIQ_COL" hidden="1">"c11423"</definedName>
    <definedName name="IQ_CASH_ST_INVEST_HIGH_EST" hidden="1">"c4251"</definedName>
    <definedName name="IQ_CASH_ST_INVEST_HIGH_GUIDANCE" hidden="1">"c4195"</definedName>
    <definedName name="IQ_CASH_ST_INVEST_HIGH_GUIDANCE_CIQ" hidden="1">"c4607"</definedName>
    <definedName name="IQ_CASH_ST_INVEST_HIGH_GUIDANCE_CIQ_COL" hidden="1">"c11256"</definedName>
    <definedName name="IQ_CASH_ST_INVEST_LOW_EST" hidden="1">"c4252"</definedName>
    <definedName name="IQ_CASH_ST_INVEST_LOW_GUIDANCE" hidden="1">"c4235"</definedName>
    <definedName name="IQ_CASH_ST_INVEST_LOW_GUIDANCE_CIQ" hidden="1">"c4647"</definedName>
    <definedName name="IQ_CASH_ST_INVEST_LOW_GUIDANCE_CIQ_COL" hidden="1">"c11296"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STRUCTURED_PRODUCTS_AFS_AMORT_COST_FFIEC" hidden="1">"c20500"</definedName>
    <definedName name="IQ_CASH_STRUCTURED_PRODUCTS_AFS_FAIR_VAL_FFIEC" hidden="1">"c20465"</definedName>
    <definedName name="IQ_CASH_STRUCTURED_PRODUCTS_AVAIL_SALE_FFIEC" hidden="1">"c15263"</definedName>
    <definedName name="IQ_CASH_STRUCTURED_PRODUCTS_FFIEC" hidden="1">"c15260"</definedName>
    <definedName name="IQ_CASH_STRUCTURED_PRODUCTS_HTM_AMORT_COST_FFIEC" hidden="1">"c20448"</definedName>
    <definedName name="IQ_CASH_STRUCTURED_PRODUCTS_HTM_FAIR_VAL_FFIEC" hidden="1">"c20483"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ATASTROPHIC_LOSS_RATIO" hidden="1">"c15881"</definedName>
    <definedName name="IQ_CATASTROPHIC_LOSSES" hidden="1">"c17694"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URRENCY" hidden="1">"c6031"</definedName>
    <definedName name="IQ_CDS_DERIVATIVES_BENEFICIARY_FFIEC" hidden="1">"c13119"</definedName>
    <definedName name="IQ_CDS_DERIVATIVES_GUARANTOR_FFIEC" hidden="1">"c13112"</definedName>
    <definedName name="IQ_CDS_EVAL_DATE" hidden="1">"c6029"</definedName>
    <definedName name="IQ_CDS_LIST" hidden="1">"c13510"</definedName>
    <definedName name="IQ_CDS_LOAN_LIST" hidden="1">"c13518"</definedName>
    <definedName name="IQ_CDS_MID" hidden="1">"c6028"</definedName>
    <definedName name="IQ_CDS_NAME" hidden="1">"c6034"</definedName>
    <definedName name="IQ_CDS_SENIOR_LIST" hidden="1">"c13508"</definedName>
    <definedName name="IQ_CDS_SUB_LIST" hidden="1">"c13509"</definedName>
    <definedName name="IQ_CDS_TERM" hidden="1">"c6030"</definedName>
    <definedName name="IQ_CDS_TYPE" hidden="1">"c6025"</definedName>
    <definedName name="IQ_CEDED_AH_EARNED" hidden="1">"c2743"</definedName>
    <definedName name="IQ_CEDED_CLAIM_ADJ_EXP_RESERVE_BOP" hidden="1">"c15875"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LOSSES" hidden="1">"c15872"</definedName>
    <definedName name="IQ_CEDED_PC_EARNED" hidden="1">"c2748"</definedName>
    <definedName name="IQ_CEDED_PREMIUMS_EARNED_GROSS_PREMIUMS_EARNED" hidden="1">"c15887"</definedName>
    <definedName name="IQ_CEDED_PREMIUMS_WRITTEN_GROSS_PREMIUMS_WRITTEN" hidden="1">"c15885"</definedName>
    <definedName name="IQ_CEDED_WRITTEN" hidden="1">"c2727"</definedName>
    <definedName name="IQ_CEO_ID" hidden="1">"c15210"</definedName>
    <definedName name="IQ_CEO_NAME" hidden="1">"c15209"</definedName>
    <definedName name="IQ_CERTIFIED_OFFICIAL_CHECKS_TRANS_ACCTS_FFIEC" hidden="1">"c15320"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O_ID" hidden="1">"c15212"</definedName>
    <definedName name="IQ_CFO_NAME" hidden="1">"c15211"</definedName>
    <definedName name="IQ_CFPS_ACT_OR_EST" hidden="1">"c2217"</definedName>
    <definedName name="IQ_CFPS_ACT_OR_EST_CIQ_COL" hidden="1">"c11708"</definedName>
    <definedName name="IQ_CFPS_ACT_OR_EST_THOM" hidden="1">"c5301"</definedName>
    <definedName name="IQ_CFPS_DET_EST" hidden="1">"c12049"</definedName>
    <definedName name="IQ_CFPS_DET_EST_CURRENCY" hidden="1">"c12458"</definedName>
    <definedName name="IQ_CFPS_DET_EST_CURRENCY_THOM" hidden="1">"c12479"</definedName>
    <definedName name="IQ_CFPS_DET_EST_DATE" hidden="1">"c12202"</definedName>
    <definedName name="IQ_CFPS_DET_EST_DATE_THOM" hidden="1">"c12228"</definedName>
    <definedName name="IQ_CFPS_DET_EST_INCL" hidden="1">"c12341"</definedName>
    <definedName name="IQ_CFPS_DET_EST_INCL_THOM" hidden="1">"c12362"</definedName>
    <definedName name="IQ_CFPS_DET_EST_ORIGIN" hidden="1">"c12575"</definedName>
    <definedName name="IQ_CFPS_DET_EST_ORIGIN_THOM" hidden="1">"c12598"</definedName>
    <definedName name="IQ_CFPS_DET_EST_THOM" hidden="1">"c12078"</definedName>
    <definedName name="IQ_CFPS_EST" hidden="1">"c1667"</definedName>
    <definedName name="IQ_CFPS_EST_THOM" hidden="1">"c4006"</definedName>
    <definedName name="IQ_CFPS_GUIDANCE_CIQ" hidden="1">"c4782"</definedName>
    <definedName name="IQ_CFPS_GUIDANCE_CIQ_COL" hidden="1">"c11429"</definedName>
    <definedName name="IQ_CFPS_HIGH_EST" hidden="1">"c1669"</definedName>
    <definedName name="IQ_CFPS_HIGH_EST_THOM" hidden="1">"c4008"</definedName>
    <definedName name="IQ_CFPS_HIGH_GUIDANCE_CIQ" hidden="1">"c4579"</definedName>
    <definedName name="IQ_CFPS_HIGH_GUIDANCE_CIQ_COL" hidden="1">"c11228"</definedName>
    <definedName name="IQ_CFPS_LOW_EST" hidden="1">"c1670"</definedName>
    <definedName name="IQ_CFPS_LOW_EST_THOM" hidden="1">"c4009"</definedName>
    <definedName name="IQ_CFPS_LOW_GUIDANCE_CIQ" hidden="1">"c4619"</definedName>
    <definedName name="IQ_CFPS_LOW_GUIDANCE_CIQ_COL" hidden="1">"c11268"</definedName>
    <definedName name="IQ_CFPS_MEDIAN_EST" hidden="1">"c1668"</definedName>
    <definedName name="IQ_CFPS_MEDIAN_EST_THOM" hidden="1">"c4007"</definedName>
    <definedName name="IQ_CFPS_NUM_EST" hidden="1">"c1671"</definedName>
    <definedName name="IQ_CFPS_NUM_EST_THOM" hidden="1">"c4010"</definedName>
    <definedName name="IQ_CFPS_STDDEV_EST" hidden="1">"c1672"</definedName>
    <definedName name="IQ_CFPS_STDDEV_EST_THOM" hidden="1">"c4011"</definedName>
    <definedName name="IQ_CH" hidden="1">110000</definedName>
    <definedName name="IQ_CHAIRMAN_ID" hidden="1">"c15218"</definedName>
    <definedName name="IQ_CHAIRMAN_NAME" hidden="1">"c15217"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F_TAX_TOTAL" hidden="1">"c15557"</definedName>
    <definedName name="IQ_CHANGE_DEPOSIT_ACCT" hidden="1">"c148"</definedName>
    <definedName name="IQ_CHANGE_FAIR_VALUE_FINANCIAL_LIAB_T1_FFIEC" hidden="1">"c13138"</definedName>
    <definedName name="IQ_CHANGE_FAIR_VALUE_OPTIONS_FFIEC" hidden="1">"c13045"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FC_UNUSED_UNUSED_UNUSED" hidden="1">"c8500"</definedName>
    <definedName name="IQ_CHANGE_INVENT_REAL_APR_UNUSED" hidden="1">"c7620"</definedName>
    <definedName name="IQ_CHANGE_INVENT_REAL_APR_UNUSED_UNUSED_UNUSED" hidden="1">"c7620"</definedName>
    <definedName name="IQ_CHANGE_INVENT_REAL_FC_UNUSED" hidden="1">"c7840"</definedName>
    <definedName name="IQ_CHANGE_INVENT_REAL_FC_UNUSED_UNUSED_UNUSED" hidden="1">"c7840"</definedName>
    <definedName name="IQ_CHANGE_INVENT_REAL_POP_FC_UNUSED" hidden="1">"c8060"</definedName>
    <definedName name="IQ_CHANGE_INVENT_REAL_POP_FC_UNUSED_UNUSED_UNUSED" hidden="1">"c8060"</definedName>
    <definedName name="IQ_CHANGE_INVENT_REAL_POP_UNUSED" hidden="1">"c7180"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FC_UNUSED_UNUSED_UNUSED" hidden="1">"c8280"</definedName>
    <definedName name="IQ_CHANGE_INVENT_REAL_YOY_UNUSED" hidden="1">"c7400"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UNRECOG_TAX_BENEFIT_1_YR_MAX" hidden="1">"c15747"</definedName>
    <definedName name="IQ_CHANGE_UNRECOG_TAX_BENEFIT_1_YR_MIN" hidden="1">"c15746"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HURN_BASIC_CABLE" hidden="1">"c2871"</definedName>
    <definedName name="IQ_CHURN_BBAND" hidden="1">"c2872"</definedName>
    <definedName name="IQ_CHURN_DIG_CABLE" hidden="1">"c2870"</definedName>
    <definedName name="IQ_CHURN_PHONE" hidden="1">"c2873"</definedName>
    <definedName name="IQ_CHURN_POSTPAID_WIRELESS" hidden="1">"c2121"</definedName>
    <definedName name="IQ_CHURN_PREPAID_WIRELESS" hidden="1">"c2120"</definedName>
    <definedName name="IQ_CHURN_SATELLITE" hidden="1">"c15791"</definedName>
    <definedName name="IQ_CHURN_TOTAL" hidden="1">"c2874"</definedName>
    <definedName name="IQ_CHURN_TOTAL_WIRELESS" hidden="1">"c2122"</definedName>
    <definedName name="IQ_CIK" hidden="1">"c20384"</definedName>
    <definedName name="IQ_CIP" hidden="1">"c17551"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IMS_ADJUSTMENT_EXP_PC_FFIEC" hidden="1">"c13100"</definedName>
    <definedName name="IQ_CLASS_MARKETCAP" hidden="1">"c13512"</definedName>
    <definedName name="IQ_CLASS_SHARESOUTSTANDING" hidden="1">"c13513"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D_END_1_4_FAM_LOANS_TOT_LOANS_FFIEC" hidden="1">"c13866"</definedName>
    <definedName name="IQ_CLOSED_END_1_4_FIRST_LIENS_TRADING_DOM_FFIEC" hidden="1">"c12928"</definedName>
    <definedName name="IQ_CLOSED_END_1_4_JR_LIENS_LL_REC_DOM_FFIEC" hidden="1">"c12904"</definedName>
    <definedName name="IQ_CLOSED_END_1_4_JUNIOR_LIENS_TRADING_DOM_FFIEC" hidden="1">"c12929"</definedName>
    <definedName name="IQ_CLOSED_END_SEC_1_4_1ST_LIENS_CHARGE_OFFS_FFIEC" hidden="1">"c13169"</definedName>
    <definedName name="IQ_CLOSED_END_SEC_1_4_1ST_LIENS_DUE_30_89_FFIEC" hidden="1">"c13261"</definedName>
    <definedName name="IQ_CLOSED_END_SEC_1_4_1ST_LIENS_DUE_90_FFIEC" hidden="1">"c13289"</definedName>
    <definedName name="IQ_CLOSED_END_SEC_1_4_1ST_LIENS_NON_ACCRUAL_FFIEC" hidden="1">"c13315"</definedName>
    <definedName name="IQ_CLOSED_END_SEC_1_4_1ST_LIENS_RECOV_FFIEC" hidden="1">"c13191"</definedName>
    <definedName name="IQ_CLOSED_END_SEC_1_4_JR_LIENS_CHARGE_OFFS_FFIEC" hidden="1">"c13170"</definedName>
    <definedName name="IQ_CLOSED_END_SEC_1_4_JR_LIENS_DUE_30_89_FFIEC" hidden="1">"c13262"</definedName>
    <definedName name="IQ_CLOSED_END_SEC_1_4_JR_LIENS_DUE_90_FFIEC" hidden="1">"c13290"</definedName>
    <definedName name="IQ_CLOSED_END_SEC_1_4_JR_LIENS_NON_ACCRUAL_FFIEC" hidden="1">"c13316"</definedName>
    <definedName name="IQ_CLOSED_END_SEC_1_4_JR_LIENS_RECOV_FFIEC" hidden="1">"c13192"</definedName>
    <definedName name="IQ_CLOSED_END_SEC_1_4_RESIDENT_CHARGE_OFFS_FFIEC" hidden="1">"c15397"</definedName>
    <definedName name="IQ_CLOSED_END_SEC_1_4_RESIDENT_DUE_30_89_FFIEC" hidden="1">"c15413"</definedName>
    <definedName name="IQ_CLOSED_END_SEC_1_4_RESIDENT_DUE_90_FFIEC" hidden="1">"c15417"</definedName>
    <definedName name="IQ_CLOSED_END_SEC_1_4_RESIDENT_NON_ACCRUAL_FFIEC" hidden="1">"c15460"</definedName>
    <definedName name="IQ_CLOSED_END_SEC_1_4_RESIDENT_RECOV_FFIEC" hidden="1">"c15398"</definedName>
    <definedName name="IQ_CLOSED_END_SECURED_1_4_FIRST_LIENS_LL_REC_DOM_FFIEC" hidden="1">"c12903"</definedName>
    <definedName name="IQ_CLOSED_LOANS_GROSS_LOANS_FFIEC" hidden="1">"c13399"</definedName>
    <definedName name="IQ_CLOSED_LOANS_RISK_BASED_FFIEC" hidden="1">"c13420"</definedName>
    <definedName name="IQ_CLOSEPRICE" hidden="1">"c174"</definedName>
    <definedName name="IQ_CLOSEPRICE_ADJ" hidden="1">"c2115"</definedName>
    <definedName name="IQ_CLOSEPRICE_RT" hidden="1">"CLOSE"</definedName>
    <definedName name="IQ_CMBS_ISSUED_AFS_AMORT_COST_FFIEC" hidden="1">"c20497"</definedName>
    <definedName name="IQ_CMBS_ISSUED_AFS_FAIR_VAL_FFIEC" hidden="1">"c20462"</definedName>
    <definedName name="IQ_CMBS_ISSUED_AVAIL_SALE_FFIEC" hidden="1">"c12800"</definedName>
    <definedName name="IQ_CMBS_ISSUED_FFIEC" hidden="1">"c12786"</definedName>
    <definedName name="IQ_CMBS_ISSUED_HTM_AMORT_COST_FFIEC" hidden="1">"c20445"</definedName>
    <definedName name="IQ_CMBS_ISSUED_HTM_FAIR_VAL_FFIEC" hidden="1">"c20480"</definedName>
    <definedName name="IQ_CMO_FDIC" hidden="1">"c6406"</definedName>
    <definedName name="IQ_CO_INVESTORS" hidden="1">"c18910"</definedName>
    <definedName name="IQ_CO_INVESTORS_ID" hidden="1">"c18911"</definedName>
    <definedName name="IQ_CO_INVESTORS_INVESTMENT" hidden="1">"c19113"</definedName>
    <definedName name="IQ_CO_INVESTORS_NUM_INVESTMENTS" hidden="1">"c19170"</definedName>
    <definedName name="IQ_COAL_SALES_TO_OPERATING_REVENUE_COAL" hidden="1">"c15954"</definedName>
    <definedName name="IQ_COGS" hidden="1">"c175"</definedName>
    <definedName name="IQ_COLLATERAL_TYPE" hidden="1">"c8954"</definedName>
    <definedName name="IQ_COLLECTION_DOMESTIC_FDIC" hidden="1">"c6387"</definedName>
    <definedName name="IQ_COM_TARGET_PRICE" hidden="1">"c13606"</definedName>
    <definedName name="IQ_COM_TARGET_PRICE_CIQ" hidden="1">"c13599"</definedName>
    <definedName name="IQ_COM_TARGET_PRICE_HIGH" hidden="1">"c13607"</definedName>
    <definedName name="IQ_COM_TARGET_PRICE_HIGH_CIQ" hidden="1">"c13600"</definedName>
    <definedName name="IQ_COM_TARGET_PRICE_LOW" hidden="1">"c13608"</definedName>
    <definedName name="IQ_COM_TARGET_PRICE_LOW_CIQ" hidden="1">"c13601"</definedName>
    <definedName name="IQ_COM_TARGET_PRICE_MEDIAN" hidden="1">"c13609"</definedName>
    <definedName name="IQ_COM_TARGET_PRICE_MEDIAN_CIQ" hidden="1">"c13602"</definedName>
    <definedName name="IQ_COM_TARGET_PRICE_NUM" hidden="1">"c13604"</definedName>
    <definedName name="IQ_COM_TARGET_PRICE_NUM_CIQ" hidden="1">"c13597"</definedName>
    <definedName name="IQ_COM_TARGET_PRICE_STDDEV" hidden="1">"c13605"</definedName>
    <definedName name="IQ_COM_TARGET_PRICE_STDDEV_CIQ" hidden="1">"c13598"</definedName>
    <definedName name="IQ_COMBINED_RATIO" hidden="1">"c176"</definedName>
    <definedName name="IQ_COMM_BANKS_OTHER_DEP_INST_US_TRANS_ACCTS_FFIEC" hidden="1">"c15317"</definedName>
    <definedName name="IQ_COMM_BANKS_OTHER_INST_US_NON_TRANS_ACCTS_FFIEC" hidden="1">"c15325"</definedName>
    <definedName name="IQ_COMM_IND_LOANS_TOT_LOANS_FFIEC" hidden="1">"c13874"</definedName>
    <definedName name="IQ_COMM_INDUSTRIAL_LL_REC_FFIEC" hidden="1">"c18880"</definedName>
    <definedName name="IQ_COMM_INDUSTRIAL_LOANS_FFIEC" hidden="1">"c12821"</definedName>
    <definedName name="IQ_COMM_INDUSTRIAL_NON_US_LL_REC_FFIEC" hidden="1">"c12888"</definedName>
    <definedName name="IQ_COMM_INDUSTRIAL_US_LL_REC_FFIEC" hidden="1">"c12887"</definedName>
    <definedName name="IQ_COMM_RE_FARM_LOANS_TOT_LOANS_FFIEC" hidden="1">"c13872"</definedName>
    <definedName name="IQ_COMM_RE_NONFARM_NONRES_TOT_LOANS_FFIEC" hidden="1">"c13871"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DOM_QUARTERLY_AVG_FFIEC" hidden="1">"c15478"</definedName>
    <definedName name="IQ_COMMERCIAL_INDUSTRIAL_GROSS_LOANS_FFIEC" hidden="1">"c13410"</definedName>
    <definedName name="IQ_COMMERCIAL_INDUSTRIAL_LOANS_DUE_30_89_FFIEC" hidden="1">"c13271"</definedName>
    <definedName name="IQ_COMMERCIAL_INDUSTRIAL_LOANS_DUE_90_FFIEC" hidden="1">"c13297"</definedName>
    <definedName name="IQ_COMMERCIAL_INDUSTRIAL_LOANS_LL_REC_DOM_FFIEC" hidden="1">"c12910"</definedName>
    <definedName name="IQ_COMMERCIAL_INDUSTRIAL_LOANS_NET_FDIC" hidden="1">"c6317"</definedName>
    <definedName name="IQ_COMMERCIAL_INDUSTRIAL_LOANS_NON_ACCRUAL_FFIEC" hidden="1">"c13323"</definedName>
    <definedName name="IQ_COMMERCIAL_INDUSTRIAL_NET_CHARGE_OFFS_FDIC" hidden="1">"c6636"</definedName>
    <definedName name="IQ_COMMERCIAL_INDUSTRIAL_NON_US_CHARGE_OFFS_FFIEC" hidden="1">"c13179"</definedName>
    <definedName name="IQ_COMMERCIAL_INDUSTRIAL_NON_US_DUE_30_89_FFIEC" hidden="1">"c15415"</definedName>
    <definedName name="IQ_COMMERCIAL_INDUSTRIAL_NON_US_DUE_90_FFIEC" hidden="1">"c15419"</definedName>
    <definedName name="IQ_COMMERCIAL_INDUSTRIAL_NON_US_NON_ACCRUAL_FFIEC" hidden="1">"c15464"</definedName>
    <definedName name="IQ_COMMERCIAL_INDUSTRIAL_NON_US_RECOV_FFIEC" hidden="1">"c13201"</definedName>
    <definedName name="IQ_COMMERCIAL_INDUSTRIAL_RECOVERIES_FDIC" hidden="1">"c6617"</definedName>
    <definedName name="IQ_COMMERCIAL_INDUSTRIAL_RISK_BASED_FFIEC" hidden="1">"c13431"</definedName>
    <definedName name="IQ_COMMERCIAL_INDUSTRIAL_TOTAL_LOANS_FOREIGN_FDIC" hidden="1">"c6451"</definedName>
    <definedName name="IQ_COMMERCIAL_INDUSTRIAL_TRADING_DOM_FFIEC" hidden="1">"c12932"</definedName>
    <definedName name="IQ_COMMERCIAL_INDUSTRIAL_US_CHARGE_OFFS_FFIEC" hidden="1">"c13178"</definedName>
    <definedName name="IQ_COMMERCIAL_INDUSTRIAL_US_DUE_30_89_FFIEC" hidden="1">"c15414"</definedName>
    <definedName name="IQ_COMMERCIAL_INDUSTRIAL_US_DUE_90_FFIEC" hidden="1">"c15418"</definedName>
    <definedName name="IQ_COMMERCIAL_INDUSTRIAL_US_NON_ACCRUAL_FFIEC" hidden="1">"c15463"</definedName>
    <definedName name="IQ_COMMERCIAL_INDUSTRIAL_US_RECOV_FFIEC" hidden="1">"c13200"</definedName>
    <definedName name="IQ_COMMERCIAL_INVEST_CABLE_INVEST" hidden="1">"c15806"</definedName>
    <definedName name="IQ_COMMERCIAL_LOANS_TOTAL_LOANS" hidden="1">"c15709"</definedName>
    <definedName name="IQ_COMMERCIAL_MORT" hidden="1">"c179"</definedName>
    <definedName name="IQ_COMMERCIAL_OTHER_LOC_FFIEC" hidden="1">"c13253"</definedName>
    <definedName name="IQ_COMMERCIAL_PAPER_ASSETS_TOT_FFIEC" hidden="1">"c13449"</definedName>
    <definedName name="IQ_COMMERCIAL_PAPER_FFIEC" hidden="1">"c12863"</definedName>
    <definedName name="IQ_COMMERCIAL_RE_CONSTRUCTION_LAND_DEV_FDIC" hidden="1">"c6526"</definedName>
    <definedName name="IQ_COMMERCIAL_RE_GROSS_LOANS_FFIEC" hidden="1">"c13400"</definedName>
    <definedName name="IQ_COMMERCIAL_RE_LOANS_FDIC" hidden="1">"c6312"</definedName>
    <definedName name="IQ_COMMERCIAL_RE_LOANS_TOTAL_LOANS" hidden="1">"c15710"</definedName>
    <definedName name="IQ_COMMERCIAL_RE_RISK_BASED_FFIEC" hidden="1">"c13421"</definedName>
    <definedName name="IQ_COMMISS_FEES" hidden="1">"c180"</definedName>
    <definedName name="IQ_COMMISSION_DEF" hidden="1">"c181"</definedName>
    <definedName name="IQ_COMMITMENTS_BUY_SEC_OTHER_OFF_BS_FFIEC" hidden="1">"c13128"</definedName>
    <definedName name="IQ_COMMITMENTS_COMMERCIAL_RE_UNUSED_FFIEC" hidden="1">"c13243"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ITMENTS_SELL_SEC_OTHER_OFF_BS_FFIEC" hidden="1">"c13129"</definedName>
    <definedName name="IQ_COMMODITY_EXPOSURE_FFIEC" hidden="1">"c13061"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MON_STOCK_FFIEC" hidden="1">"c12876"</definedName>
    <definedName name="IQ_COMP_BENEFITS" hidden="1">"c213"</definedName>
    <definedName name="IQ_COMPANY_ADDRESS" hidden="1">"c214"</definedName>
    <definedName name="IQ_COMPANY_ID" hidden="1">"c3513"</definedName>
    <definedName name="IQ_COMPANY_ID_QUICK_MATCH" hidden="1">"c16227"</definedName>
    <definedName name="IQ_COMPANY_NAME" hidden="1">"c215"</definedName>
    <definedName name="IQ_COMPANY_NAME_LONG" hidden="1">"c1585"</definedName>
    <definedName name="IQ_COMPANY_NAME_QUICK_MATCH" hidden="1">"c16228"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ICKER_NO_EXCH" hidden="1">"c15490"</definedName>
    <definedName name="IQ_COMPANY_TYPE" hidden="1">"c2096"</definedName>
    <definedName name="IQ_COMPANY_WEBSITE" hidden="1">"c220"</definedName>
    <definedName name="IQ_COMPANY_ZIP" hidden="1">"c221"</definedName>
    <definedName name="IQ_COMPETITOR_ALL" hidden="1">"c13754"</definedName>
    <definedName name="IQ_COMPETITOR_NAMED_BY_COMPANY" hidden="1">"c13751"</definedName>
    <definedName name="IQ_COMPETITOR_NAMED_BY_COMPETITOR" hidden="1">"c13752"</definedName>
    <definedName name="IQ_COMPETITOR_NAMED_BY_THIRDPARTY" hidden="1">"c13753"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OLIDATED_ASSETS_QUARTERLY_AVG_FFIEC" hidden="1">"c13087"</definedName>
    <definedName name="IQ_CONSOLIDATED_NI_FOREIGN_FFIEC" hidden="1">"c15396"</definedName>
    <definedName name="IQ_CONST_LAND_DEV_LOANS_TOT_LOANS_FFIEC" hidden="1">"c13865"</definedName>
    <definedName name="IQ_CONST_LAND_DEVELOP_OTHER_DOM_CHARGE_OFFS_FFIEC" hidden="1">"c13628"</definedName>
    <definedName name="IQ_CONST_LAND_DEVELOP_OTHER_DOM_RECOV_FFIEC" hidden="1">"c13632"</definedName>
    <definedName name="IQ_CONSTITUENTS" hidden="1">"c19169"</definedName>
    <definedName name="IQ_CONSTITUENTS_NAME" hidden="1">"c19192"</definedName>
    <definedName name="IQ_CONSTRUCTION_DEV_LOANS_FDIC" hidden="1">"c6313"</definedName>
    <definedName name="IQ_CONSTRUCTION_LAND_DEV_DOM_FFIEC" hidden="1">"c15267"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L_REC_DOM_FFIEC" hidden="1">"c12900"</definedName>
    <definedName name="IQ_CONSTRUCTION_LOANS" hidden="1">"c222"</definedName>
    <definedName name="IQ_CONSTRUCTION_LOANS_DOM_DUE_30_89_FFIEC" hidden="1">"c13256"</definedName>
    <definedName name="IQ_CONSTRUCTION_LOANS_DOM_DUE_90_FFIEC" hidden="1">"c13284"</definedName>
    <definedName name="IQ_CONSTRUCTION_LOANS_DOM_NON_ACCRUAL_FFIEC" hidden="1">"c13310"</definedName>
    <definedName name="IQ_CONSTRUCTION_LOANS_GROSS_LOANS_FFIEC" hidden="1">"c13401"</definedName>
    <definedName name="IQ_CONSTRUCTION_LOANS_TOTAL_LOANS" hidden="1">"c15711"</definedName>
    <definedName name="IQ_CONSTRUCTION_RISK_BASED_FFIEC" hidden="1">"c13422"</definedName>
    <definedName name="IQ_CONSULTING_FFIEC" hidden="1">"c13055"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ASES_LL_REC_FFIEC" hidden="1">"c12895"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LOANS_LL_REC_DOM_FFIEC" hidden="1">"c12911"</definedName>
    <definedName name="IQ_CONSUMER_LOANS_TOT_LOANS_FFIEC" hidden="1">"c13875"</definedName>
    <definedName name="IQ_CONSUMER_LOANS_TOTAL_LOANS" hidden="1">"c15712"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INGENT_LIABILITIES" hidden="1">"c18873"</definedName>
    <definedName name="IQ_CONTINGENT_RENTAL" hidden="1">"c17746"</definedName>
    <definedName name="IQ_CONTRACT_AMOUNT" hidden="1">"c13933"</definedName>
    <definedName name="IQ_CONTRACT_DETAILS" hidden="1">"c15555"</definedName>
    <definedName name="IQ_CONTRACT_MONTH" hidden="1">"c13934"</definedName>
    <definedName name="IQ_CONTRACT_OBLIGATION_AFTER_FIVE" hidden="1">"c15691"</definedName>
    <definedName name="IQ_CONTRACT_OBLIGATION_CY" hidden="1">"c15685"</definedName>
    <definedName name="IQ_CONTRACT_OBLIGATION_CY1" hidden="1">"c15686"</definedName>
    <definedName name="IQ_CONTRACT_OBLIGATION_CY2" hidden="1">"c15687"</definedName>
    <definedName name="IQ_CONTRACT_OBLIGATION_CY3" hidden="1">"c15688"</definedName>
    <definedName name="IQ_CONTRACT_OBLIGATION_CY4" hidden="1">"c15689"</definedName>
    <definedName name="IQ_CONTRACT_OBLIGATION_NEXT_FIVE" hidden="1">"c15690"</definedName>
    <definedName name="IQ_CONTRACT_OBLIGATION_TOTAL" hidden="1">"c15692"</definedName>
    <definedName name="IQ_CONTRACT_UNIT" hidden="1">"c13932"</definedName>
    <definedName name="IQ_CONTRACT_YEAR" hidden="1">"c13935"</definedName>
    <definedName name="IQ_CONTRACTS_OTHER_COMMODITIES_EQUITIES._FDIC" hidden="1">"c6522"</definedName>
    <definedName name="IQ_CONTRACTS_OTHER_COMMODITIES_EQUITIES_FDIC" hidden="1">"c6522"</definedName>
    <definedName name="IQ_CONTRIB_ID_DET_EST" hidden="1">"c12045"</definedName>
    <definedName name="IQ_CONTRIB_ID_DET_EST_THOM" hidden="1">"c12073"</definedName>
    <definedName name="IQ_CONTRIB_ID_NON_PER_DET_EST" hidden="1">"c13824"</definedName>
    <definedName name="IQ_CONTRIB_ID_NON_PER_DET_EST_THOM" hidden="1">"c13826"</definedName>
    <definedName name="IQ_CONTRIB_NAME_DET_EST" hidden="1">"c12046"</definedName>
    <definedName name="IQ_CONTRIB_NAME_DET_EST_THOM" hidden="1">"c12074"</definedName>
    <definedName name="IQ_CONTRIB_NAME_NON_PER_DET_EST" hidden="1">"c12760"</definedName>
    <definedName name="IQ_CONTRIB_NAME_NON_PER_DET_EST_THOM" hidden="1">"c12764"</definedName>
    <definedName name="IQ_CONTRIB_REC_DET_EST" hidden="1">"c12051"</definedName>
    <definedName name="IQ_CONTRIB_REC_DET_EST_DATE" hidden="1">"c12204"</definedName>
    <definedName name="IQ_CONTRIB_REC_DET_EST_DATE_THOM" hidden="1">"c12230"</definedName>
    <definedName name="IQ_CONTRIB_REC_DET_EST_ORIGIN" hidden="1">"c12577"</definedName>
    <definedName name="IQ_CONTRIB_REC_DET_EST_ORIGIN_THOM" hidden="1">"c12600"</definedName>
    <definedName name="IQ_CONTRIB_REC_DET_EST_THOM" hidden="1">"c12080"</definedName>
    <definedName name="IQ_CONTRIBUTOR_CIQID" hidden="1">"c13742"</definedName>
    <definedName name="IQ_CONTRIBUTOR_NAME" hidden="1">"c13735"</definedName>
    <definedName name="IQ_CONTRIBUTOR_START_DATE" hidden="1">"c13741"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SION_COMMON_FFIEC" hidden="1">"c12964"</definedName>
    <definedName name="IQ_CONVERSION_PREF_FFIEC" hidden="1">"c12962"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O_ID" hidden="1">"c15222"</definedName>
    <definedName name="IQ_COO_NAME" hidden="1">"c15221"</definedName>
    <definedName name="IQ_CORE_CAPITAL_RATIO_FDIC" hidden="1">"c6745"</definedName>
    <definedName name="IQ_CORE_DEPOSITS_ASSETS_TOT_FFIEC" hidden="1">"c13442"</definedName>
    <definedName name="IQ_CORE_DEPOSITS_FFIEC" hidden="1">"c13862"</definedName>
    <definedName name="IQ_CORE_DEPOSITS_TOT_DEPOSITS_FFIEC" hidden="1">"c13911"</definedName>
    <definedName name="IQ_CORE_TIER_ONE_CAPITAL" hidden="1">"c15244"</definedName>
    <definedName name="IQ_CORE_TIER_ONE_CAPITAL_RATIO" hidden="1">"c15240"</definedName>
    <definedName name="IQ_CORP_GOODS_PRICE_INDEX_APR_FC_UNUSED" hidden="1">"c8381"</definedName>
    <definedName name="IQ_CORP_GOODS_PRICE_INDEX_APR_FC_UNUSED_UNUSED_UNUSED" hidden="1">"c8381"</definedName>
    <definedName name="IQ_CORP_GOODS_PRICE_INDEX_APR_UNUSED" hidden="1">"c7501"</definedName>
    <definedName name="IQ_CORP_GOODS_PRICE_INDEX_APR_UNUSED_UNUSED_UNUSED" hidden="1">"c7501"</definedName>
    <definedName name="IQ_CORP_GOODS_PRICE_INDEX_FC_UNUSED" hidden="1">"c7721"</definedName>
    <definedName name="IQ_CORP_GOODS_PRICE_INDEX_FC_UNUSED_UNUSED_UNUSED" hidden="1">"c7721"</definedName>
    <definedName name="IQ_CORP_GOODS_PRICE_INDEX_POP_FC_UNUSED" hidden="1">"c7941"</definedName>
    <definedName name="IQ_CORP_GOODS_PRICE_INDEX_POP_FC_UNUSED_UNUSED_UNUSED" hidden="1">"c7941"</definedName>
    <definedName name="IQ_CORP_GOODS_PRICE_INDEX_POP_UNUSED" hidden="1">"c7061"</definedName>
    <definedName name="IQ_CORP_GOODS_PRICE_INDEX_POP_UNUSED_UNUSED_UNUSED" hidden="1">"c7061"</definedName>
    <definedName name="IQ_CORP_GOODS_PRICE_INDEX_UNUSED" hidden="1">"c6841"</definedName>
    <definedName name="IQ_CORP_GOODS_PRICE_INDEX_UNUSED_UNUSED_UNUSED" hidden="1">"c6841"</definedName>
    <definedName name="IQ_CORP_GOODS_PRICE_INDEX_YOY_FC_UNUSED" hidden="1">"c8161"</definedName>
    <definedName name="IQ_CORP_GOODS_PRICE_INDEX_YOY_FC_UNUSED_UNUSED_UNUSED" hidden="1">"c8161"</definedName>
    <definedName name="IQ_CORP_GOODS_PRICE_INDEX_YOY_UNUSED" hidden="1">"c7281"</definedName>
    <definedName name="IQ_CORP_GOODS_PRICE_INDEX_YOY_UNUSED_UNUSED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RPORATE_OVER_TOTAL" hidden="1">"c13767"</definedName>
    <definedName name="IQ_COST_BORROWED_FUNDS_FFIEC" hidden="1">"c13492"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FOREIGN_DEPOSITS_FFIEC" hidden="1">"c13490"</definedName>
    <definedName name="IQ_COST_FUNDS" hidden="1">"c15726"</definedName>
    <definedName name="IQ_COST_FUNDS_PURCHASED_FFIEC" hidden="1">"c13491"</definedName>
    <definedName name="IQ_COST_INT_DEPOSITS_FFIEC" hidden="1">"c13489"</definedName>
    <definedName name="IQ_COST_OF_FUNDING_ASSETS_FDIC" hidden="1">"c6725"</definedName>
    <definedName name="IQ_COST_REV" hidden="1">"c226"</definedName>
    <definedName name="IQ_COST_REVENUE" hidden="1">"c1359"</definedName>
    <definedName name="IQ_COST_SALES_COAL" hidden="1">"c15933"</definedName>
    <definedName name="IQ_COST_SALES_PER_UNIT_SOLD_COAL" hidden="1">"c15944"</definedName>
    <definedName name="IQ_COST_SALES_TO_SALES_COAL" hidden="1">"c15951"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UPON_FORMULA" hidden="1">"c8965"</definedName>
    <definedName name="IQ_COVERAGE_RATIO" hidden="1">"c15243"</definedName>
    <definedName name="IQ_COVERED_POPS" hidden="1">"c2124"</definedName>
    <definedName name="IQ_COVERED_WIRELESS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GROSS_LOANS_FFIEC" hidden="1">"c13412"</definedName>
    <definedName name="IQ_CREDIT_CARD_INTERCHANGE_FEES_FFIEC" hidden="1">"c13046"</definedName>
    <definedName name="IQ_CREDIT_CARD_LINES_FDIC" hidden="1">"c6525"</definedName>
    <definedName name="IQ_CREDIT_CARD_LINES_UNUSED_FFIEC" hidden="1">"c13242"</definedName>
    <definedName name="IQ_CREDIT_CARD_LOANS_CHARGE_OFFS_FFIEC" hidden="1">"c13180"</definedName>
    <definedName name="IQ_CREDIT_CARD_LOANS_DOM_QUARTERLY_AVG_FFIEC" hidden="1">"c15480"</definedName>
    <definedName name="IQ_CREDIT_CARD_LOANS_DUE_30_89_FFIEC" hidden="1">"c13272"</definedName>
    <definedName name="IQ_CREDIT_CARD_LOANS_DUE_90_FFIEC" hidden="1">"c13298"</definedName>
    <definedName name="IQ_CREDIT_CARD_LOANS_FDIC" hidden="1">"c6319"</definedName>
    <definedName name="IQ_CREDIT_CARD_LOANS_NON_ACCRUAL_FFIEC" hidden="1">"c13324"</definedName>
    <definedName name="IQ_CREDIT_CARD_LOANS_RECOV_FFIEC" hidden="1">"c13202"</definedName>
    <definedName name="IQ_CREDIT_CARD_NET_CHARGE_OFFS_FDIC" hidden="1">"c6654"</definedName>
    <definedName name="IQ_CREDIT_CARD_RECOVERIES_FDIC" hidden="1">"c6653"</definedName>
    <definedName name="IQ_CREDIT_CARD_RISK_BASED_FFIEC" hidden="1">"c13433"</definedName>
    <definedName name="IQ_CREDIT_CARDS_CONSUMER_LOANS_FFIEC" hidden="1">"c12822"</definedName>
    <definedName name="IQ_CREDIT_CARDS_LL_REC_FFIEC" hidden="1">"c12889"</definedName>
    <definedName name="IQ_CREDIT_CARDS_LOANS_TRADING_DOM_FFIEC" hidden="1">"c12933"</definedName>
    <definedName name="IQ_CREDIT_EXPOSURE" hidden="1">"c10038"</definedName>
    <definedName name="IQ_CREDIT_EXPOSURE_FFIEC" hidden="1">"c13062"</definedName>
    <definedName name="IQ_CREDIT_LOSS_CF" hidden="1">"c232"</definedName>
    <definedName name="IQ_CREDIT_LOSS_PROVISION_NET_CHARGE_OFFS_FDIC" hidden="1">"c6734"</definedName>
    <definedName name="IQ_CREDIT_LOSSES_DERIVATIVES_FFIEC" hidden="1">"c13068"</definedName>
    <definedName name="IQ_CREDIT_OPTIONS_DERIVATIVES_BENEFICIARY_FFIEC" hidden="1">"c13121"</definedName>
    <definedName name="IQ_CREDIT_OPTIONS_DERIVATIVES_GUARANTOR_FFIEC" hidden="1">"c13114"</definedName>
    <definedName name="IQ_CUMULATIVE_PREFERREDS_T2_FFIEC" hidden="1">"c13145"</definedName>
    <definedName name="IQ_CUMULATIVE_SPLIT_FACTOR" hidden="1">"c2094"</definedName>
    <definedName name="IQ_CURR_ACCT_BALANCE_APR_FC_UNUSED" hidden="1">"c8387"</definedName>
    <definedName name="IQ_CURR_ACCT_BALANCE_APR_FC_UNUSED_UNUSED_UNUSED" hidden="1">"c8387"</definedName>
    <definedName name="IQ_CURR_ACCT_BALANCE_APR_UNUSED" hidden="1">"c7507"</definedName>
    <definedName name="IQ_CURR_ACCT_BALANCE_APR_UNUSED_UNUSED_UNUSED" hidden="1">"c7507"</definedName>
    <definedName name="IQ_CURR_ACCT_BALANCE_FC_UNUSED" hidden="1">"c7727"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FC_UNUSED_UNUSED_UNUSED" hidden="1">"c7947"</definedName>
    <definedName name="IQ_CURR_ACCT_BALANCE_POP_UNUSED" hidden="1">"c7067"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FC_UNUSED_UNUSED_UNUSED" hidden="1">"c8167"</definedName>
    <definedName name="IQ_CURR_ACCT_BALANCE_YOY_UNUSED" hidden="1">"c7287"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_TAXES" hidden="1">"c19141"</definedName>
    <definedName name="IQ_CURRENCY_COIN_DOM_FFIEC" hidden="1">"c15287"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DERIVATIVES" hidden="1">"c17742"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UST_PREMISE_EQUIP_CABLE_INVEST" hidden="1">"c15801"</definedName>
    <definedName name="IQ_CUSTOMER_LIAB_ACCEPTANCES_OUT_FFIEC" hidden="1">"c12835"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RT" hidden="1">"c20427"</definedName>
    <definedName name="IQ_DATA_PROCESSING_EXP_FFIEC" hidden="1">"c13047"</definedName>
    <definedName name="IQ_DATA_SET" hidden="1">"c19244"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1_5_INVEST_SECURITIES_FFIEC" hidden="1">"c13465"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BT_LESS_1YR_INVEST_SECURITIES_FFIEC" hidden="1">"c13464"</definedName>
    <definedName name="IQ_DEBT_MATURING_MORE_THAN_ONE_YEAR_FFIEC" hidden="1">"c13164"</definedName>
    <definedName name="IQ_DEBT_MATURING_WITHIN_ONE_YEAR_FFIEC" hidden="1">"c13163"</definedName>
    <definedName name="IQ_DEBT_SEC_OVER_5YR_INVEST_SECURITIES_FFIEC" hidden="1">"c13466"</definedName>
    <definedName name="IQ_DEBT_SECURITIES_FOREIGN_FFIEC" hidden="1">"c13484"</definedName>
    <definedName name="IQ_DEBT_SECURITIES_OTHER_ASSETS_DUE_30_89_FFIEC" hidden="1">"c13279"</definedName>
    <definedName name="IQ_DEBT_SECURITIES_OTHER_ASSETS_DUE_90_FFIEC" hidden="1">"c13305"</definedName>
    <definedName name="IQ_DEBT_SECURITIES_OTHER_ASSETS_NON_ACCRUAL_FFIEC" hidden="1">"c13331"</definedName>
    <definedName name="IQ_DECREASE_INT_EXPENSE_FFIEC" hidden="1">"c13064"</definedName>
    <definedName name="IQ_DEDUCTIONS_TOTAL_RISK_BASED_CAPITAL_FFIEC" hidden="1">"c13152"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CONTINGENT_RENT" hidden="1">"c16181"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_ASSETS_FFIEC" hidden="1">"c12843"</definedName>
    <definedName name="IQ_DEFERRED_TAX_ASSETS_T1_FFIEC" hidden="1">"c13141"</definedName>
    <definedName name="IQ_DEFERRED_TAX_LIAB_FFIEC" hidden="1">"c12870"</definedName>
    <definedName name="IQ_DEFERRED_TAX_NAV" hidden="1">"c16003"</definedName>
    <definedName name="IQ_DEFERRED_TAX_NNAV" hidden="1">"c16008"</definedName>
    <definedName name="IQ_DEFERRED_TAXES" hidden="1">"c1356"</definedName>
    <definedName name="IQ_DEFERRED_TAXES_TOTAL" hidden="1">"c19142"</definedName>
    <definedName name="IQ_DELIVERED_HOMES_NEW_ORDERS" hidden="1">"c15821"</definedName>
    <definedName name="IQ_DELIVERED_HOMES_PRICE_NEW_ORDER_PRICE" hidden="1">"c15822"</definedName>
    <definedName name="IQ_DEMAND_DEP" hidden="1">"c320"</definedName>
    <definedName name="IQ_DEMAND_DEPOSITS_COMMERCIAL_BANK_SUBS_FFIEC" hidden="1">"c12945"</definedName>
    <definedName name="IQ_DEMAND_DEPOSITS_FDIC" hidden="1">"c6489"</definedName>
    <definedName name="IQ_DEMAND_DEPOSITS_TOT_DEPOSITS_FFIEC" hidden="1">"c13902"</definedName>
    <definedName name="IQ_DEPOSIT_ACCOUNTS_LESS_THAN_100K_FDIC" hidden="1">"c6494"</definedName>
    <definedName name="IQ_DEPOSIT_ACCOUNTS_MORE_THAN_100K_FDIC" hidden="1">"c6492"</definedName>
    <definedName name="IQ_DEPOSITORY_INST_ACCEPTANCES_LL_REC_DOM_FFIEC" hidden="1">"c12908"</definedName>
    <definedName name="IQ_DEPOSITORY_INST_GROSS_LOANS_FFIEC" hidden="1">"c13409"</definedName>
    <definedName name="IQ_DEPOSITORY_INST_RISK_BASED_FFIEC" hidden="1">"c13430"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100K_MORE_ASSETS_TOT_FFIEC" hidden="1">"c13444"</definedName>
    <definedName name="IQ_DEPOSITS_DOM_FFIEC" hidden="1">"c12850"</definedName>
    <definedName name="IQ_DEPOSITS_FAIR_VALUE_TOT_FFIEC" hidden="1">"c13213"</definedName>
    <definedName name="IQ_DEPOSITS_FIN" hidden="1">"c321"</definedName>
    <definedName name="IQ_DEPOSITS_FOREIGN_BANKS_FOREIGN_AGENCIES_FFIEC" hidden="1">"c15344"</definedName>
    <definedName name="IQ_DEPOSITS_FOREIGN_FFIEC" hidden="1">"c12853"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100K_COMMERCIAL_BANK_SUBS_FFIEC" hidden="1">"c12948"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LEVEL_1_FFIEC" hidden="1">"c13221"</definedName>
    <definedName name="IQ_DEPOSITS_LEVEL_2_FFIEC" hidden="1">"c13229"</definedName>
    <definedName name="IQ_DEPOSITS_LEVEL_3_FFIEC" hidden="1">"c13237"</definedName>
    <definedName name="IQ_DEPOSITS_MORE_100K_COMMERCIAL_BANK_SUBS_FFIEC" hidden="1">"c12949"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_ASSETS_CURRENT" hidden="1">"c17744"</definedName>
    <definedName name="IQ_DERIVATIVE_ASSETS_FAIR_VALUE_TOT_FFIEC" hidden="1">"c15403"</definedName>
    <definedName name="IQ_DERIVATIVE_ASSETS_LEVEL_1_FFIEC" hidden="1">"c15425"</definedName>
    <definedName name="IQ_DERIVATIVE_ASSETS_LEVEL_2_FFIEC" hidden="1">"c15438"</definedName>
    <definedName name="IQ_DERIVATIVE_ASSETS_LEVEL_3_FFIEC" hidden="1">"c15451"</definedName>
    <definedName name="IQ_DERIVATIVE_ASSETS_LT" hidden="1">"c17745"</definedName>
    <definedName name="IQ_DERIVATIVE_LIABILITIES_FAIR_VALUE_TOT_FFIEC" hidden="1">"c15407"</definedName>
    <definedName name="IQ_DERIVATIVE_LIABILITIES_LEVEL_1_FFIEC" hidden="1">"c15429"</definedName>
    <definedName name="IQ_DERIVATIVE_LIABILITIES_LEVEL_2_FFIEC" hidden="1">"c15442"</definedName>
    <definedName name="IQ_DERIVATIVE_LIABILITIES_LEVEL_3_FFIEC" hidden="1">"c15455"</definedName>
    <definedName name="IQ_DERIVATIVES_FDIC" hidden="1">"c6523"</definedName>
    <definedName name="IQ_DERIVATIVES_NEGATIVE_FAIR_VALUE_DOM_FFIEC" hidden="1">"c12943"</definedName>
    <definedName name="IQ_DERIVATIVES_NEGATIVE_VALUE_FFIEC" hidden="1">"c12861"</definedName>
    <definedName name="IQ_DERIVATIVES_POS_FAIR_VALUE_FFIEC" hidden="1">"c12827"</definedName>
    <definedName name="IQ_DERIVATIVES_POSITIVE_FAIR_VALUE_TRADING_DOM_FFIEC" hidden="1">"c12938"</definedName>
    <definedName name="IQ_DESCRIPTION_LONG" hidden="1">"c1520"</definedName>
    <definedName name="IQ_DEVELOP_LAND" hidden="1">"c323"</definedName>
    <definedName name="IQ_DEVELOPMENT_EXPENSE" hidden="1">"c16040"</definedName>
    <definedName name="IQ_DEVELOPMENT_REVENUE" hidden="1">"c16024"</definedName>
    <definedName name="IQ_DIC" hidden="1">"c13834"</definedName>
    <definedName name="IQ_DIFF_LASTCLOSE_TARGET_PRICE" hidden="1">"c1854"</definedName>
    <definedName name="IQ_DIFF_LASTCLOSE_TARGET_PRICE_CIQ" hidden="1">"c4767"</definedName>
    <definedName name="IQ_DIFF_LASTCLOSE_TARGET_PRICE_THOM" hidden="1">"c5278"</definedName>
    <definedName name="IQ_DIG_SUB_BASIC_SUB" hidden="1">"c16202"</definedName>
    <definedName name="IQ_DIG_SUB_VIDEO_SUB" hidden="1">"c15788"</definedName>
    <definedName name="IQ_DIGITAL_SUB_TOTAL_HOMES_PASSED" hidden="1">"c15769"</definedName>
    <definedName name="IQ_DIGITAL_VIDEO_PENETRATION" hidden="1">"c15768"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LUTED_EPRA_NAV" hidden="1">"c16005"</definedName>
    <definedName name="IQ_DILUTED_EPRA_NAV_SHARE_RE" hidden="1">"c16014"</definedName>
    <definedName name="IQ_DILUTED_EPRA_NNAV" hidden="1">"c16010"</definedName>
    <definedName name="IQ_DILUTED_EPRA_NNAV_SHARE_RE" hidden="1">"c16015"</definedName>
    <definedName name="IQ_DILUTED_NAV_RE" hidden="1">"c15998"</definedName>
    <definedName name="IQ_DILUTED_NAV_SHARE_RE" hidden="1">"c16013"</definedName>
    <definedName name="IQ_DILUTED_NAV_SHARES" hidden="1">"c16016"</definedName>
    <definedName name="IQ_DILUTION_EFFECT_NAV" hidden="1">"c15997"</definedName>
    <definedName name="IQ_DIRECT_AH_EARNED" hidden="1">"c2740"</definedName>
    <definedName name="IQ_DIRECT_EARNED" hidden="1">"c2730"</definedName>
    <definedName name="IQ_DIRECT_INDIRECT_RE_VENTURES_FFIEC" hidden="1">"c15266"</definedName>
    <definedName name="IQ_DIRECT_INDIRECT_RE_VENTURES_UNCONSOL_FFIEC" hidden="1">"c15274"</definedName>
    <definedName name="IQ_DIRECT_LIFE_EARNED" hidden="1">"c2735"</definedName>
    <definedName name="IQ_DIRECT_LIFE_IN_FORCE" hidden="1">"c2765"</definedName>
    <definedName name="IQ_DIRECT_LOSSES" hidden="1">"c15869"</definedName>
    <definedName name="IQ_DIRECT_PC_EARNED" hidden="1">"c2745"</definedName>
    <definedName name="IQ_DIRECT_WRITTEN" hidden="1">"c2724"</definedName>
    <definedName name="IQ_DIRECTORS_FEES_FFIEC" hidden="1">"c13049"</definedName>
    <definedName name="IQ_DISALLOWED_DEFERRED_TAX_ASSETS_FFIEC" hidden="1">"c13157"</definedName>
    <definedName name="IQ_DISALLOWED_GOODWILL_INTANGIBLE_ASSETS_FFIEC" hidden="1">"c13155"</definedName>
    <definedName name="IQ_DISALLOWED_GOODWILL_INTANGIBLES_T1_FFIEC" hidden="1">"c13137"</definedName>
    <definedName name="IQ_DISALLOWED_SERVICING_ASSETS_FFIEC" hidden="1">"c13156"</definedName>
    <definedName name="IQ_DISALLOWED_SERVICING_ASSETS_T1_FFIEC" hidden="1">"c13140"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CRETIONARY_CAPEX" hidden="1">"c16183"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ACT_OR_EST_CIQ_COL" hidden="1">"c11450"</definedName>
    <definedName name="IQ_DISTRIBUTABLE_CASH_EST" hidden="1">"c4277"</definedName>
    <definedName name="IQ_DISTRIBUTABLE_CASH_GUIDANCE_CIQ" hidden="1">"c4804"</definedName>
    <definedName name="IQ_DISTRIBUTABLE_CASH_GUIDANCE_CIQ_COL" hidden="1">"c11451"</definedName>
    <definedName name="IQ_DISTRIBUTABLE_CASH_HIGH_EST" hidden="1">"c4280"</definedName>
    <definedName name="IQ_DISTRIBUTABLE_CASH_HIGH_GUIDANCE_CIQ" hidden="1">"c4610"</definedName>
    <definedName name="IQ_DISTRIBUTABLE_CASH_HIGH_GUIDANCE_CIQ_COL" hidden="1">"c11259"</definedName>
    <definedName name="IQ_DISTRIBUTABLE_CASH_LOW_EST" hidden="1">"c4281"</definedName>
    <definedName name="IQ_DISTRIBUTABLE_CASH_LOW_GUIDANCE_CIQ" hidden="1">"c4650"</definedName>
    <definedName name="IQ_DISTRIBUTABLE_CASH_LOW_GUIDANCE_CIQ_COL" hidden="1">"c11299"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PER_SHARE_DILUTED" hidden="1">"c16191"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ACT_OR_EST_CIQ_COL" hidden="1">"c11458"</definedName>
    <definedName name="IQ_DISTRIBUTABLE_CASH_SHARE_EST" hidden="1">"c4285"</definedName>
    <definedName name="IQ_DISTRIBUTABLE_CASH_SHARE_GUIDANCE_CIQ" hidden="1">"c4812"</definedName>
    <definedName name="IQ_DISTRIBUTABLE_CASH_SHARE_GUIDANCE_CIQ_COL" hidden="1">"c11459"</definedName>
    <definedName name="IQ_DISTRIBUTABLE_CASH_SHARE_HIGH_EST" hidden="1">"c4288"</definedName>
    <definedName name="IQ_DISTRIBUTABLE_CASH_SHARE_HIGH_GUIDANCE_CIQ" hidden="1">"c4611"</definedName>
    <definedName name="IQ_DISTRIBUTABLE_CASH_SHARE_HIGH_GUIDANCE_CIQ_COL" hidden="1">"c11260"</definedName>
    <definedName name="IQ_DISTRIBUTABLE_CASH_SHARE_LOW_EST" hidden="1">"c4289"</definedName>
    <definedName name="IQ_DISTRIBUTABLE_CASH_SHARE_LOW_GUIDANCE_CIQ" hidden="1">"c4651"</definedName>
    <definedName name="IQ_DISTRIBUTABLE_CASH_SHARE_LOW_GUIDANCE_CIQ_COL" hidden="1">"c11300"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HARES_BASIC" hidden="1">"c16189"</definedName>
    <definedName name="IQ_DISTRIBUTABLE_CASH_SHARES_DILUTED" hidden="1">"c16190"</definedName>
    <definedName name="IQ_DISTRIBUTABLE_CASH_STANDARDIZED" hidden="1">"c20435"</definedName>
    <definedName name="IQ_DISTRIBUTABLE_CASH_STDDEV_EST" hidden="1">"c4294"</definedName>
    <definedName name="IQ_DIV_AMOUNT" hidden="1">"c3041"</definedName>
    <definedName name="IQ_DIV_AMOUNT_LIST" hidden="1">"c17417"</definedName>
    <definedName name="IQ_DIV_PAYMENT_DATE" hidden="1">"c2205"</definedName>
    <definedName name="IQ_DIV_PAYMENT_DATE_LIST" hidden="1">"c17418"</definedName>
    <definedName name="IQ_DIV_PAYMENT_TYPE" hidden="1">"c12752"</definedName>
    <definedName name="IQ_DIV_PAYMENT_TYPE_LIST" hidden="1">"c17419"</definedName>
    <definedName name="IQ_DIV_RECORD_DATE" hidden="1">"c2204"</definedName>
    <definedName name="IQ_DIV_RECORD_DATE_LIST" hidden="1">"c17420"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IVIDENDS_DECLARED_COMMON_FDIC" hidden="1">"c6659"</definedName>
    <definedName name="IQ_DIVIDENDS_DECLARED_COMMON_FFIEC" hidden="1">"c12969"</definedName>
    <definedName name="IQ_DIVIDENDS_DECLARED_PREFERRED_FDIC" hidden="1">"c6658"</definedName>
    <definedName name="IQ_DIVIDENDS_DECLARED_PREFERRED_FFIEC" hidden="1">"c12968"</definedName>
    <definedName name="IQ_DIVIDENDS_FDIC" hidden="1">"c6660"</definedName>
    <definedName name="IQ_DIVIDENDS_NET_INCOME_FFIEC" hidden="1">"c13349"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OM_OFFICE_DEPOSITS_TOT_DEPOSITS_FFIEC" hidden="1">"c13910"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CIQ_COL" hidden="1">"c11709"</definedName>
    <definedName name="IQ_DPS_ACT_OR_EST_THOM" hidden="1">"c5302"</definedName>
    <definedName name="IQ_DPS_DET_EST" hidden="1">"c12052"</definedName>
    <definedName name="IQ_DPS_DET_EST_CURRENCY" hidden="1">"c12459"</definedName>
    <definedName name="IQ_DPS_DET_EST_CURRENCY_THOM" hidden="1">"c12480"</definedName>
    <definedName name="IQ_DPS_DET_EST_DATE" hidden="1">"c12205"</definedName>
    <definedName name="IQ_DPS_DET_EST_DATE_THOM" hidden="1">"c12231"</definedName>
    <definedName name="IQ_DPS_DET_EST_INCL" hidden="1">"c12342"</definedName>
    <definedName name="IQ_DPS_DET_EST_INCL_THOM" hidden="1">"c12363"</definedName>
    <definedName name="IQ_DPS_DET_EST_ORIGIN" hidden="1">"c12578"</definedName>
    <definedName name="IQ_DPS_DET_EST_ORIGIN_THOM" hidden="1">"c12601"</definedName>
    <definedName name="IQ_DPS_DET_EST_THOM" hidden="1">"c12081"</definedName>
    <definedName name="IQ_DPS_EST" hidden="1">"c1674"</definedName>
    <definedName name="IQ_DPS_EST_BOTTOM_UP" hidden="1">"c5493"</definedName>
    <definedName name="IQ_DPS_EST_THOM" hidden="1">"c4013"</definedName>
    <definedName name="IQ_DPS_GUIDANCE_CIQ" hidden="1">"c4827"</definedName>
    <definedName name="IQ_DPS_GUIDANCE_CIQ_COL" hidden="1">"c11474"</definedName>
    <definedName name="IQ_DPS_HIGH_EST" hidden="1">"c1676"</definedName>
    <definedName name="IQ_DPS_HIGH_EST_THOM" hidden="1">"c4015"</definedName>
    <definedName name="IQ_DPS_HIGH_GUIDANCE_CIQ" hidden="1">"c4580"</definedName>
    <definedName name="IQ_DPS_HIGH_GUIDANCE_CIQ_COL" hidden="1">"c11229"</definedName>
    <definedName name="IQ_DPS_LOW_EST" hidden="1">"c1677"</definedName>
    <definedName name="IQ_DPS_LOW_EST_THOM" hidden="1">"c4016"</definedName>
    <definedName name="IQ_DPS_LOW_GUIDANCE_CIQ" hidden="1">"c4620"</definedName>
    <definedName name="IQ_DPS_LOW_GUIDANCE_CIQ_COL" hidden="1">"c11269"</definedName>
    <definedName name="IQ_DPS_MEDIAN_EST" hidden="1">"c1675"</definedName>
    <definedName name="IQ_DPS_MEDIAN_EST_THOM" hidden="1">"c4014"</definedName>
    <definedName name="IQ_DPS_NUM_EST" hidden="1">"c1678"</definedName>
    <definedName name="IQ_DPS_NUM_EST_THOM" hidden="1">"c4017"</definedName>
    <definedName name="IQ_DPS_STDDEV_EST" hidden="1">"c1679"</definedName>
    <definedName name="IQ_DPS_STDDEV_EST_THOM" hidden="1">"c4018"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INT_BEAR_LIABILITIES" hidden="1">"c15703"</definedName>
    <definedName name="IQ_EARNING_ASSET_YIELD" hidden="1">"c343"</definedName>
    <definedName name="IQ_EARNING_ASSETS_AVG_ASSETS_FFIEC" hidden="1">"c13354"</definedName>
    <definedName name="IQ_EARNING_ASSETS_FDIC" hidden="1">"c6360"</definedName>
    <definedName name="IQ_EARNING_ASSETS_QUARTERLY_AVG_FFIEC" hidden="1">"c13086"</definedName>
    <definedName name="IQ_EARNING_ASSETS_REPRICE_ASSETS_TOT_FFIEC" hidden="1">"c13451"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ANNOUNCE_DATE_REUT" hidden="1">"c5314"</definedName>
    <definedName name="IQ_EARNINGS_ANNOUNCE_DATE_THOM" hidden="1">"c5093"</definedName>
    <definedName name="IQ_EARNINGS_CO_FFIEC" hidden="1">"c13032"</definedName>
    <definedName name="IQ_EARNINGS_CONT_OPS_HOMEBUILDING_SALES" hidden="1">"c15817"</definedName>
    <definedName name="IQ_EARNINGS_COVERAGE_LOSSES_FFIEC" hidden="1">"c13351"</definedName>
    <definedName name="IQ_EARNINGS_COVERAGE_NET_CHARGE_OFFS_FDIC" hidden="1">"c6735"</definedName>
    <definedName name="IQ_EARNINGS_LIFE_INSURANCE_FFIEC" hidden="1">"c13041"</definedName>
    <definedName name="IQ_EARNINGS_PERIOD_COVERED" hidden="1">"c9958"</definedName>
    <definedName name="IQ_EARNINGS_PERIOD_GROUP" hidden="1">"c9944"</definedName>
    <definedName name="IQ_EBIT" hidden="1">"c352"</definedName>
    <definedName name="IQ_EBIT_10K" hidden="1">"IQ_EBIT_10K"</definedName>
    <definedName name="IQ_EBIT_10Q" hidden="1">"IQ_EBIT_10Q"</definedName>
    <definedName name="IQ_EBIT_10Q1" hidden="1">"IQ_EBIT_10Q1"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CIQ_COL" hidden="1">"c11710"</definedName>
    <definedName name="IQ_EBIT_ACT_OR_EST_THOM" hidden="1">"c5303"</definedName>
    <definedName name="IQ_EBIT_DET_EST" hidden="1">"c12053"</definedName>
    <definedName name="IQ_EBIT_DET_EST_CURRENCY" hidden="1">"c12460"</definedName>
    <definedName name="IQ_EBIT_DET_EST_CURRENCY_THOM" hidden="1">"c12481"</definedName>
    <definedName name="IQ_EBIT_DET_EST_DATE" hidden="1">"c12206"</definedName>
    <definedName name="IQ_EBIT_DET_EST_DATE_THOM" hidden="1">"c12232"</definedName>
    <definedName name="IQ_EBIT_DET_EST_INCL" hidden="1">"c12343"</definedName>
    <definedName name="IQ_EBIT_DET_EST_INCL_THOM" hidden="1">"c12364"</definedName>
    <definedName name="IQ_EBIT_DET_EST_ORIGIN" hidden="1">"c12579"</definedName>
    <definedName name="IQ_EBIT_DET_EST_ORIGIN_THOM" hidden="1">"c12602"</definedName>
    <definedName name="IQ_EBIT_DET_EST_THOM" hidden="1">"c12082"</definedName>
    <definedName name="IQ_EBIT_EQ_INC" hidden="1">"c3498"</definedName>
    <definedName name="IQ_EBIT_EQ_INC_EXCL_SBC" hidden="1">"c3502"</definedName>
    <definedName name="IQ_EBIT_EST" hidden="1">"c1681"</definedName>
    <definedName name="IQ_EBIT_EST_THOM" hidden="1">"c5105"</definedName>
    <definedName name="IQ_EBIT_EXCL_SBC" hidden="1">"c3082"</definedName>
    <definedName name="IQ_EBIT_GROWTH_1" hidden="1">"IQ_EBIT_GROWTH_1"</definedName>
    <definedName name="IQ_EBIT_GROWTH_2" hidden="1">"IQ_EBIT_GROWTH_2"</definedName>
    <definedName name="IQ_EBIT_GUIDANCE_CIQ" hidden="1">"c4828"</definedName>
    <definedName name="IQ_EBIT_GUIDANCE_CIQ_COL" hidden="1">"c11475"</definedName>
    <definedName name="IQ_EBIT_GW_ACT_OR_EST" hidden="1">"c4306"</definedName>
    <definedName name="IQ_EBIT_GW_ACT_OR_EST_CIQ_COL" hidden="1">"c11478"</definedName>
    <definedName name="IQ_EBIT_GW_EST" hidden="1">"c4305"</definedName>
    <definedName name="IQ_EBIT_GW_GUIDANCE" hidden="1">"c4307"</definedName>
    <definedName name="IQ_EBIT_GW_GUIDANCE_CIQ" hidden="1">"c4832"</definedName>
    <definedName name="IQ_EBIT_GW_GUIDANCE_CIQ_COL" hidden="1">"c11479"</definedName>
    <definedName name="IQ_EBIT_GW_HIGH_EST" hidden="1">"c4308"</definedName>
    <definedName name="IQ_EBIT_GW_HIGH_GUIDANCE" hidden="1">"c4171"</definedName>
    <definedName name="IQ_EBIT_GW_HIGH_GUIDANCE_CIQ" hidden="1">"c4583"</definedName>
    <definedName name="IQ_EBIT_GW_HIGH_GUIDANCE_CIQ_COL" hidden="1">"c11232"</definedName>
    <definedName name="IQ_EBIT_GW_LOW_EST" hidden="1">"c4309"</definedName>
    <definedName name="IQ_EBIT_GW_LOW_GUIDANCE" hidden="1">"c4211"</definedName>
    <definedName name="IQ_EBIT_GW_LOW_GUIDANCE_CIQ" hidden="1">"c4623"</definedName>
    <definedName name="IQ_EBIT_GW_LOW_GUIDANCE_CIQ_COL" hidden="1">"c11272"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THOM" hidden="1">"c5107"</definedName>
    <definedName name="IQ_EBIT_HIGH_GUIDANCE_CIQ" hidden="1">"c4584"</definedName>
    <definedName name="IQ_EBIT_HIGH_GUIDANCE_CIQ_COL" hidden="1">"c11233"</definedName>
    <definedName name="IQ_EBIT_HOMEBUILDING_SALES" hidden="1">"c15815"</definedName>
    <definedName name="IQ_EBIT_INT" hidden="1">"c360"</definedName>
    <definedName name="IQ_EBIT_LOW_EST" hidden="1">"c1684"</definedName>
    <definedName name="IQ_EBIT_LOW_EST_THOM" hidden="1">"c5108"</definedName>
    <definedName name="IQ_EBIT_LOW_GUIDANCE_CIQ" hidden="1">"c4624"</definedName>
    <definedName name="IQ_EBIT_LOW_GUIDANCE_CIQ_COL" hidden="1">"c11273"</definedName>
    <definedName name="IQ_EBIT_MARGIN" hidden="1">"c359"</definedName>
    <definedName name="IQ_EBIT_MEDIAN_EST" hidden="1">"c1682"</definedName>
    <definedName name="IQ_EBIT_MEDIAN_EST_THOM" hidden="1">"c5106"</definedName>
    <definedName name="IQ_EBIT_NUM_EST" hidden="1">"c1685"</definedName>
    <definedName name="IQ_EBIT_NUM_EST_THOM" hidden="1">"c5109"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ACT_OR_EST_CIQ_COL" hidden="1">"c11488"</definedName>
    <definedName name="IQ_EBIT_SBC_EST" hidden="1">"c4315"</definedName>
    <definedName name="IQ_EBIT_SBC_GUIDANCE" hidden="1">"c4317"</definedName>
    <definedName name="IQ_EBIT_SBC_GUIDANCE_CIQ" hidden="1">"c4842"</definedName>
    <definedName name="IQ_EBIT_SBC_GUIDANCE_CIQ_COL" hidden="1">"c11489"</definedName>
    <definedName name="IQ_EBIT_SBC_GW_ACT_OR_EST" hidden="1">"c4320"</definedName>
    <definedName name="IQ_EBIT_SBC_GW_ACT_OR_EST_CIQ" hidden="1">"c4845"</definedName>
    <definedName name="IQ_EBIT_SBC_GW_ACT_OR_EST_CIQ_COL" hidden="1">"c11492"</definedName>
    <definedName name="IQ_EBIT_SBC_GW_EST" hidden="1">"c4319"</definedName>
    <definedName name="IQ_EBIT_SBC_GW_GUIDANCE" hidden="1">"c4321"</definedName>
    <definedName name="IQ_EBIT_SBC_GW_GUIDANCE_CIQ" hidden="1">"c4846"</definedName>
    <definedName name="IQ_EBIT_SBC_GW_GUIDANCE_CIQ_COL" hidden="1">"c11493"</definedName>
    <definedName name="IQ_EBIT_SBC_GW_HIGH_EST" hidden="1">"c4322"</definedName>
    <definedName name="IQ_EBIT_SBC_GW_HIGH_GUIDANCE" hidden="1">"c4193"</definedName>
    <definedName name="IQ_EBIT_SBC_GW_HIGH_GUIDANCE_CIQ" hidden="1">"c4605"</definedName>
    <definedName name="IQ_EBIT_SBC_GW_HIGH_GUIDANCE_CIQ_COL" hidden="1">"c11254"</definedName>
    <definedName name="IQ_EBIT_SBC_GW_LOW_EST" hidden="1">"c4323"</definedName>
    <definedName name="IQ_EBIT_SBC_GW_LOW_GUIDANCE" hidden="1">"c4233"</definedName>
    <definedName name="IQ_EBIT_SBC_GW_LOW_GUIDANCE_CIQ" hidden="1">"c4645"</definedName>
    <definedName name="IQ_EBIT_SBC_GW_LOW_GUIDANCE_CIQ_COL" hidden="1">"c11294"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HIGH_GUIDANCE_CIQ" hidden="1">"c4604"</definedName>
    <definedName name="IQ_EBIT_SBC_HIGH_GUIDANCE_CIQ_COL" hidden="1">"c11253"</definedName>
    <definedName name="IQ_EBIT_SBC_LOW_EST" hidden="1">"c4329"</definedName>
    <definedName name="IQ_EBIT_SBC_LOW_GUIDANCE" hidden="1">"c4232"</definedName>
    <definedName name="IQ_EBIT_SBC_LOW_GUIDANCE_CIQ" hidden="1">"c4644"</definedName>
    <definedName name="IQ_EBIT_SBC_LOW_GUIDANCE_CIQ_COL" hidden="1">"c11293"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THOM" hidden="1">"c5110"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K" hidden="1">"IQ_EBITDA_10K"</definedName>
    <definedName name="IQ_EBITDA_10Q" hidden="1">"IQ_EBITDA_10Q"</definedName>
    <definedName name="IQ_EBITDA_10Q1" hidden="1">"IQ_EBITDA_10Q1"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ACT_OR_EST_CIQ_COL" hidden="1">"c11707"</definedName>
    <definedName name="IQ_EBITDA_ACT_OR_EST_THOM" hidden="1">"c5300"</definedName>
    <definedName name="IQ_EBITDA_CAPEX" hidden="1">"c19143"</definedName>
    <definedName name="IQ_EBITDA_CAPEX_INT" hidden="1">"c368"</definedName>
    <definedName name="IQ_EBITDA_CAPEX_OVER_TOTAL_IE" hidden="1">"c1370"</definedName>
    <definedName name="IQ_EBITDA_DET_EST" hidden="1">"c12054"</definedName>
    <definedName name="IQ_EBITDA_DET_EST_CURRENCY" hidden="1">"c12461"</definedName>
    <definedName name="IQ_EBITDA_DET_EST_CURRENCY_THOM" hidden="1">"c12482"</definedName>
    <definedName name="IQ_EBITDA_DET_EST_DATE" hidden="1">"c12207"</definedName>
    <definedName name="IQ_EBITDA_DET_EST_DATE_THOM" hidden="1">"c12233"</definedName>
    <definedName name="IQ_EBITDA_DET_EST_INCL" hidden="1">"c12344"</definedName>
    <definedName name="IQ_EBITDA_DET_EST_INCL_THOM" hidden="1">"c12365"</definedName>
    <definedName name="IQ_EBITDA_DET_EST_ORIGIN" hidden="1">"c12580"</definedName>
    <definedName name="IQ_EBITDA_DET_EST_ORIGIN_THOM" hidden="1">"c12603"</definedName>
    <definedName name="IQ_EBITDA_DET_EST_THOM" hidden="1">"c12083"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DOWN_2MONTH" hidden="1">"c16297"</definedName>
    <definedName name="IQ_EBITDA_EST_DOWN_2MONTH_CIQ" hidden="1">"c16621"</definedName>
    <definedName name="IQ_EBITDA_EST_DOWN_3MONTH" hidden="1">"c16301"</definedName>
    <definedName name="IQ_EBITDA_EST_DOWN_3MONTH_CIQ" hidden="1">"c16625"</definedName>
    <definedName name="IQ_EBITDA_EST_DOWN_MONTH" hidden="1">"c16293"</definedName>
    <definedName name="IQ_EBITDA_EST_DOWN_MONTH_CIQ" hidden="1">"c16617"</definedName>
    <definedName name="IQ_EBITDA_EST_NOTE" hidden="1">"c17503"</definedName>
    <definedName name="IQ_EBITDA_EST_NOTE_CIQ" hidden="1">"c17456"</definedName>
    <definedName name="IQ_EBITDA_EST_NUM_ANALYSTS_2MONTH" hidden="1">"c16295"</definedName>
    <definedName name="IQ_EBITDA_EST_NUM_ANALYSTS_2MONTH_CIQ" hidden="1">"c16619"</definedName>
    <definedName name="IQ_EBITDA_EST_NUM_ANALYSTS_3MONTH" hidden="1">"c16299"</definedName>
    <definedName name="IQ_EBITDA_EST_NUM_ANALYSTS_3MONTH_CIQ" hidden="1">"c16623"</definedName>
    <definedName name="IQ_EBITDA_EST_NUM_ANALYSTS_MONTH" hidden="1">"c16291"</definedName>
    <definedName name="IQ_EBITDA_EST_NUM_ANALYSTS_MONTH_CIQ" hidden="1">"c16615"</definedName>
    <definedName name="IQ_EBITDA_EST_REUT" hidden="1">"c3640"</definedName>
    <definedName name="IQ_EBITDA_EST_THOM" hidden="1">"c3658"</definedName>
    <definedName name="IQ_EBITDA_EST_TOTAL_REVISED_2MONTH" hidden="1">"c16298"</definedName>
    <definedName name="IQ_EBITDA_EST_TOTAL_REVISED_2MONTH_CIQ" hidden="1">"c16622"</definedName>
    <definedName name="IQ_EBITDA_EST_TOTAL_REVISED_3MONTH" hidden="1">"c16302"</definedName>
    <definedName name="IQ_EBITDA_EST_TOTAL_REVISED_3MONTH_CIQ" hidden="1">"c16626"</definedName>
    <definedName name="IQ_EBITDA_EST_TOTAL_REVISED_MONTH" hidden="1">"c16294"</definedName>
    <definedName name="IQ_EBITDA_EST_TOTAL_REVISED_MONTH_CIQ" hidden="1">"c16618"</definedName>
    <definedName name="IQ_EBITDA_EST_UP_2MONTH" hidden="1">"c16296"</definedName>
    <definedName name="IQ_EBITDA_EST_UP_2MONTH_CIQ" hidden="1">"c16620"</definedName>
    <definedName name="IQ_EBITDA_EST_UP_3MONTH" hidden="1">"c16300"</definedName>
    <definedName name="IQ_EBITDA_EST_UP_3MONTH_CIQ" hidden="1">"c16624"</definedName>
    <definedName name="IQ_EBITDA_EST_UP_MONTH" hidden="1">"c16292"</definedName>
    <definedName name="IQ_EBITDA_EST_UP_MONTH_CIQ" hidden="1">"c16616"</definedName>
    <definedName name="IQ_EBITDA_EXCL_SBC" hidden="1">"c3081"</definedName>
    <definedName name="IQ_EBITDA_GROWTH_1" hidden="1">"IQ_EBITDA_GROWTH_1"</definedName>
    <definedName name="IQ_EBITDA_GROWTH_2" hidden="1">"IQ_EBITDA_GROWTH_2"</definedName>
    <definedName name="IQ_EBITDA_GUIDANCE_CIQ" hidden="1">"c4859"</definedName>
    <definedName name="IQ_EBITDA_GUIDANCE_CIQ_COL" hidden="1">"c11506"</definedName>
    <definedName name="IQ_EBITDA_HIGH_EST" hidden="1">"c370"</definedName>
    <definedName name="IQ_EBITDA_HIGH_EST_CIQ" hidden="1">"c3624"</definedName>
    <definedName name="IQ_EBITDA_HIGH_EST_REUT" hidden="1">"c3642"</definedName>
    <definedName name="IQ_EBITDA_HIGH_EST_THOM" hidden="1">"c3660"</definedName>
    <definedName name="IQ_EBITDA_HIGH_GUIDANCE_CIQ" hidden="1">"c4582"</definedName>
    <definedName name="IQ_EBITDA_HIGH_GUIDANCE_CIQ_COL" hidden="1">"c11231"</definedName>
    <definedName name="IQ_EBITDA_HOMEBUILDING_SALES" hidden="1">"c15814"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REUT" hidden="1">"c3643"</definedName>
    <definedName name="IQ_EBITDA_LOW_EST_THOM" hidden="1">"c3661"</definedName>
    <definedName name="IQ_EBITDA_LOW_GUIDANCE_CIQ" hidden="1">"c4622"</definedName>
    <definedName name="IQ_EBITDA_LOW_GUIDANCE_CIQ_COL" hidden="1">"c11271"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REUT" hidden="1">"c3641"</definedName>
    <definedName name="IQ_EBITDA_MEDIAN_EST_THOM" hidden="1">"c3659"</definedName>
    <definedName name="IQ_EBITDA_NUM_EST" hidden="1">"c374"</definedName>
    <definedName name="IQ_EBITDA_NUM_EST_CIQ" hidden="1">"c3626"</definedName>
    <definedName name="IQ_EBITDA_NUM_EST_REUT" hidden="1">"c3644"</definedName>
    <definedName name="IQ_EBITDA_NUM_EST_THOM" hidden="1">"c3662"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ACT_OR_EST_CIQ_COL" hidden="1">"c11509"</definedName>
    <definedName name="IQ_EBITDA_SBC_EST" hidden="1">"c4336"</definedName>
    <definedName name="IQ_EBITDA_SBC_GUIDANCE" hidden="1">"c4338"</definedName>
    <definedName name="IQ_EBITDA_SBC_GUIDANCE_CIQ" hidden="1">"c4863"</definedName>
    <definedName name="IQ_EBITDA_SBC_GUIDANCE_CIQ_COL" hidden="1">"c11510"</definedName>
    <definedName name="IQ_EBITDA_SBC_HIGH_EST" hidden="1">"c4339"</definedName>
    <definedName name="IQ_EBITDA_SBC_HIGH_GUIDANCE" hidden="1">"c4194"</definedName>
    <definedName name="IQ_EBITDA_SBC_HIGH_GUIDANCE_CIQ" hidden="1">"c4606"</definedName>
    <definedName name="IQ_EBITDA_SBC_HIGH_GUIDANCE_CIQ_COL" hidden="1">"c11255"</definedName>
    <definedName name="IQ_EBITDA_SBC_LOW_EST" hidden="1">"c4340"</definedName>
    <definedName name="IQ_EBITDA_SBC_LOW_GUIDANCE" hidden="1">"c4234"</definedName>
    <definedName name="IQ_EBITDA_SBC_LOW_GUIDANCE_CIQ" hidden="1">"c4646"</definedName>
    <definedName name="IQ_EBITDA_SBC_LOW_GUIDANCE_CIQ_COL" hidden="1">"c11295"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CIQ" hidden="1">"c3627"</definedName>
    <definedName name="IQ_EBITDA_STDDEV_EST_REUT" hidden="1">"c3645"</definedName>
    <definedName name="IQ_EBITDA_STDDEV_EST_THOM" hidden="1">"c3663"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FIEC" hidden="1">"c13029"</definedName>
    <definedName name="IQ_EBT_FIN" hidden="1">"c386"</definedName>
    <definedName name="IQ_EBT_FTE_FFIEC" hidden="1">"c13037"</definedName>
    <definedName name="IQ_EBT_GAAP_GUIDANCE_CIQ" hidden="1">"c4870"</definedName>
    <definedName name="IQ_EBT_GAAP_GUIDANCE_CIQ_COL" hidden="1">"c11517"</definedName>
    <definedName name="IQ_EBT_GAAP_HIGH_GUIDANCE_CIQ" hidden="1">"c4586"</definedName>
    <definedName name="IQ_EBT_GAAP_HIGH_GUIDANCE_CIQ_COL" hidden="1">"c11235"</definedName>
    <definedName name="IQ_EBT_GAAP_LOW_GUIDANCE_CIQ" hidden="1">"c4626"</definedName>
    <definedName name="IQ_EBT_GAAP_LOW_GUIDANCE_CIQ_COL" hidden="1">"c11275"</definedName>
    <definedName name="IQ_EBT_GUIDANCE_CIQ" hidden="1">"c4871"</definedName>
    <definedName name="IQ_EBT_GUIDANCE_CIQ_COL" hidden="1">"c11518"</definedName>
    <definedName name="IQ_EBT_GW_GUIDANCE_CIQ" hidden="1">"c4872"</definedName>
    <definedName name="IQ_EBT_GW_GUIDANCE_CIQ_COL" hidden="1">"c11519"</definedName>
    <definedName name="IQ_EBT_GW_HIGH_GUIDANCE_CIQ" hidden="1">"c4587"</definedName>
    <definedName name="IQ_EBT_GW_HIGH_GUIDANCE_CIQ_COL" hidden="1">"c11236"</definedName>
    <definedName name="IQ_EBT_GW_LOW_GUIDANCE_CIQ" hidden="1">"c4627"</definedName>
    <definedName name="IQ_EBT_GW_LOW_GUIDANCE_CIQ_COL" hidden="1">"c11276"</definedName>
    <definedName name="IQ_EBT_HIGH_GUIDANCE_CIQ" hidden="1">"c4585"</definedName>
    <definedName name="IQ_EBT_HIGH_GUIDANCE_CIQ_COL" hidden="1">"c11234"</definedName>
    <definedName name="IQ_EBT_HOMEBUILDING_SALES" hidden="1">"c15816"</definedName>
    <definedName name="IQ_EBT_INCL_MARGIN" hidden="1">"c387"</definedName>
    <definedName name="IQ_EBT_INS" hidden="1">"c388"</definedName>
    <definedName name="IQ_EBT_LOW_GUIDANCE_CIQ" hidden="1">"c4625"</definedName>
    <definedName name="IQ_EBT_LOW_GUIDANCE_CIQ_COL" hidden="1">"c11274"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ACT_OR_EST_CIQ_COL" hidden="1">"c11522"</definedName>
    <definedName name="IQ_EBT_SBC_EST" hidden="1">"c4349"</definedName>
    <definedName name="IQ_EBT_SBC_GUIDANCE" hidden="1">"c4351"</definedName>
    <definedName name="IQ_EBT_SBC_GUIDANCE_CIQ" hidden="1">"c4876"</definedName>
    <definedName name="IQ_EBT_SBC_GUIDANCE_CIQ_COL" hidden="1">"c11523"</definedName>
    <definedName name="IQ_EBT_SBC_GW_ACT_OR_EST" hidden="1">"c4354"</definedName>
    <definedName name="IQ_EBT_SBC_GW_ACT_OR_EST_CIQ" hidden="1">"c4879"</definedName>
    <definedName name="IQ_EBT_SBC_GW_ACT_OR_EST_CIQ_COL" hidden="1">"c11526"</definedName>
    <definedName name="IQ_EBT_SBC_GW_EST" hidden="1">"c4353"</definedName>
    <definedName name="IQ_EBT_SBC_GW_GUIDANCE" hidden="1">"c4355"</definedName>
    <definedName name="IQ_EBT_SBC_GW_GUIDANCE_CIQ" hidden="1">"c4880"</definedName>
    <definedName name="IQ_EBT_SBC_GW_GUIDANCE_CIQ_COL" hidden="1">"c11527"</definedName>
    <definedName name="IQ_EBT_SBC_GW_HIGH_EST" hidden="1">"c4356"</definedName>
    <definedName name="IQ_EBT_SBC_GW_HIGH_GUIDANCE" hidden="1">"c4191"</definedName>
    <definedName name="IQ_EBT_SBC_GW_HIGH_GUIDANCE_CIQ" hidden="1">"c4603"</definedName>
    <definedName name="IQ_EBT_SBC_GW_HIGH_GUIDANCE_CIQ_COL" hidden="1">"c11252"</definedName>
    <definedName name="IQ_EBT_SBC_GW_LOW_EST" hidden="1">"c4357"</definedName>
    <definedName name="IQ_EBT_SBC_GW_LOW_GUIDANCE" hidden="1">"c4231"</definedName>
    <definedName name="IQ_EBT_SBC_GW_LOW_GUIDANCE_CIQ" hidden="1">"c4643"</definedName>
    <definedName name="IQ_EBT_SBC_GW_LOW_GUIDANCE_CIQ_COL" hidden="1">"c11292"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HIGH_GUIDANCE_CIQ" hidden="1">"c4602"</definedName>
    <definedName name="IQ_EBT_SBC_HIGH_GUIDANCE_CIQ_COL" hidden="1">"c11251"</definedName>
    <definedName name="IQ_EBT_SBC_LOW_EST" hidden="1">"c4363"</definedName>
    <definedName name="IQ_EBT_SBC_LOW_GUIDANCE" hidden="1">"c4230"</definedName>
    <definedName name="IQ_EBT_SBC_LOW_GUIDANCE_CIQ" hidden="1">"c4642"</definedName>
    <definedName name="IQ_EBT_SBC_LOW_GUIDANCE_CIQ_COL" hidden="1">"c11291"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SUBTOTAL_AP" hidden="1">"c8982"</definedName>
    <definedName name="IQ_EBT_UTI" hidden="1">"c390"</definedName>
    <definedName name="IQ_ECO_METRIC_6825_UNUSED" hidden="1">"c6825"</definedName>
    <definedName name="IQ_ECO_METRIC_6825_UNUSED_UNUSED_UNUSED" hidden="1">"c6825"</definedName>
    <definedName name="IQ_ECO_METRIC_6839_UNUSED" hidden="1">"c6839"</definedName>
    <definedName name="IQ_ECO_METRIC_6839_UNUSED_UNUSED_UNUSED" hidden="1">"c6839"</definedName>
    <definedName name="IQ_ECO_METRIC_6896_UNUSED" hidden="1">"c6896"</definedName>
    <definedName name="IQ_ECO_METRIC_6896_UNUSED_UNUSED_UNUSED" hidden="1">"c6896"</definedName>
    <definedName name="IQ_ECO_METRIC_6897_UNUSED" hidden="1">"c6897"</definedName>
    <definedName name="IQ_ECO_METRIC_6897_UNUSED_UNUSED_UNUSED" hidden="1">"c6897"</definedName>
    <definedName name="IQ_ECO_METRIC_6927" hidden="1">"c6927"</definedName>
    <definedName name="IQ_ECO_METRIC_6988_UNUSED" hidden="1">"c6988"</definedName>
    <definedName name="IQ_ECO_METRIC_6988_UNUSED_UNUSED_UNUSED" hidden="1">"c6988"</definedName>
    <definedName name="IQ_ECO_METRIC_7045_UNUSED" hidden="1">"c7045"</definedName>
    <definedName name="IQ_ECO_METRIC_7045_UNUSED_UNUSED_UNUSED" hidden="1">"c7045"</definedName>
    <definedName name="IQ_ECO_METRIC_7059_UNUSED" hidden="1">"c7059"</definedName>
    <definedName name="IQ_ECO_METRIC_7059_UNUSED_UNUSED_UNUSED" hidden="1">"c7059"</definedName>
    <definedName name="IQ_ECO_METRIC_7116_UNUSED" hidden="1">"c7116"</definedName>
    <definedName name="IQ_ECO_METRIC_7116_UNUSED_UNUSED_UNUSED" hidden="1">"c7116"</definedName>
    <definedName name="IQ_ECO_METRIC_7117_UNUSED" hidden="1">"c7117"</definedName>
    <definedName name="IQ_ECO_METRIC_7117_UNUSED_UNUSED_UNUSED" hidden="1">"c7117"</definedName>
    <definedName name="IQ_ECO_METRIC_7147" hidden="1">"c7147"</definedName>
    <definedName name="IQ_ECO_METRIC_7208_UNUSED" hidden="1">"c7208"</definedName>
    <definedName name="IQ_ECO_METRIC_7208_UNUSED_UNUSED_UNUSED" hidden="1">"c7208"</definedName>
    <definedName name="IQ_ECO_METRIC_7265_UNUSED" hidden="1">"c7265"</definedName>
    <definedName name="IQ_ECO_METRIC_7265_UNUSED_UNUSED_UNUSED" hidden="1">"c7265"</definedName>
    <definedName name="IQ_ECO_METRIC_7279_UNUSED" hidden="1">"c7279"</definedName>
    <definedName name="IQ_ECO_METRIC_7279_UNUSED_UNUSED_UNUSED" hidden="1">"c7279"</definedName>
    <definedName name="IQ_ECO_METRIC_7336_UNUSED" hidden="1">"c7336"</definedName>
    <definedName name="IQ_ECO_METRIC_7336_UNUSED_UNUSED_UNUSED" hidden="1">"c7336"</definedName>
    <definedName name="IQ_ECO_METRIC_7337_UNUSED" hidden="1">"c7337"</definedName>
    <definedName name="IQ_ECO_METRIC_7337_UNUSED_UNUSED_UNUSED" hidden="1">"c7337"</definedName>
    <definedName name="IQ_ECO_METRIC_7367" hidden="1">"c7367"</definedName>
    <definedName name="IQ_ECO_METRIC_7428_UNUSED" hidden="1">"c7428"</definedName>
    <definedName name="IQ_ECO_METRIC_7428_UNUSED_UNUSED_UNUSED" hidden="1">"c7428"</definedName>
    <definedName name="IQ_ECO_METRIC_7556_UNUSED" hidden="1">"c7556"</definedName>
    <definedName name="IQ_ECO_METRIC_7556_UNUSED_UNUSED_UNUSED" hidden="1">"c7556"</definedName>
    <definedName name="IQ_ECO_METRIC_7557_UNUSED" hidden="1">"c7557"</definedName>
    <definedName name="IQ_ECO_METRIC_7557_UNUSED_UNUSED_UNUSED" hidden="1">"c7557"</definedName>
    <definedName name="IQ_ECO_METRIC_7587" hidden="1">"c7587"</definedName>
    <definedName name="IQ_ECO_METRIC_7648_UNUSED" hidden="1">"c7648"</definedName>
    <definedName name="IQ_ECO_METRIC_7648_UNUSED_UNUSED_UNUSED" hidden="1">"c7648"</definedName>
    <definedName name="IQ_ECO_METRIC_7704" hidden="1">"c7704"</definedName>
    <definedName name="IQ_ECO_METRIC_7705_UNUSED" hidden="1">"c7705"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19_UNUSED_UNUSED_UNUSED" hidden="1">"c7719"</definedName>
    <definedName name="IQ_ECO_METRIC_7776_UNUSED" hidden="1">"c7776"</definedName>
    <definedName name="IQ_ECO_METRIC_7776_UNUSED_UNUSED_UNUSED" hidden="1">"c7776"</definedName>
    <definedName name="IQ_ECO_METRIC_7777_UNUSED" hidden="1">"c7777"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39_UNUSED_UNUSED_UNUSED" hidden="1">"c7939"</definedName>
    <definedName name="IQ_ECO_METRIC_7996_UNUSED" hidden="1">"c7996"</definedName>
    <definedName name="IQ_ECO_METRIC_7996_UNUSED_UNUSED_UNUSED" hidden="1">"c7996"</definedName>
    <definedName name="IQ_ECO_METRIC_7997_UNUSED" hidden="1">"c7997"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159_UNUSED_UNUSED_UNUSED" hidden="1">"c8159"</definedName>
    <definedName name="IQ_ECO_METRIC_8216_UNUSED" hidden="1">"c8216"</definedName>
    <definedName name="IQ_ECO_METRIC_8216_UNUSED_UNUSED_UNUSED" hidden="1">"c8216"</definedName>
    <definedName name="IQ_ECO_METRIC_8217_UNUSED" hidden="1">"c8217"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6_UNUSED_UNUSED_UNUSED" hidden="1">"c8436"</definedName>
    <definedName name="IQ_ECO_METRIC_8437_UNUSED" hidden="1">"c8437"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AUTHORIZED_SHARES_OTHER" hidden="1">"c15613"</definedName>
    <definedName name="IQ_ECS_AUTHORIZED_SHARES_OTHER_ABS" hidden="1">"c15630"</definedName>
    <definedName name="IQ_ECS_CONVERT_FACTOR" hidden="1">"c5581"</definedName>
    <definedName name="IQ_ECS_CONVERT_FACTOR_ABS" hidden="1">"c5595"</definedName>
    <definedName name="IQ_ECS_CONVERT_FACTOR_OTHER" hidden="1">"c15611"</definedName>
    <definedName name="IQ_ECS_CONVERT_FACTOR_OTHER_ABS" hidden="1">"c15628"</definedName>
    <definedName name="IQ_ECS_CONVERT_INTO" hidden="1">"c5580"</definedName>
    <definedName name="IQ_ECS_CONVERT_INTO_ABS" hidden="1">"c5594"</definedName>
    <definedName name="IQ_ECS_CONVERT_INTO_OTHER" hidden="1">"c15610"</definedName>
    <definedName name="IQ_ECS_CONVERT_INTO_OTHER_ABS" hidden="1">"c15627"</definedName>
    <definedName name="IQ_ECS_CONVERT_PRIMARY_FACTOR" hidden="1">"c15592"</definedName>
    <definedName name="IQ_ECS_CONVERT_PRIMARY_FACTOR_ABS" hidden="1">"c15596"</definedName>
    <definedName name="IQ_ECS_CONVERT_TYPE" hidden="1">"c5579"</definedName>
    <definedName name="IQ_ECS_CONVERT_TYPE_ABS" hidden="1">"c5593"</definedName>
    <definedName name="IQ_ECS_CONVERT_TYPE_OTHER" hidden="1">"c15609"</definedName>
    <definedName name="IQ_ECS_CONVERT_TYPE_OTHER_ABS" hidden="1">"c15626"</definedName>
    <definedName name="IQ_ECS_INACTIVE_DATE" hidden="1">"c5576"</definedName>
    <definedName name="IQ_ECS_INACTIVE_DATE_ABS" hidden="1">"c5590"</definedName>
    <definedName name="IQ_ECS_INACTIVE_DATE_OTHER" hidden="1">"c15606"</definedName>
    <definedName name="IQ_ECS_INACTIVE_DATE_OTHER_ABS" hidden="1">"c15623"</definedName>
    <definedName name="IQ_ECS_NAME" hidden="1">"c5571"</definedName>
    <definedName name="IQ_ECS_NAME_ABS" hidden="1">"c5585"</definedName>
    <definedName name="IQ_ECS_NAME_OTHER" hidden="1">"c15599"</definedName>
    <definedName name="IQ_ECS_NAME_OTHER_ABS" hidden="1">"c15616"</definedName>
    <definedName name="IQ_ECS_NUM_SHAREHOLDERS" hidden="1">"c5584"</definedName>
    <definedName name="IQ_ECS_NUM_SHAREHOLDERS_ABS" hidden="1">"c5598"</definedName>
    <definedName name="IQ_ECS_NUM_SHAREHOLDERS_BENEFICIAL_BS_DATE" hidden="1">"c16234"</definedName>
    <definedName name="IQ_ECS_NUM_SHAREHOLDERS_BENEFICIAL_BS_DATE_ABS" hidden="1">"c16235"</definedName>
    <definedName name="IQ_ECS_NUM_SHAREHOLDERS_BENEFICIAL_BS_DATE_OTHER" hidden="1">"c16236"</definedName>
    <definedName name="IQ_ECS_NUM_SHAREHOLDERS_BENEFICIAL_BS_DATE_OTHER_ABS" hidden="1">"c16237"</definedName>
    <definedName name="IQ_ECS_NUM_SHAREHOLDERS_BENEFICIAL_FILING_DATE" hidden="1">"c16230"</definedName>
    <definedName name="IQ_ECS_NUM_SHAREHOLDERS_BENEFICIAL_FILING_DATE_ABS" hidden="1">"c16231"</definedName>
    <definedName name="IQ_ECS_NUM_SHAREHOLDERS_BENEFICIAL_FILING_DATE_OTHER" hidden="1">"c16232"</definedName>
    <definedName name="IQ_ECS_NUM_SHAREHOLDERS_BENEFICIAL_FILING_DATE_OTHER_ABS" hidden="1">"c16233"</definedName>
    <definedName name="IQ_ECS_NUM_SHAREHOLDERS_BS_DATE" hidden="1">"c16238"</definedName>
    <definedName name="IQ_ECS_NUM_SHAREHOLDERS_BS_DATE_ABS" hidden="1">"c16239"</definedName>
    <definedName name="IQ_ECS_NUM_SHAREHOLDERS_BS_DATE_OTHER" hidden="1">"c16240"</definedName>
    <definedName name="IQ_ECS_NUM_SHAREHOLDERS_BS_DATE_OTHER_ABS" hidden="1">"c16241"</definedName>
    <definedName name="IQ_ECS_NUM_SHAREHOLDERS_FILING_DATE" hidden="1">"c5584"</definedName>
    <definedName name="IQ_ECS_NUM_SHAREHOLDERS_FILING_DATE_ABS" hidden="1">"c5598"</definedName>
    <definedName name="IQ_ECS_NUM_SHAREHOLDERS_FILING_DATE_OTHER" hidden="1">"c15615"</definedName>
    <definedName name="IQ_ECS_NUM_SHAREHOLDERS_FILING_DATE_OTHER_ABS" hidden="1">"c15632"</definedName>
    <definedName name="IQ_ECS_NUM_SHAREHOLDERS_OTHER" hidden="1">"c16244"</definedName>
    <definedName name="IQ_ECS_NUM_SHAREHOLDERS_OTHER_ABS" hidden="1">"c16245"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PAR_VALUE_CURRENCY_OTHER" hidden="1">"c15608"</definedName>
    <definedName name="IQ_ECS_PAR_VALUE_CURRENCY_OTHER_ABS" hidden="1">"c15625"</definedName>
    <definedName name="IQ_ECS_PAR_VALUE_OTHER" hidden="1">"c15607"</definedName>
    <definedName name="IQ_ECS_PAR_VALUE_OTHER_ABS" hidden="1">"c15624"</definedName>
    <definedName name="IQ_ECS_PARTICIPATE_FLAG" hidden="1">"c15591"</definedName>
    <definedName name="IQ_ECS_PARTICIPATE_FLAG_ABS" hidden="1">"c15595"</definedName>
    <definedName name="IQ_ECS_PARTICIPATE_FLAG_OTHER" hidden="1">"c15614"</definedName>
    <definedName name="IQ_ECS_PARTICIPATE_FLAG_OTHER_ABS" hidden="1">"c15631"</definedName>
    <definedName name="IQ_ECS_SHARES_OUT_BS_DATE" hidden="1">"c5572"</definedName>
    <definedName name="IQ_ECS_SHARES_OUT_BS_DATE_ABS" hidden="1">"c5586"</definedName>
    <definedName name="IQ_ECS_SHARES_OUT_BS_DATE_OTHER" hidden="1">"c15600"</definedName>
    <definedName name="IQ_ECS_SHARES_OUT_BS_DATE_OTHER_ABS" hidden="1">"c15617"</definedName>
    <definedName name="IQ_ECS_SHARES_OUT_FILING_DATE" hidden="1">"c5573"</definedName>
    <definedName name="IQ_ECS_SHARES_OUT_FILING_DATE_ABS" hidden="1">"c5587"</definedName>
    <definedName name="IQ_ECS_SHARES_OUT_FILING_DATE_OTHER" hidden="1">"c15601"</definedName>
    <definedName name="IQ_ECS_SHARES_OUT_FILING_DATE_OTHER_ABS" hidden="1">"c15618"</definedName>
    <definedName name="IQ_ECS_START_DATE" hidden="1">"c5575"</definedName>
    <definedName name="IQ_ECS_START_DATE_ABS" hidden="1">"c5589"</definedName>
    <definedName name="IQ_ECS_START_DATE_OTHER" hidden="1">"c15605"</definedName>
    <definedName name="IQ_ECS_START_DATE_OTHER_ABS" hidden="1">"c15622"</definedName>
    <definedName name="IQ_ECS_TICKER" hidden="1">"c15594"</definedName>
    <definedName name="IQ_ECS_TICKER_ABS" hidden="1">"c15598"</definedName>
    <definedName name="IQ_ECS_TICKER_OTHER" hidden="1">"c15603"</definedName>
    <definedName name="IQ_ECS_TICKER_OTHER_ABS" hidden="1">"c15620"</definedName>
    <definedName name="IQ_ECS_TRADING_ITEM_CIQID" hidden="1">"c15593"</definedName>
    <definedName name="IQ_ECS_TRADING_ITEM_CIQID_ABS" hidden="1">"c15597"</definedName>
    <definedName name="IQ_ECS_TRADING_ITEM_CIQID_OTHER" hidden="1">"c15602"</definedName>
    <definedName name="IQ_ECS_TRADING_ITEM_CIQID_OTHER_ABS" hidden="1">"c15619"</definedName>
    <definedName name="IQ_ECS_TYPE" hidden="1">"c5574"</definedName>
    <definedName name="IQ_ECS_TYPE_ABS" hidden="1">"c5588"</definedName>
    <definedName name="IQ_ECS_TYPE_OTHER" hidden="1">"c15604"</definedName>
    <definedName name="IQ_ECS_TYPE_OTHER_ABS" hidden="1">"c15621"</definedName>
    <definedName name="IQ_ECS_VOTING" hidden="1">"c5582"</definedName>
    <definedName name="IQ_ECS_VOTING_ABS" hidden="1">"c5596"</definedName>
    <definedName name="IQ_ECS_VOTING_OTHER" hidden="1">"c15612"</definedName>
    <definedName name="IQ_ECS_VOTING_OTHER_ABS" hidden="1">"c15629"</definedName>
    <definedName name="IQ_EFFECT_SPECIAL_CHARGE" hidden="1">"c1595"</definedName>
    <definedName name="IQ_EFFECT_TAX_RATE" hidden="1">"c1899"</definedName>
    <definedName name="IQ_EFFECTIVE_DATE" hidden="1">"c8966"</definedName>
    <definedName name="IQ_EFFICIENCY_RATIO" hidden="1">"c391"</definedName>
    <definedName name="IQ_EFFICIENCY_RATIO_FDIC" hidden="1">"c6736"</definedName>
    <definedName name="IQ_ELIMINATIONS_CONSOL_OFFICES_FOREIGN_FFIEC" hidden="1">"c15395"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MPLOYEES_FFIEC" hidden="1">"c13035"</definedName>
    <definedName name="IQ_EMPLOYEES_UNDER_UNION_CONTRACTS" hidden="1">"c16109"</definedName>
    <definedName name="IQ_ENTERPRISE_VALUE" hidden="1">"c1348"</definedName>
    <definedName name="IQ_ENTITLEMENT_DET_EST" hidden="1">"c12044"</definedName>
    <definedName name="IQ_ENTITLEMENT_DET_EST_THOM" hidden="1">"c12072"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" hidden="1">"IQ_EPS"</definedName>
    <definedName name="IQ_EPS_10K" hidden="1">"IQ_EPS_10K"</definedName>
    <definedName name="IQ_EPS_10Q" hidden="1">"IQ_EPS_10Q"</definedName>
    <definedName name="IQ_EPS_10Q1" hidden="1">"IQ_EPS_10Q1"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CT_OR_EST_CIQ_COL" hidden="1">"c11705"</definedName>
    <definedName name="IQ_EPS_ACT_OR_EST_THOM" hidden="1">"c5298"</definedName>
    <definedName name="IQ_EPS_AP" hidden="1">"c8880"</definedName>
    <definedName name="IQ_EPS_AP_ABS" hidden="1">"c8899"</definedName>
    <definedName name="IQ_EPS_DET_EST" hidden="1">"c13571"</definedName>
    <definedName name="IQ_EPS_DET_EST_CURRENCY" hidden="1">"c13583"</definedName>
    <definedName name="IQ_EPS_DET_EST_CURRENCY_THOM" hidden="1">"c12484"</definedName>
    <definedName name="IQ_EPS_DET_EST_DATE" hidden="1">"c13575"</definedName>
    <definedName name="IQ_EPS_DET_EST_DATE_THOM" hidden="1">"c12235"</definedName>
    <definedName name="IQ_EPS_DET_EST_INCL" hidden="1">"c13587"</definedName>
    <definedName name="IQ_EPS_DET_EST_INCL_THOM" hidden="1">"c12367"</definedName>
    <definedName name="IQ_EPS_DET_EST_ORIGIN" hidden="1">"c13579"</definedName>
    <definedName name="IQ_EPS_DET_EST_ORIGIN_THOM" hidden="1">"c12605"</definedName>
    <definedName name="IQ_EPS_DET_EST_THOM" hidden="1">"c12085"</definedName>
    <definedName name="IQ_EPS_EST" hidden="1">"c399"</definedName>
    <definedName name="IQ_EPS_EST_1" hidden="1">"IQ_EPS_EST_1"</definedName>
    <definedName name="IQ_EPS_EST_BOTTOM_UP" hidden="1">"c5489"</definedName>
    <definedName name="IQ_EPS_EST_BOTTOM_UP_CIQ" hidden="1">"c12026"</definedName>
    <definedName name="IQ_EPS_EST_BOTTOM_UP_THOM" hidden="1">"c5647"</definedName>
    <definedName name="IQ_EPS_EST_CIQ" hidden="1">"c4994"</definedName>
    <definedName name="IQ_EPS_EST_DOWN_2MONTH" hidden="1">"c16309"</definedName>
    <definedName name="IQ_EPS_EST_DOWN_2MONTH_CIQ" hidden="1">"c16633"</definedName>
    <definedName name="IQ_EPS_EST_DOWN_3MONTH" hidden="1">"c16313"</definedName>
    <definedName name="IQ_EPS_EST_DOWN_3MONTH_CIQ" hidden="1">"c16637"</definedName>
    <definedName name="IQ_EPS_EST_DOWN_MONTH" hidden="1">"c16305"</definedName>
    <definedName name="IQ_EPS_EST_DOWN_MONTH_CIQ" hidden="1">"c16629"</definedName>
    <definedName name="IQ_EPS_EST_NOTE" hidden="1">"c17504"</definedName>
    <definedName name="IQ_EPS_EST_NOTE_CIQ" hidden="1">"c17457"</definedName>
    <definedName name="IQ_EPS_EST_NUM_ANALYSTS_2MONTH" hidden="1">"c16307"</definedName>
    <definedName name="IQ_EPS_EST_NUM_ANALYSTS_2MONTH_CIQ" hidden="1">"c16631"</definedName>
    <definedName name="IQ_EPS_EST_NUM_ANALYSTS_3MONTH" hidden="1">"c16311"</definedName>
    <definedName name="IQ_EPS_EST_NUM_ANALYSTS_3MONTH_CIQ" hidden="1">"c16635"</definedName>
    <definedName name="IQ_EPS_EST_NUM_ANALYSTS_MONTH" hidden="1">"c16303"</definedName>
    <definedName name="IQ_EPS_EST_NUM_ANALYSTS_MONTH_CIQ" hidden="1">"c16627"</definedName>
    <definedName name="IQ_EPS_EST_REUT" hidden="1">"c5453"</definedName>
    <definedName name="IQ_EPS_EST_THOM" hidden="1">"c5290"</definedName>
    <definedName name="IQ_EPS_EST_TOTAL_REVISED_2MONTH" hidden="1">"c16310"</definedName>
    <definedName name="IQ_EPS_EST_TOTAL_REVISED_2MONTH_CIQ" hidden="1">"c16634"</definedName>
    <definedName name="IQ_EPS_EST_TOTAL_REVISED_3MONTH" hidden="1">"c16314"</definedName>
    <definedName name="IQ_EPS_EST_TOTAL_REVISED_3MONTH_CIQ" hidden="1">"c16638"</definedName>
    <definedName name="IQ_EPS_EST_TOTAL_REVISED_MONTH" hidden="1">"c16306"</definedName>
    <definedName name="IQ_EPS_EST_TOTAL_REVISED_MONTH_CIQ" hidden="1">"c16630"</definedName>
    <definedName name="IQ_EPS_EST_UP_2MONTH" hidden="1">"c16308"</definedName>
    <definedName name="IQ_EPS_EST_UP_2MONTH_CIQ" hidden="1">"c16632"</definedName>
    <definedName name="IQ_EPS_EST_UP_3MONTH" hidden="1">"c16312"</definedName>
    <definedName name="IQ_EPS_EST_UP_3MONTH_CIQ" hidden="1">"c16636"</definedName>
    <definedName name="IQ_EPS_EST_UP_MONTH" hidden="1">"c16304"</definedName>
    <definedName name="IQ_EPS_EST_UP_MONTH_CIQ" hidden="1">"c16628"</definedName>
    <definedName name="IQ_EPS_EXCL_GUIDANCE_CIQ" hidden="1">"c4893"</definedName>
    <definedName name="IQ_EPS_EXCL_GUIDANCE_CIQ_COL" hidden="1">"c11540"</definedName>
    <definedName name="IQ_EPS_EXCL_HIGH_GUIDANCE_CIQ" hidden="1">"c4894"</definedName>
    <definedName name="IQ_EPS_EXCL_HIGH_GUIDANCE_CIQ_COL" hidden="1">"c11541"</definedName>
    <definedName name="IQ_EPS_EXCL_LOW_GUIDANCE_CIQ" hidden="1">"c4616"</definedName>
    <definedName name="IQ_EPS_EXCL_LOW_GUIDANCE_CIQ_COL" hidden="1">"c11265"</definedName>
    <definedName name="IQ_EPS_GAAP_GUIDANCE_CIQ" hidden="1">"c4895"</definedName>
    <definedName name="IQ_EPS_GAAP_GUIDANCE_CIQ_COL" hidden="1">"c11542"</definedName>
    <definedName name="IQ_EPS_GAAP_HIGH_GUIDANCE_CIQ" hidden="1">"c4896"</definedName>
    <definedName name="IQ_EPS_GAAP_HIGH_GUIDANCE_CIQ_COL" hidden="1">"c11543"</definedName>
    <definedName name="IQ_EPS_GAAP_LOW_GUIDANCE_CIQ" hidden="1">"c4617"</definedName>
    <definedName name="IQ_EPS_GAAP_LOW_GUIDANCE_CIQ_COL" hidden="1">"c11266"</definedName>
    <definedName name="IQ_EPS_GROWTH_GUIDANCE_CIQ" hidden="1">"c32283"</definedName>
    <definedName name="IQ_EPS_GROWTH_GUIDANCE_CIQ_COL" hidden="1">"c32286"</definedName>
    <definedName name="IQ_EPS_GROWTH_HIGH_GUIDANCE_CIQ" hidden="1">"c32284"</definedName>
    <definedName name="IQ_EPS_GROWTH_HIGH_GUIDANCE_CIQ_COL" hidden="1">"c32287"</definedName>
    <definedName name="IQ_EPS_GROWTH_LOW_GUIDANCE_CIQ" hidden="1">"c32285"</definedName>
    <definedName name="IQ_EPS_GROWTH_LOW_GUIDANCE_CIQ_COL" hidden="1">"c32288"</definedName>
    <definedName name="IQ_EPS_GW_ACT_OR_EST" hidden="1">"c2223"</definedName>
    <definedName name="IQ_EPS_GW_ACT_OR_EST_CIQ" hidden="1">"c5066"</definedName>
    <definedName name="IQ_EPS_GW_DET_EST" hidden="1">"c12056"</definedName>
    <definedName name="IQ_EPS_GW_DET_EST_CURRENCY" hidden="1">"c12463"</definedName>
    <definedName name="IQ_EPS_GW_DET_EST_CURRENCY_THOM" hidden="1">"c12485"</definedName>
    <definedName name="IQ_EPS_GW_DET_EST_DATE" hidden="1">"c12209"</definedName>
    <definedName name="IQ_EPS_GW_DET_EST_DATE_THOM" hidden="1">"c12236"</definedName>
    <definedName name="IQ_EPS_GW_DET_EST_INCL" hidden="1">"c12346"</definedName>
    <definedName name="IQ_EPS_GW_DET_EST_INCL_THOM" hidden="1">"c12368"</definedName>
    <definedName name="IQ_EPS_GW_DET_EST_ORIGIN" hidden="1">"c12582"</definedName>
    <definedName name="IQ_EPS_GW_DET_EST_ORIGIN_THOM" hidden="1">"c12606"</definedName>
    <definedName name="IQ_EPS_GW_DET_EST_THOM" hidden="1">"c12086"</definedName>
    <definedName name="IQ_EPS_GW_EST" hidden="1">"c1737"</definedName>
    <definedName name="IQ_EPS_GW_EST_BOTTOM_UP" hidden="1">"c5491"</definedName>
    <definedName name="IQ_EPS_GW_EST_BOTTOM_UP_CIQ" hidden="1">"c12028"</definedName>
    <definedName name="IQ_EPS_GW_EST_CIQ" hidden="1">"c4723"</definedName>
    <definedName name="IQ_EPS_GW_EST_DOWN_2MONTH" hidden="1">"c16465"</definedName>
    <definedName name="IQ_EPS_GW_EST_DOWN_2MONTH_CIQ" hidden="1">"c16753"</definedName>
    <definedName name="IQ_EPS_GW_EST_DOWN_3MONTH" hidden="1">"c16469"</definedName>
    <definedName name="IQ_EPS_GW_EST_DOWN_3MONTH_CIQ" hidden="1">"c16757"</definedName>
    <definedName name="IQ_EPS_GW_EST_DOWN_MONTH" hidden="1">"c16461"</definedName>
    <definedName name="IQ_EPS_GW_EST_DOWN_MONTH_CIQ" hidden="1">"c16749"</definedName>
    <definedName name="IQ_EPS_GW_EST_NOTE" hidden="1">"c17524"</definedName>
    <definedName name="IQ_EPS_GW_EST_NOTE_CIQ" hidden="1">"c17477"</definedName>
    <definedName name="IQ_EPS_GW_EST_NUM_ANALYSTS_2MONTH" hidden="1">"c16463"</definedName>
    <definedName name="IQ_EPS_GW_EST_NUM_ANALYSTS_2MONTH_CIQ" hidden="1">"c16751"</definedName>
    <definedName name="IQ_EPS_GW_EST_NUM_ANALYSTS_3MONTH" hidden="1">"c16467"</definedName>
    <definedName name="IQ_EPS_GW_EST_NUM_ANALYSTS_3MONTH_CIQ" hidden="1">"c16755"</definedName>
    <definedName name="IQ_EPS_GW_EST_NUM_ANALYSTS_MONTH" hidden="1">"c16459"</definedName>
    <definedName name="IQ_EPS_GW_EST_NUM_ANALYSTS_MONTH_CIQ" hidden="1">"c16747"</definedName>
    <definedName name="IQ_EPS_GW_EST_REUT" hidden="1">"c5389"</definedName>
    <definedName name="IQ_EPS_GW_EST_THOM" hidden="1">"c5133"</definedName>
    <definedName name="IQ_EPS_GW_EST_TOTAL_REVISED_2MONTH" hidden="1">"c16466"</definedName>
    <definedName name="IQ_EPS_GW_EST_TOTAL_REVISED_2MONTH_CIQ" hidden="1">"c16754"</definedName>
    <definedName name="IQ_EPS_GW_EST_TOTAL_REVISED_3MONTH" hidden="1">"c16470"</definedName>
    <definedName name="IQ_EPS_GW_EST_TOTAL_REVISED_3MONTH_CIQ" hidden="1">"c16758"</definedName>
    <definedName name="IQ_EPS_GW_EST_TOTAL_REVISED_MONTH" hidden="1">"c16462"</definedName>
    <definedName name="IQ_EPS_GW_EST_TOTAL_REVISED_MONTH_CIQ" hidden="1">"c16750"</definedName>
    <definedName name="IQ_EPS_GW_EST_UP_2MONTH" hidden="1">"c16464"</definedName>
    <definedName name="IQ_EPS_GW_EST_UP_2MONTH_CIQ" hidden="1">"c16752"</definedName>
    <definedName name="IQ_EPS_GW_EST_UP_3MONTH" hidden="1">"c16468"</definedName>
    <definedName name="IQ_EPS_GW_EST_UP_3MONTH_CIQ" hidden="1">"c16756"</definedName>
    <definedName name="IQ_EPS_GW_EST_UP_MONTH" hidden="1">"c16460"</definedName>
    <definedName name="IQ_EPS_GW_EST_UP_MONTH_CIQ" hidden="1">"c16748"</definedName>
    <definedName name="IQ_EPS_GW_GUIDANCE_CIQ" hidden="1">"c4897"</definedName>
    <definedName name="IQ_EPS_GW_GUIDANCE_CIQ_COL" hidden="1">"c11544"</definedName>
    <definedName name="IQ_EPS_GW_HIGH_EST" hidden="1">"c1739"</definedName>
    <definedName name="IQ_EPS_GW_HIGH_EST_CIQ" hidden="1">"c4725"</definedName>
    <definedName name="IQ_EPS_GW_HIGH_EST_REUT" hidden="1">"c5391"</definedName>
    <definedName name="IQ_EPS_GW_HIGH_EST_THOM" hidden="1">"c5135"</definedName>
    <definedName name="IQ_EPS_GW_HIGH_GUIDANCE_CIQ" hidden="1">"c4898"</definedName>
    <definedName name="IQ_EPS_GW_HIGH_GUIDANCE_CIQ_COL" hidden="1">"c11545"</definedName>
    <definedName name="IQ_EPS_GW_LOW_EST" hidden="1">"c1740"</definedName>
    <definedName name="IQ_EPS_GW_LOW_EST_CIQ" hidden="1">"c4726"</definedName>
    <definedName name="IQ_EPS_GW_LOW_EST_REUT" hidden="1">"c5392"</definedName>
    <definedName name="IQ_EPS_GW_LOW_EST_THOM" hidden="1">"c5136"</definedName>
    <definedName name="IQ_EPS_GW_LOW_GUIDANCE_CIQ" hidden="1">"c4618"</definedName>
    <definedName name="IQ_EPS_GW_LOW_GUIDANCE_CIQ_COL" hidden="1">"c11267"</definedName>
    <definedName name="IQ_EPS_GW_MEDIAN_EST" hidden="1">"c1738"</definedName>
    <definedName name="IQ_EPS_GW_MEDIAN_EST_CIQ" hidden="1">"c4724"</definedName>
    <definedName name="IQ_EPS_GW_MEDIAN_EST_REUT" hidden="1">"c5390"</definedName>
    <definedName name="IQ_EPS_GW_MEDIAN_EST_THOM" hidden="1">"c5134"</definedName>
    <definedName name="IQ_EPS_GW_NUM_EST" hidden="1">"c1741"</definedName>
    <definedName name="IQ_EPS_GW_NUM_EST_CIQ" hidden="1">"c4727"</definedName>
    <definedName name="IQ_EPS_GW_NUM_EST_REUT" hidden="1">"c5393"</definedName>
    <definedName name="IQ_EPS_GW_NUM_EST_THOM" hidden="1">"c5137"</definedName>
    <definedName name="IQ_EPS_GW_STDDEV_EST" hidden="1">"c1742"</definedName>
    <definedName name="IQ_EPS_GW_STDDEV_EST_CIQ" hidden="1">"c4728"</definedName>
    <definedName name="IQ_EPS_GW_STDDEV_EST_REUT" hidden="1">"c5394"</definedName>
    <definedName name="IQ_EPS_GW_STDDEV_EST_THOM" hidden="1">"c5138"</definedName>
    <definedName name="IQ_EPS_HIGH_EST" hidden="1">"c400"</definedName>
    <definedName name="IQ_EPS_HIGH_EST_CIQ" hidden="1">"c4995"</definedName>
    <definedName name="IQ_EPS_HIGH_EST_REUT" hidden="1">"c5454"</definedName>
    <definedName name="IQ_EPS_HIGH_EST_THOM" hidden="1">"c5291"</definedName>
    <definedName name="IQ_EPS_LOW_EST" hidden="1">"c401"</definedName>
    <definedName name="IQ_EPS_LOW_EST_CIQ" hidden="1">"c4996"</definedName>
    <definedName name="IQ_EPS_LOW_EST_REUT" hidden="1">"c5455"</definedName>
    <definedName name="IQ_EPS_LOW_EST_THOM" hidden="1">"c5292"</definedName>
    <definedName name="IQ_EPS_MEDIAN_EST" hidden="1">"c1661"</definedName>
    <definedName name="IQ_EPS_MEDIAN_EST_CIQ" hidden="1">"c4997"</definedName>
    <definedName name="IQ_EPS_MEDIAN_EST_REUT" hidden="1">"c5456"</definedName>
    <definedName name="IQ_EPS_MEDIAN_EST_THOM" hidden="1">"c5293"</definedName>
    <definedName name="IQ_EPS_NAME_AP" hidden="1">"c8918"</definedName>
    <definedName name="IQ_EPS_NAME_AP_ABS" hidden="1">"c8937"</definedName>
    <definedName name="IQ_EPS_NORM" hidden="1">"c1902"</definedName>
    <definedName name="IQ_EPS_NORM_DET_EST" hidden="1">"c12058"</definedName>
    <definedName name="IQ_EPS_NORM_DET_EST_CURRENCY" hidden="1">"c12465"</definedName>
    <definedName name="IQ_EPS_NORM_DET_EST_DATE" hidden="1">"c12211"</definedName>
    <definedName name="IQ_EPS_NORM_DET_EST_INCL" hidden="1">"c12348"</definedName>
    <definedName name="IQ_EPS_NORM_DET_EST_ORIGIN" hidden="1">"c12583"</definedName>
    <definedName name="IQ_EPS_NORM_DET_EST_ORIGIN_THOM" hidden="1">"c12607"</definedName>
    <definedName name="IQ_EPS_NORM_EST" hidden="1">"c2226"</definedName>
    <definedName name="IQ_EPS_NORM_EST_BOTTOM_UP" hidden="1">"c5490"</definedName>
    <definedName name="IQ_EPS_NORM_EST_BOTTOM_UP_CIQ" hidden="1">"c12027"</definedName>
    <definedName name="IQ_EPS_NORM_EST_CIQ" hidden="1">"c4667"</definedName>
    <definedName name="IQ_EPS_NORM_EST_DOWN_2MONTH" hidden="1">"c16597"</definedName>
    <definedName name="IQ_EPS_NORM_EST_DOWN_2MONTH_CIQ" hidden="1">"c16861"</definedName>
    <definedName name="IQ_EPS_NORM_EST_DOWN_3MONTH" hidden="1">"c16601"</definedName>
    <definedName name="IQ_EPS_NORM_EST_DOWN_3MONTH_CIQ" hidden="1">"c16865"</definedName>
    <definedName name="IQ_EPS_NORM_EST_DOWN_MONTH" hidden="1">"c16593"</definedName>
    <definedName name="IQ_EPS_NORM_EST_DOWN_MONTH_CIQ" hidden="1">"c16857"</definedName>
    <definedName name="IQ_EPS_NORM_EST_NOTE" hidden="1">"c17505"</definedName>
    <definedName name="IQ_EPS_NORM_EST_NOTE_CIQ" hidden="1">"c17458"</definedName>
    <definedName name="IQ_EPS_NORM_EST_NUM_ANALYSTS_2MONTH" hidden="1">"c16595"</definedName>
    <definedName name="IQ_EPS_NORM_EST_NUM_ANALYSTS_2MONTH_CIQ" hidden="1">"c16859"</definedName>
    <definedName name="IQ_EPS_NORM_EST_NUM_ANALYSTS_3MONTH" hidden="1">"c16599"</definedName>
    <definedName name="IQ_EPS_NORM_EST_NUM_ANALYSTS_3MONTH_CIQ" hidden="1">"c16863"</definedName>
    <definedName name="IQ_EPS_NORM_EST_NUM_ANALYSTS_MONTH" hidden="1">"c16591"</definedName>
    <definedName name="IQ_EPS_NORM_EST_NUM_ANALYSTS_MONTH_CIQ" hidden="1">"c16855"</definedName>
    <definedName name="IQ_EPS_NORM_EST_REUT" hidden="1">"c5326"</definedName>
    <definedName name="IQ_EPS_NORM_EST_TOTAL_REVISED_2MONTH" hidden="1">"c16598"</definedName>
    <definedName name="IQ_EPS_NORM_EST_TOTAL_REVISED_2MONTH_CIQ" hidden="1">"c16862"</definedName>
    <definedName name="IQ_EPS_NORM_EST_TOTAL_REVISED_3MONTH" hidden="1">"c16602"</definedName>
    <definedName name="IQ_EPS_NORM_EST_TOTAL_REVISED_3MONTH_CIQ" hidden="1">"c16866"</definedName>
    <definedName name="IQ_EPS_NORM_EST_TOTAL_REVISED_MONTH" hidden="1">"c16594"</definedName>
    <definedName name="IQ_EPS_NORM_EST_TOTAL_REVISED_MONTH_CIQ" hidden="1">"c16858"</definedName>
    <definedName name="IQ_EPS_NORM_EST_UP_2MONTH" hidden="1">"c16596"</definedName>
    <definedName name="IQ_EPS_NORM_EST_UP_2MONTH_CIQ" hidden="1">"c16860"</definedName>
    <definedName name="IQ_EPS_NORM_EST_UP_3MONTH" hidden="1">"c16600"</definedName>
    <definedName name="IQ_EPS_NORM_EST_UP_3MONTH_CIQ" hidden="1">"c16864"</definedName>
    <definedName name="IQ_EPS_NORM_EST_UP_MONTH" hidden="1">"c16592"</definedName>
    <definedName name="IQ_EPS_NORM_EST_UP_MONTH_CIQ" hidden="1">"c16856"</definedName>
    <definedName name="IQ_EPS_NORM_HIGH_EST" hidden="1">"c2228"</definedName>
    <definedName name="IQ_EPS_NORM_HIGH_EST_CIQ" hidden="1">"c4669"</definedName>
    <definedName name="IQ_EPS_NORM_HIGH_EST_REUT" hidden="1">"c5328"</definedName>
    <definedName name="IQ_EPS_NORM_LOW_EST" hidden="1">"c2229"</definedName>
    <definedName name="IQ_EPS_NORM_LOW_EST_CIQ" hidden="1">"c4670"</definedName>
    <definedName name="IQ_EPS_NORM_LOW_EST_REUT" hidden="1">"c5329"</definedName>
    <definedName name="IQ_EPS_NORM_MEDIAN_EST" hidden="1">"c2227"</definedName>
    <definedName name="IQ_EPS_NORM_MEDIAN_EST_CIQ" hidden="1">"c4668"</definedName>
    <definedName name="IQ_EPS_NORM_MEDIAN_EST_REUT" hidden="1">"c5327"</definedName>
    <definedName name="IQ_EPS_NORM_NUM_EST" hidden="1">"c2230"</definedName>
    <definedName name="IQ_EPS_NORM_NUM_EST_CIQ" hidden="1">"c4671"</definedName>
    <definedName name="IQ_EPS_NORM_NUM_EST_REUT" hidden="1">"c5330"</definedName>
    <definedName name="IQ_EPS_NORM_STDDEV_EST" hidden="1">"c2231"</definedName>
    <definedName name="IQ_EPS_NORM_STDDEV_EST_CIQ" hidden="1">"c4672"</definedName>
    <definedName name="IQ_EPS_NORM_STDDEV_EST_REUT" hidden="1">"c5331"</definedName>
    <definedName name="IQ_EPS_NUM_EST" hidden="1">"c402"</definedName>
    <definedName name="IQ_EPS_NUM_EST_CIQ" hidden="1">"c4992"</definedName>
    <definedName name="IQ_EPS_NUM_EST_REUT" hidden="1">"c5451"</definedName>
    <definedName name="IQ_EPS_NUM_EST_THOM" hidden="1">"c5288"</definedName>
    <definedName name="IQ_EPS_REPORT_ACT_OR_EST" hidden="1">"c2224"</definedName>
    <definedName name="IQ_EPS_REPORT_ACT_OR_EST_CIQ" hidden="1">"c5067"</definedName>
    <definedName name="IQ_EPS_REPORT_ACT_OR_EST_THOM" hidden="1">"c5307"</definedName>
    <definedName name="IQ_EPS_REPORTED_DET_EST" hidden="1">"c12057"</definedName>
    <definedName name="IQ_EPS_REPORTED_DET_EST_CURRENCY" hidden="1">"c12464"</definedName>
    <definedName name="IQ_EPS_REPORTED_DET_EST_CURRENCY_THOM" hidden="1">"c12486"</definedName>
    <definedName name="IQ_EPS_REPORTED_DET_EST_DATE" hidden="1">"c12210"</definedName>
    <definedName name="IQ_EPS_REPORTED_DET_EST_DATE_THOM" hidden="1">"c12237"</definedName>
    <definedName name="IQ_EPS_REPORTED_DET_EST_INCL" hidden="1">"c12347"</definedName>
    <definedName name="IQ_EPS_REPORTED_DET_EST_INCL_THOM" hidden="1">"c12369"</definedName>
    <definedName name="IQ_EPS_REPORTED_DET_EST_ORIGIN" hidden="1">"c12772"</definedName>
    <definedName name="IQ_EPS_REPORTED_DET_EST_ORIGIN_THOM" hidden="1">"c13511"</definedName>
    <definedName name="IQ_EPS_REPORTED_DET_EST_THOM" hidden="1">"c12087"</definedName>
    <definedName name="IQ_EPS_REPORTED_EST" hidden="1">"c1744"</definedName>
    <definedName name="IQ_EPS_REPORTED_EST_BOTTOM_UP" hidden="1">"c5492"</definedName>
    <definedName name="IQ_EPS_REPORTED_EST_BOTTOM_UP_CIQ" hidden="1">"c12029"</definedName>
    <definedName name="IQ_EPS_REPORTED_EST_CIQ" hidden="1">"c4730"</definedName>
    <definedName name="IQ_EPS_REPORTED_EST_DOWN_2MONTH" hidden="1">"c16477"</definedName>
    <definedName name="IQ_EPS_REPORTED_EST_DOWN_2MONTH_CIQ" hidden="1">"c16765"</definedName>
    <definedName name="IQ_EPS_REPORTED_EST_DOWN_3MONTH" hidden="1">"c16481"</definedName>
    <definedName name="IQ_EPS_REPORTED_EST_DOWN_3MONTH_CIQ" hidden="1">"c16769"</definedName>
    <definedName name="IQ_EPS_REPORTED_EST_DOWN_MONTH" hidden="1">"c16473"</definedName>
    <definedName name="IQ_EPS_REPORTED_EST_DOWN_MONTH_CIQ" hidden="1">"c16761"</definedName>
    <definedName name="IQ_EPS_REPORTED_EST_NOTE" hidden="1">"c17517"</definedName>
    <definedName name="IQ_EPS_REPORTED_EST_NOTE_CIQ" hidden="1">"c17470"</definedName>
    <definedName name="IQ_EPS_REPORTED_EST_NUM_ANALYSTS_2MONTH" hidden="1">"c16475"</definedName>
    <definedName name="IQ_EPS_REPORTED_EST_NUM_ANALYSTS_2MONTH_CIQ" hidden="1">"c16763"</definedName>
    <definedName name="IQ_EPS_REPORTED_EST_NUM_ANALYSTS_3MONTH" hidden="1">"c16479"</definedName>
    <definedName name="IQ_EPS_REPORTED_EST_NUM_ANALYSTS_3MONTH_CIQ" hidden="1">"c16767"</definedName>
    <definedName name="IQ_EPS_REPORTED_EST_NUM_ANALYSTS_MONTH" hidden="1">"c16471"</definedName>
    <definedName name="IQ_EPS_REPORTED_EST_NUM_ANALYSTS_MONTH_CIQ" hidden="1">"c16759"</definedName>
    <definedName name="IQ_EPS_REPORTED_EST_REUT" hidden="1">"c5396"</definedName>
    <definedName name="IQ_EPS_REPORTED_EST_THOM" hidden="1">"c5140"</definedName>
    <definedName name="IQ_EPS_REPORTED_EST_TOTAL_REVISED_2MONTH" hidden="1">"c16478"</definedName>
    <definedName name="IQ_EPS_REPORTED_EST_TOTAL_REVISED_2MONTH_CIQ" hidden="1">"c16766"</definedName>
    <definedName name="IQ_EPS_REPORTED_EST_TOTAL_REVISED_3MONTH" hidden="1">"c16482"</definedName>
    <definedName name="IQ_EPS_REPORTED_EST_TOTAL_REVISED_3MONTH_CIQ" hidden="1">"c16770"</definedName>
    <definedName name="IQ_EPS_REPORTED_EST_TOTAL_REVISED_MONTH" hidden="1">"c16474"</definedName>
    <definedName name="IQ_EPS_REPORTED_EST_TOTAL_REVISED_MONTH_CIQ" hidden="1">"c16762"</definedName>
    <definedName name="IQ_EPS_REPORTED_EST_UP_2MONTH" hidden="1">"c16476"</definedName>
    <definedName name="IQ_EPS_REPORTED_EST_UP_2MONTH_CIQ" hidden="1">"c16764"</definedName>
    <definedName name="IQ_EPS_REPORTED_EST_UP_3MONTH" hidden="1">"c16480"</definedName>
    <definedName name="IQ_EPS_REPORTED_EST_UP_3MONTH_CIQ" hidden="1">"c16768"</definedName>
    <definedName name="IQ_EPS_REPORTED_EST_UP_MONTH" hidden="1">"c16472"</definedName>
    <definedName name="IQ_EPS_REPORTED_EST_UP_MONTH_CIQ" hidden="1">"c16760"</definedName>
    <definedName name="IQ_EPS_REPORTED_HIGH_EST" hidden="1">"c1746"</definedName>
    <definedName name="IQ_EPS_REPORTED_HIGH_EST_CIQ" hidden="1">"c4732"</definedName>
    <definedName name="IQ_EPS_REPORTED_HIGH_EST_REUT" hidden="1">"c5398"</definedName>
    <definedName name="IQ_EPS_REPORTED_HIGH_EST_THOM" hidden="1">"c5142"</definedName>
    <definedName name="IQ_EPS_REPORTED_LOW_EST" hidden="1">"c1747"</definedName>
    <definedName name="IQ_EPS_REPORTED_LOW_EST_CIQ" hidden="1">"c4733"</definedName>
    <definedName name="IQ_EPS_REPORTED_LOW_EST_REUT" hidden="1">"c5399"</definedName>
    <definedName name="IQ_EPS_REPORTED_LOW_EST_THOM" hidden="1">"c5143"</definedName>
    <definedName name="IQ_EPS_REPORTED_MEDIAN_EST" hidden="1">"c1745"</definedName>
    <definedName name="IQ_EPS_REPORTED_MEDIAN_EST_CIQ" hidden="1">"c4731"</definedName>
    <definedName name="IQ_EPS_REPORTED_MEDIAN_EST_REUT" hidden="1">"c5397"</definedName>
    <definedName name="IQ_EPS_REPORTED_MEDIAN_EST_THOM" hidden="1">"c5141"</definedName>
    <definedName name="IQ_EPS_REPORTED_NUM_EST" hidden="1">"c1748"</definedName>
    <definedName name="IQ_EPS_REPORTED_NUM_EST_CIQ" hidden="1">"c4734"</definedName>
    <definedName name="IQ_EPS_REPORTED_NUM_EST_REUT" hidden="1">"c5400"</definedName>
    <definedName name="IQ_EPS_REPORTED_NUM_EST_THOM" hidden="1">"c5144"</definedName>
    <definedName name="IQ_EPS_REPORTED_STDDEV_EST" hidden="1">"c1749"</definedName>
    <definedName name="IQ_EPS_REPORTED_STDDEV_EST_CIQ" hidden="1">"c4735"</definedName>
    <definedName name="IQ_EPS_REPORTED_STDDEV_EST_REUT" hidden="1">"c5401"</definedName>
    <definedName name="IQ_EPS_REPORTED_STDDEV_EST_THOM" hidden="1">"c5145"</definedName>
    <definedName name="IQ_EPS_SBC_ACT_OR_EST" hidden="1">"c4376"</definedName>
    <definedName name="IQ_EPS_SBC_ACT_OR_EST_CIQ" hidden="1">"c4901"</definedName>
    <definedName name="IQ_EPS_SBC_ACT_OR_EST_CIQ_COL" hidden="1">"c11548"</definedName>
    <definedName name="IQ_EPS_SBC_EST" hidden="1">"c4375"</definedName>
    <definedName name="IQ_EPS_SBC_GUIDANCE" hidden="1">"c4377"</definedName>
    <definedName name="IQ_EPS_SBC_GUIDANCE_CIQ" hidden="1">"c4902"</definedName>
    <definedName name="IQ_EPS_SBC_GUIDANCE_CIQ_COL" hidden="1">"c11549"</definedName>
    <definedName name="IQ_EPS_SBC_GW_ACT_OR_EST" hidden="1">"c4380"</definedName>
    <definedName name="IQ_EPS_SBC_GW_ACT_OR_EST_CIQ" hidden="1">"c4905"</definedName>
    <definedName name="IQ_EPS_SBC_GW_ACT_OR_EST_CIQ_COL" hidden="1">"c11552"</definedName>
    <definedName name="IQ_EPS_SBC_GW_EST" hidden="1">"c4379"</definedName>
    <definedName name="IQ_EPS_SBC_GW_GUIDANCE" hidden="1">"c4381"</definedName>
    <definedName name="IQ_EPS_SBC_GW_GUIDANCE_CIQ" hidden="1">"c4906"</definedName>
    <definedName name="IQ_EPS_SBC_GW_GUIDANCE_CIQ_COL" hidden="1">"c11553"</definedName>
    <definedName name="IQ_EPS_SBC_GW_HIGH_EST" hidden="1">"c4382"</definedName>
    <definedName name="IQ_EPS_SBC_GW_HIGH_GUIDANCE" hidden="1">"c4189"</definedName>
    <definedName name="IQ_EPS_SBC_GW_HIGH_GUIDANCE_CIQ" hidden="1">"c4601"</definedName>
    <definedName name="IQ_EPS_SBC_GW_HIGH_GUIDANCE_CIQ_COL" hidden="1">"c11250"</definedName>
    <definedName name="IQ_EPS_SBC_GW_LOW_EST" hidden="1">"c4383"</definedName>
    <definedName name="IQ_EPS_SBC_GW_LOW_GUIDANCE" hidden="1">"c4229"</definedName>
    <definedName name="IQ_EPS_SBC_GW_LOW_GUIDANCE_CIQ" hidden="1">"c4641"</definedName>
    <definedName name="IQ_EPS_SBC_GW_LOW_GUIDANCE_CIQ_COL" hidden="1">"c11290"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HIGH_GUIDANCE_CIQ" hidden="1">"c4600"</definedName>
    <definedName name="IQ_EPS_SBC_HIGH_GUIDANCE_CIQ_COL" hidden="1">"c11249"</definedName>
    <definedName name="IQ_EPS_SBC_LOW_EST" hidden="1">"c4389"</definedName>
    <definedName name="IQ_EPS_SBC_LOW_GUIDANCE" hidden="1">"c4228"</definedName>
    <definedName name="IQ_EPS_SBC_LOW_GUIDANCE_CIQ" hidden="1">"c4640"</definedName>
    <definedName name="IQ_EPS_SBC_LOW_GUIDANCE_CIQ_COL" hidden="1">"c11289"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CIQ" hidden="1">"c4993"</definedName>
    <definedName name="IQ_EPS_STDDEV_EST_REUT" hidden="1">"c5452"</definedName>
    <definedName name="IQ_EPS_STDDEV_EST_THOM" hidden="1">"c5289"</definedName>
    <definedName name="IQ_EQUITY_AFFIL" hidden="1">"c1451"</definedName>
    <definedName name="IQ_EQUITY_AP" hidden="1">"c8887"</definedName>
    <definedName name="IQ_EQUITY_AP_ABS" hidden="1">"c8906"</definedName>
    <definedName name="IQ_EQUITY_ASKPRICE" hidden="1">"c17798"</definedName>
    <definedName name="IQ_EQUITY_ASSETS_TOT_FFIEC" hidden="1">"c13436"</definedName>
    <definedName name="IQ_EQUITY_BEG_EXCL_FFIEC" hidden="1">"c12957"</definedName>
    <definedName name="IQ_EQUITY_BEG_FFIEC" hidden="1">"c12959"</definedName>
    <definedName name="IQ_EQUITY_BIDPRICE" hidden="1">"c17797"</definedName>
    <definedName name="IQ_EQUITY_CAPITAL_ASSETS_FDIC" hidden="1">"c6744"</definedName>
    <definedName name="IQ_EQUITY_CAPITAL_QUARTERLY_AVG_FFIEC" hidden="1">"c13092"</definedName>
    <definedName name="IQ_EQUITY_ENDING_FFIEC" hidden="1">"c12973"</definedName>
    <definedName name="IQ_EQUITY_FDIC" hidden="1">"c6353"</definedName>
    <definedName name="IQ_EQUITY_INDEX_EXPOSURE_FFIEC" hidden="1">"c13060"</definedName>
    <definedName name="IQ_EQUITY_LIST" hidden="1">"c15158"</definedName>
    <definedName name="IQ_EQUITY_METHOD" hidden="1">"c404"</definedName>
    <definedName name="IQ_EQUITY_MIDPRICE" hidden="1">"c17799"</definedName>
    <definedName name="IQ_EQUITY_NAME_AP" hidden="1">"c8925"</definedName>
    <definedName name="IQ_EQUITY_NAME_AP_ABS" hidden="1">"c8944"</definedName>
    <definedName name="IQ_EQUITY_SEC_FAIR_VALUE_AFS_AMORT_COST_FFIEC" hidden="1">"c20505"</definedName>
    <definedName name="IQ_EQUITY_SEC_FAIR_VALUE_AFS_FAIR_VAL_FFIEC" hidden="1">"c20470"</definedName>
    <definedName name="IQ_EQUITY_SEC_FAIR_VALUE_FFIEC" hidden="1">"c12805"</definedName>
    <definedName name="IQ_EQUITY_SEC_INVEST_SECURITIES_FFIEC" hidden="1">"c13463"</definedName>
    <definedName name="IQ_EQUITY_SECURITIES_FDIC" hidden="1">"c6304"</definedName>
    <definedName name="IQ_EQUITY_SECURITIES_QUARTERLY_AVG_FFIEC" hidden="1">"c15474"</definedName>
    <definedName name="IQ_EQUITY_SECURITIES_WITHOUT_FAIR_VALUES_FFIEC" hidden="1">"c12846"</definedName>
    <definedName name="IQ_EQUITY_SECURITY_EXPOSURES_FDIC" hidden="1">"c6664"</definedName>
    <definedName name="IQ_EQUITY_TIER_ONE_CAPITAL" hidden="1">"c15246"</definedName>
    <definedName name="IQ_EQUITY_TIER_ONE_CAPITAL_RATIO" hidden="1">"c15242"</definedName>
    <definedName name="IQ_EQV_OVER_BV" hidden="1">"c1596"</definedName>
    <definedName name="IQ_EQV_OVER_LTM_PRETAX_INC" hidden="1">"c1390"</definedName>
    <definedName name="IQ_ESOP_DEBT" hidden="1">"c1597"</definedName>
    <definedName name="IQ_ESOP_DEBT_GUARANTEED_FFIEC" hidden="1">"c12971"</definedName>
    <definedName name="IQ_ESOP_OVER_TOTAL" hidden="1">"c13768"</definedName>
    <definedName name="IQ_EST_ACT_BV" hidden="1">"c5630"</definedName>
    <definedName name="IQ_EST_ACT_BV_SHARE" hidden="1">"c3549"</definedName>
    <definedName name="IQ_EST_ACT_BV_SHARE_THOM" hidden="1">"c4026"</definedName>
    <definedName name="IQ_EST_ACT_CAPEX" hidden="1">"c3546"</definedName>
    <definedName name="IQ_EST_ACT_CAPEX_THOM" hidden="1">"c5508"</definedName>
    <definedName name="IQ_EST_ACT_CASH_EPS" hidden="1">"c5637"</definedName>
    <definedName name="IQ_EST_ACT_CASH_EPS_THOM" hidden="1">"c5645"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THOM" hidden="1">"c4012"</definedName>
    <definedName name="IQ_EST_ACT_DISTRIBUTABLE_CASH" hidden="1">"c4396"</definedName>
    <definedName name="IQ_EST_ACT_DISTRIBUTABLE_CASH_CIQ_COL" hidden="1">"c11568"</definedName>
    <definedName name="IQ_EST_ACT_DISTRIBUTABLE_CASH_SHARE" hidden="1">"c4397"</definedName>
    <definedName name="IQ_EST_ACT_DPS" hidden="1">"c1680"</definedName>
    <definedName name="IQ_EST_ACT_DPS_THOM" hidden="1">"c4019"</definedName>
    <definedName name="IQ_EST_ACT_EBIT" hidden="1">"c1687"</definedName>
    <definedName name="IQ_EST_ACT_EBIT_GW" hidden="1">"c4398"</definedName>
    <definedName name="IQ_EST_ACT_EBIT_SBC" hidden="1">"c4399"</definedName>
    <definedName name="IQ_EST_ACT_EBIT_SBC_GW" hidden="1">"c4400"</definedName>
    <definedName name="IQ_EST_ACT_EBIT_THOM" hidden="1">"c5111"</definedName>
    <definedName name="IQ_EST_ACT_EBITDA" hidden="1">"c1664"</definedName>
    <definedName name="IQ_EST_ACT_EBITDA_CIQ" hidden="1">"c3667"</definedName>
    <definedName name="IQ_EST_ACT_EBITDA_SBC" hidden="1">"c4401"</definedName>
    <definedName name="IQ_EST_ACT_EBITDA_THOM" hidden="1">"c3998"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GW_REUT" hidden="1">"c5395"</definedName>
    <definedName name="IQ_EST_ACT_EPS_GW_THOM" hidden="1">"c5139"</definedName>
    <definedName name="IQ_EST_ACT_EPS_NORM" hidden="1">"c2232"</definedName>
    <definedName name="IQ_EST_ACT_EPS_NORM_CIQ" hidden="1">"c4673"</definedName>
    <definedName name="IQ_EST_ACT_EPS_NORM_REUT" hidden="1">"c5332"</definedName>
    <definedName name="IQ_EST_ACT_EPS_REPORTED" hidden="1">"c1750"</definedName>
    <definedName name="IQ_EST_ACT_EPS_REPORTED_CIQ" hidden="1">"c4736"</definedName>
    <definedName name="IQ_EST_ACT_EPS_REPORTED_REUT" hidden="1">"c5402"</definedName>
    <definedName name="IQ_EST_ACT_EPS_REPORTED_THOM" hidden="1">"c5146"</definedName>
    <definedName name="IQ_EST_ACT_EPS_SBC" hidden="1">"c4404"</definedName>
    <definedName name="IQ_EST_ACT_EPS_SBC_GW" hidden="1">"c4405"</definedName>
    <definedName name="IQ_EST_ACT_EPS_THOM" hidden="1">"c5294"</definedName>
    <definedName name="IQ_EST_ACT_FFO" hidden="1">"c1666"</definedName>
    <definedName name="IQ_EST_ACT_FFO_ADJ" hidden="1">"c4406"</definedName>
    <definedName name="IQ_EST_ACT_FFO_CIQ_COL" hidden="1">"c11579"</definedName>
    <definedName name="IQ_EST_ACT_FFO_SHARE" hidden="1">"c1666"</definedName>
    <definedName name="IQ_EST_ACT_FFO_SHARE_SHARE_THOM" hidden="1">"c4005"</definedName>
    <definedName name="IQ_EST_ACT_FFO_SHARE_THOM" hidden="1">"c4005"</definedName>
    <definedName name="IQ_EST_ACT_FFO_THOM" hidden="1">"c4005"</definedName>
    <definedName name="IQ_EST_ACT_GROSS_MARGIN" hidden="1">"c5553"</definedName>
    <definedName name="IQ_EST_ACT_GROSS_MARGIN_THOM" hidden="1">"c5561"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THOM" hidden="1">"c5600"</definedName>
    <definedName name="IQ_EST_ACT_NET_DEBT" hidden="1">"c3545"</definedName>
    <definedName name="IQ_EST_ACT_NET_DEBT_THOM" hidden="1">"c4033"</definedName>
    <definedName name="IQ_EST_ACT_NI" hidden="1">"c1722"</definedName>
    <definedName name="IQ_EST_ACT_NI_GW" hidden="1">"c1729"</definedName>
    <definedName name="IQ_EST_ACT_NI_REPORTED" hidden="1">"c1736"</definedName>
    <definedName name="IQ_EST_ACT_NI_SBC" hidden="1">"c4409"</definedName>
    <definedName name="IQ_EST_ACT_NI_SBC_GW" hidden="1">"c4410"</definedName>
    <definedName name="IQ_EST_ACT_NI_THOM" hidden="1">"c5132"</definedName>
    <definedName name="IQ_EST_ACT_OPER_INC" hidden="1">"c1694"</definedName>
    <definedName name="IQ_EST_ACT_OPER_INC_THOM" hidden="1">"c5118"</definedName>
    <definedName name="IQ_EST_ACT_PRETAX_GW_INC" hidden="1">"c1708"</definedName>
    <definedName name="IQ_EST_ACT_PRETAX_INC" hidden="1">"c1701"</definedName>
    <definedName name="IQ_EST_ACT_PRETAX_INC_THOM" hidden="1">"c5125"</definedName>
    <definedName name="IQ_EST_ACT_PRETAX_REPORT_INC" hidden="1">"c1715"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THOM" hidden="1">"c4040"</definedName>
    <definedName name="IQ_EST_ACT_RETURN_EQUITY" hidden="1">"c3548"</definedName>
    <definedName name="IQ_EST_ACT_RETURN_EQUITY_THOM" hidden="1">"c5287"</definedName>
    <definedName name="IQ_EST_ACT_REV" hidden="1">"c2113"</definedName>
    <definedName name="IQ_EST_ACT_REV_CIQ" hidden="1">"c3666"</definedName>
    <definedName name="IQ_EST_ACT_REV_THOM" hidden="1">"c3997"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THOM" hidden="1">"c5542"</definedName>
    <definedName name="IQ_EST_CAPEX_GROWTH_2YR" hidden="1">"c3589"</definedName>
    <definedName name="IQ_EST_CAPEX_GROWTH_2YR_THOM" hidden="1">"c5543"</definedName>
    <definedName name="IQ_EST_CAPEX_GROWTH_Q_1YR" hidden="1">"c3590"</definedName>
    <definedName name="IQ_EST_CAPEX_GROWTH_Q_1YR_THOM" hidden="1">"c5544"</definedName>
    <definedName name="IQ_EST_CAPEX_SEQ_GROWTH_Q" hidden="1">"c3591"</definedName>
    <definedName name="IQ_EST_CAPEX_SEQ_GROWTH_Q_THOM" hidden="1">"c5545"</definedName>
    <definedName name="IQ_EST_CAPEX_SURPRISE_PERCENT" hidden="1">"c4151"</definedName>
    <definedName name="IQ_EST_CASH_FLOW_DIFF" hidden="1">"c4152"</definedName>
    <definedName name="IQ_EST_CASH_FLOW_DIFF_CIQ_COL" hidden="1">"c11213"</definedName>
    <definedName name="IQ_EST_CASH_FLOW_SURPRISE_PERCENT" hidden="1">"c4161"</definedName>
    <definedName name="IQ_EST_CASH_FLOW_SURPRISE_PERCENT_CIQ_COL" hidden="1">"c11222"</definedName>
    <definedName name="IQ_EST_CASH_OPER_DIFF" hidden="1">"c4162"</definedName>
    <definedName name="IQ_EST_CASH_OPER_DIFF_CIQ_COL" hidden="1">"c11223"</definedName>
    <definedName name="IQ_EST_CASH_OPER_SURPRISE_PERCENT" hidden="1">"c4248"</definedName>
    <definedName name="IQ_EST_CASH_OPER_SURPRISE_PERCENT_CIQ_COL" hidden="1">"c11421"</definedName>
    <definedName name="IQ_EST_CFPS_DIFF" hidden="1">"c1871"</definedName>
    <definedName name="IQ_EST_CFPS_DIFF_THOM" hidden="1">"c5188"</definedName>
    <definedName name="IQ_EST_CFPS_GROWTH_1YR" hidden="1">"c1774"</definedName>
    <definedName name="IQ_EST_CFPS_GROWTH_1YR_THOM" hidden="1">"c5174"</definedName>
    <definedName name="IQ_EST_CFPS_GROWTH_2YR" hidden="1">"c1775"</definedName>
    <definedName name="IQ_EST_CFPS_GROWTH_2YR_THOM" hidden="1">"c5175"</definedName>
    <definedName name="IQ_EST_CFPS_GROWTH_Q_1YR" hidden="1">"c1776"</definedName>
    <definedName name="IQ_EST_CFPS_GROWTH_Q_1YR_THOM" hidden="1">"c5176"</definedName>
    <definedName name="IQ_EST_CFPS_SEQ_GROWTH_Q" hidden="1">"c1777"</definedName>
    <definedName name="IQ_EST_CFPS_SEQ_GROWTH_Q_THOM" hidden="1">"c5177"</definedName>
    <definedName name="IQ_EST_CFPS_SURPRISE_PERCENT" hidden="1">"c1872"</definedName>
    <definedName name="IQ_EST_CFPS_SURPRISE_PERCENT_THOM" hidden="1">"c5189"</definedName>
    <definedName name="IQ_EST_CURRENCY" hidden="1">"c2140"</definedName>
    <definedName name="IQ_EST_CURRENCY_CIQ" hidden="1">"c4769"</definedName>
    <definedName name="IQ_EST_CURRENCY_REUT" hidden="1">"c5437"</definedName>
    <definedName name="IQ_EST_CURRENCY_THOM" hidden="1">"c5280"</definedName>
    <definedName name="IQ_EST_DATE" hidden="1">"c1634"</definedName>
    <definedName name="IQ_EST_DATE_CIQ" hidden="1">"c4770"</definedName>
    <definedName name="IQ_EST_DATE_REUT" hidden="1">"c5438"</definedName>
    <definedName name="IQ_EST_DATE_THOM" hidden="1">"c5281"</definedName>
    <definedName name="IQ_EST_DISTRIBUTABLE_CASH_DIFF" hidden="1">"c4276"</definedName>
    <definedName name="IQ_EST_DISTRIBUTABLE_CASH_DIFF_CIQ_COL" hidden="1">"c11448"</definedName>
    <definedName name="IQ_EST_DISTRIBUTABLE_CASH_GROWTH_1YR" hidden="1">"c4413"</definedName>
    <definedName name="IQ_EST_DISTRIBUTABLE_CASH_GROWTH_1YR_CIQ_COL" hidden="1">"c11585"</definedName>
    <definedName name="IQ_EST_DISTRIBUTABLE_CASH_GROWTH_2YR" hidden="1">"c4414"</definedName>
    <definedName name="IQ_EST_DISTRIBUTABLE_CASH_GROWTH_2YR_CIQ_COL" hidden="1">"c11586"</definedName>
    <definedName name="IQ_EST_DISTRIBUTABLE_CASH_GROWTH_Q_1YR" hidden="1">"c4415"</definedName>
    <definedName name="IQ_EST_DISTRIBUTABLE_CASH_GROWTH_Q_1YR_CIQ_COL" hidden="1">"c11587"</definedName>
    <definedName name="IQ_EST_DISTRIBUTABLE_CASH_SEQ_GROWTH_Q" hidden="1">"c4416"</definedName>
    <definedName name="IQ_EST_DISTRIBUTABLE_CASH_SEQ_GROWTH_Q_CIQ_COL" hidden="1">"c11588"</definedName>
    <definedName name="IQ_EST_DISTRIBUTABLE_CASH_SHARE_DIFF" hidden="1">"c4284"</definedName>
    <definedName name="IQ_EST_DISTRIBUTABLE_CASH_SHARE_DIFF_CIQ_COL" hidden="1">"c11456"</definedName>
    <definedName name="IQ_EST_DISTRIBUTABLE_CASH_SHARE_GROWTH_1YR" hidden="1">"c4417"</definedName>
    <definedName name="IQ_EST_DISTRIBUTABLE_CASH_SHARE_GROWTH_1YR_CIQ_COL" hidden="1">"c11589"</definedName>
    <definedName name="IQ_EST_DISTRIBUTABLE_CASH_SHARE_GROWTH_2YR" hidden="1">"c4418"</definedName>
    <definedName name="IQ_EST_DISTRIBUTABLE_CASH_SHARE_GROWTH_2YR_CIQ_COL" hidden="1">"c11590"</definedName>
    <definedName name="IQ_EST_DISTRIBUTABLE_CASH_SHARE_GROWTH_Q_1YR" hidden="1">"c4419"</definedName>
    <definedName name="IQ_EST_DISTRIBUTABLE_CASH_SHARE_GROWTH_Q_1YR_CIQ_COL" hidden="1">"c11591"</definedName>
    <definedName name="IQ_EST_DISTRIBUTABLE_CASH_SHARE_SEQ_GROWTH_Q" hidden="1">"c4420"</definedName>
    <definedName name="IQ_EST_DISTRIBUTABLE_CASH_SHARE_SEQ_GROWTH_Q_CIQ_COL" hidden="1">"c11592"</definedName>
    <definedName name="IQ_EST_DISTRIBUTABLE_CASH_SHARE_SURPRISE_PERCENT" hidden="1">"c4293"</definedName>
    <definedName name="IQ_EST_DISTRIBUTABLE_CASH_SHARE_SURPRISE_PERCENT_CIQ_COL" hidden="1">"c11465"</definedName>
    <definedName name="IQ_EST_DISTRIBUTABLE_CASH_SURPRISE_PERCENT" hidden="1">"c4295"</definedName>
    <definedName name="IQ_EST_DISTRIBUTABLE_CASH_SURPRISE_PERCENT_CIQ_COL" hidden="1">"c11467"</definedName>
    <definedName name="IQ_EST_DPS_DIFF" hidden="1">"c1873"</definedName>
    <definedName name="IQ_EST_DPS_DIFF_THOM" hidden="1">"c5190"</definedName>
    <definedName name="IQ_EST_DPS_GROWTH_1YR" hidden="1">"c1778"</definedName>
    <definedName name="IQ_EST_DPS_GROWTH_1YR_THOM" hidden="1">"c5178"</definedName>
    <definedName name="IQ_EST_DPS_GROWTH_2YR" hidden="1">"c1779"</definedName>
    <definedName name="IQ_EST_DPS_GROWTH_2YR_THOM" hidden="1">"c5179"</definedName>
    <definedName name="IQ_EST_DPS_GROWTH_Q_1YR" hidden="1">"c1780"</definedName>
    <definedName name="IQ_EST_DPS_GROWTH_Q_1YR_THOM" hidden="1">"c5180"</definedName>
    <definedName name="IQ_EST_DPS_SEQ_GROWTH_Q" hidden="1">"c1781"</definedName>
    <definedName name="IQ_EST_DPS_SEQ_GROWTH_Q_THOM" hidden="1">"c5181"</definedName>
    <definedName name="IQ_EST_DPS_SURPRISE_PERCENT" hidden="1">"c1874"</definedName>
    <definedName name="IQ_EST_DPS_SURPRISE_PERCENT_THOM" hidden="1">"c5191"</definedName>
    <definedName name="IQ_EST_EBIT_DIFF" hidden="1">"c1875"</definedName>
    <definedName name="IQ_EST_EBIT_DIFF_THOM" hidden="1">"c5192"</definedName>
    <definedName name="IQ_EST_EBIT_GW_DIFF" hidden="1">"c4304"</definedName>
    <definedName name="IQ_EST_EBIT_GW_DIFF_CIQ_COL" hidden="1">"c11476"</definedName>
    <definedName name="IQ_EST_EBIT_GW_SURPRISE_PERCENT" hidden="1">"c4313"</definedName>
    <definedName name="IQ_EST_EBIT_GW_SURPRISE_PERCENT_CIQ_COL" hidden="1">"c11485"</definedName>
    <definedName name="IQ_EST_EBIT_SBC_DIFF" hidden="1">"c4314"</definedName>
    <definedName name="IQ_EST_EBIT_SBC_DIFF_CIQ_COL" hidden="1">"c11486"</definedName>
    <definedName name="IQ_EST_EBIT_SBC_GW_DIFF" hidden="1">"c4318"</definedName>
    <definedName name="IQ_EST_EBIT_SBC_GW_DIFF_CIQ_COL" hidden="1">"c11490"</definedName>
    <definedName name="IQ_EST_EBIT_SBC_GW_SURPRISE_PERCENT" hidden="1">"c4327"</definedName>
    <definedName name="IQ_EST_EBIT_SBC_GW_SURPRISE_PERCENT_CIQ_COL" hidden="1">"c11499"</definedName>
    <definedName name="IQ_EST_EBIT_SBC_SURPRISE_PERCENT" hidden="1">"c4333"</definedName>
    <definedName name="IQ_EST_EBIT_SBC_SURPRISE_PERCENT_CIQ_COL" hidden="1">"c11505"</definedName>
    <definedName name="IQ_EST_EBIT_SURPRISE_PERCENT" hidden="1">"c1876"</definedName>
    <definedName name="IQ_EST_EBIT_SURPRISE_PERCENT_THOM" hidden="1">"c5193"</definedName>
    <definedName name="IQ_EST_EBITDA_DIFF" hidden="1">"c1867"</definedName>
    <definedName name="IQ_EST_EBITDA_DIFF_CIQ" hidden="1">"c3719"</definedName>
    <definedName name="IQ_EST_EBITDA_DIFF_THOM" hidden="1">"c5184"</definedName>
    <definedName name="IQ_EST_EBITDA_GROWTH_1YR" hidden="1">"c1766"</definedName>
    <definedName name="IQ_EST_EBITDA_GROWTH_1YR_CIQ" hidden="1">"c3695"</definedName>
    <definedName name="IQ_EST_EBITDA_GROWTH_1YR_THOM" hidden="1">"c5161"</definedName>
    <definedName name="IQ_EST_EBITDA_GROWTH_2YR" hidden="1">"c1767"</definedName>
    <definedName name="IQ_EST_EBITDA_GROWTH_2YR_CIQ" hidden="1">"c3696"</definedName>
    <definedName name="IQ_EST_EBITDA_GROWTH_2YR_THOM" hidden="1">"c5162"</definedName>
    <definedName name="IQ_EST_EBITDA_GROWTH_Q_1YR" hidden="1">"c1768"</definedName>
    <definedName name="IQ_EST_EBITDA_GROWTH_Q_1YR_CIQ" hidden="1">"c3697"</definedName>
    <definedName name="IQ_EST_EBITDA_GROWTH_Q_1YR_THOM" hidden="1">"c5163"</definedName>
    <definedName name="IQ_EST_EBITDA_SBC_DIFF" hidden="1">"c4335"</definedName>
    <definedName name="IQ_EST_EBITDA_SBC_DIFF_CIQ_COL" hidden="1">"c11507"</definedName>
    <definedName name="IQ_EST_EBITDA_SBC_SURPRISE_PERCENT" hidden="1">"c4344"</definedName>
    <definedName name="IQ_EST_EBITDA_SBC_SURPRISE_PERCENT_CIQ_COL" hidden="1">"c11516"</definedName>
    <definedName name="IQ_EST_EBITDA_SEQ_GROWTH_Q" hidden="1">"c1769"</definedName>
    <definedName name="IQ_EST_EBITDA_SEQ_GROWTH_Q_CIQ" hidden="1">"c3698"</definedName>
    <definedName name="IQ_EST_EBITDA_SEQ_GROWTH_Q_THOM" hidden="1">"c5164"</definedName>
    <definedName name="IQ_EST_EBITDA_SURPRISE_PERCENT" hidden="1">"c1868"</definedName>
    <definedName name="IQ_EST_EBITDA_SURPRISE_PERCENT_CIQ" hidden="1">"c3720"</definedName>
    <definedName name="IQ_EST_EBITDA_SURPRISE_PERCENT_THOM" hidden="1">"c5185"</definedName>
    <definedName name="IQ_EST_EBT_SBC_DIFF" hidden="1">"c4348"</definedName>
    <definedName name="IQ_EST_EBT_SBC_DIFF_CIQ_COL" hidden="1">"c11520"</definedName>
    <definedName name="IQ_EST_EBT_SBC_GW_DIFF" hidden="1">"c4352"</definedName>
    <definedName name="IQ_EST_EBT_SBC_GW_DIFF_CIQ_COL" hidden="1">"c11524"</definedName>
    <definedName name="IQ_EST_EBT_SBC_GW_SURPRISE_PERCENT" hidden="1">"c4361"</definedName>
    <definedName name="IQ_EST_EBT_SBC_GW_SURPRISE_PERCENT_CIQ_COL" hidden="1">"c11533"</definedName>
    <definedName name="IQ_EST_EBT_SBC_SURPRISE_PERCENT" hidden="1">"c4367"</definedName>
    <definedName name="IQ_EST_EBT_SBC_SURPRISE_PERCENT_CIQ_COL" hidden="1">"c11539"</definedName>
    <definedName name="IQ_EST_EPS_DIFF" hidden="1">"c1864"</definedName>
    <definedName name="IQ_EST_EPS_DIFF_CIQ" hidden="1">"c4999"</definedName>
    <definedName name="IQ_EST_EPS_DIFF_THOM" hidden="1">"c5295"</definedName>
    <definedName name="IQ_EST_EPS_GROWTH_1YR" hidden="1">"c1636"</definedName>
    <definedName name="IQ_EST_EPS_GROWTH_1YR_CIQ" hidden="1">"c3628"</definedName>
    <definedName name="IQ_EST_EPS_GROWTH_1YR_REUT" hidden="1">"c3646"</definedName>
    <definedName name="IQ_EST_EPS_GROWTH_1YR_THOM" hidden="1">"c3664"</definedName>
    <definedName name="IQ_EST_EPS_GROWTH_2YR" hidden="1">"c1637"</definedName>
    <definedName name="IQ_EST_EPS_GROWTH_2YR_CIQ" hidden="1">"c3689"</definedName>
    <definedName name="IQ_EST_EPS_GROWTH_2YR_THOM" hidden="1">"c5154"</definedName>
    <definedName name="IQ_EST_EPS_GROWTH_5YR" hidden="1">"c1655"</definedName>
    <definedName name="IQ_EST_EPS_GROWTH_5YR_BOTTOM_UP" hidden="1">"c5487"</definedName>
    <definedName name="IQ_EST_EPS_GROWTH_5YR_BOTTOM_UP_CIQ" hidden="1">"c12024"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HIGH_THOM" hidden="1">"c5101"</definedName>
    <definedName name="IQ_EST_EPS_GROWTH_5YR_LOW" hidden="1">"c1658"</definedName>
    <definedName name="IQ_EST_EPS_GROWTH_5YR_LOW_CIQ" hidden="1">"c4664"</definedName>
    <definedName name="IQ_EST_EPS_GROWTH_5YR_LOW_THOM" hidden="1">"c5102"</definedName>
    <definedName name="IQ_EST_EPS_GROWTH_5YR_MEDIAN" hidden="1">"c1656"</definedName>
    <definedName name="IQ_EST_EPS_GROWTH_5YR_MEDIAN_CIQ" hidden="1">"c5480"</definedName>
    <definedName name="IQ_EST_EPS_GROWTH_5YR_MEDIAN_THOM" hidden="1">"c5100"</definedName>
    <definedName name="IQ_EST_EPS_GROWTH_5YR_NUM" hidden="1">"c1659"</definedName>
    <definedName name="IQ_EST_EPS_GROWTH_5YR_NUM_CIQ" hidden="1">"c4665"</definedName>
    <definedName name="IQ_EST_EPS_GROWTH_5YR_NUM_THOM" hidden="1">"c5103"</definedName>
    <definedName name="IQ_EST_EPS_GROWTH_5YR_REUT" hidden="1">"c3633"</definedName>
    <definedName name="IQ_EST_EPS_GROWTH_5YR_STDDEV" hidden="1">"c1660"</definedName>
    <definedName name="IQ_EST_EPS_GROWTH_5YR_STDDEV_CIQ" hidden="1">"c4666"</definedName>
    <definedName name="IQ_EST_EPS_GROWTH_5YR_STDDEV_THOM" hidden="1">"c5104"</definedName>
    <definedName name="IQ_EST_EPS_GROWTH_5YR_THOM" hidden="1">"c3651"</definedName>
    <definedName name="IQ_EST_EPS_GROWTH_Q_1YR" hidden="1">"c1641"</definedName>
    <definedName name="IQ_EST_EPS_GROWTH_Q_1YR_CIQ" hidden="1">"c4744"</definedName>
    <definedName name="IQ_EST_EPS_GROWTH_Q_1YR_REUT" hidden="1">"c5410"</definedName>
    <definedName name="IQ_EST_EPS_GROWTH_Q_1YR_THOM" hidden="1">"c5155"</definedName>
    <definedName name="IQ_EST_EPS_GW_DIFF" hidden="1">"c1891"</definedName>
    <definedName name="IQ_EST_EPS_GW_DIFF_CIQ" hidden="1">"c4761"</definedName>
    <definedName name="IQ_EST_EPS_GW_DIFF_REUT" hidden="1">"c5429"</definedName>
    <definedName name="IQ_EST_EPS_GW_DIFF_THOM" hidden="1">"c5200"</definedName>
    <definedName name="IQ_EST_EPS_GW_SURPRISE_PERCENT" hidden="1">"c1892"</definedName>
    <definedName name="IQ_EST_EPS_GW_SURPRISE_PERCENT_CIQ" hidden="1">"c4762"</definedName>
    <definedName name="IQ_EST_EPS_GW_SURPRISE_PERCENT_REUT" hidden="1">"c5430"</definedName>
    <definedName name="IQ_EST_EPS_GW_SURPRISE_PERCENT_THOM" hidden="1">"c5201"</definedName>
    <definedName name="IQ_EST_EPS_NORM_DIFF" hidden="1">"c2247"</definedName>
    <definedName name="IQ_EST_EPS_NORM_DIFF_CIQ" hidden="1">"c4745"</definedName>
    <definedName name="IQ_EST_EPS_NORM_DIFF_REUT" hidden="1">"c5411"</definedName>
    <definedName name="IQ_EST_EPS_NORM_SURPRISE_PERCENT" hidden="1">"c2248"</definedName>
    <definedName name="IQ_EST_EPS_NORM_SURPRISE_PERCENT_CIQ" hidden="1">"c4746"</definedName>
    <definedName name="IQ_EST_EPS_NORM_SURPRISE_PERCENT_REUT" hidden="1">"c5412"</definedName>
    <definedName name="IQ_EST_EPS_REPORT_DIFF" hidden="1">"c1893"</definedName>
    <definedName name="IQ_EST_EPS_REPORT_DIFF_CIQ" hidden="1">"c4763"</definedName>
    <definedName name="IQ_EST_EPS_REPORT_DIFF_REUT" hidden="1">"c5431"</definedName>
    <definedName name="IQ_EST_EPS_REPORT_DIFF_THOM" hidden="1">"c5202"</definedName>
    <definedName name="IQ_EST_EPS_REPORT_SURPRISE_PERCENT" hidden="1">"c1894"</definedName>
    <definedName name="IQ_EST_EPS_REPORT_SURPRISE_PERCENT_CIQ" hidden="1">"c4764"</definedName>
    <definedName name="IQ_EST_EPS_REPORT_SURPRISE_PERCENT_REUT" hidden="1">"c5432"</definedName>
    <definedName name="IQ_EST_EPS_REPORT_SURPRISE_PERCENT_THOM" hidden="1">"c5203"</definedName>
    <definedName name="IQ_EST_EPS_SBC_DIFF" hidden="1">"c4374"</definedName>
    <definedName name="IQ_EST_EPS_SBC_DIFF_CIQ_COL" hidden="1">"c11546"</definedName>
    <definedName name="IQ_EST_EPS_SBC_GW_DIFF" hidden="1">"c4378"</definedName>
    <definedName name="IQ_EST_EPS_SBC_GW_DIFF_CIQ_COL" hidden="1">"c11550"</definedName>
    <definedName name="IQ_EST_EPS_SBC_GW_SURPRISE_PERCENT" hidden="1">"c4387"</definedName>
    <definedName name="IQ_EST_EPS_SBC_GW_SURPRISE_PERCENT_CIQ_COL" hidden="1">"c11559"</definedName>
    <definedName name="IQ_EST_EPS_SBC_SURPRISE_PERCENT" hidden="1">"c4393"</definedName>
    <definedName name="IQ_EST_EPS_SBC_SURPRISE_PERCENT_CIQ_COL" hidden="1">"c11565"</definedName>
    <definedName name="IQ_EST_EPS_SEQ_GROWTH_Q" hidden="1">"c1764"</definedName>
    <definedName name="IQ_EST_EPS_SEQ_GROWTH_Q_CIQ" hidden="1">"c3690"</definedName>
    <definedName name="IQ_EST_EPS_SEQ_GROWTH_Q_THOM" hidden="1">"c5156"</definedName>
    <definedName name="IQ_EST_EPS_SURPRISE" hidden="1">"c1635"</definedName>
    <definedName name="IQ_EST_EPS_SURPRISE_PERCENT" hidden="1">"c1635"</definedName>
    <definedName name="IQ_EST_EPS_SURPRISE_PERCENT_CIQ" hidden="1">"c5000"</definedName>
    <definedName name="IQ_EST_EPS_SURPRISE_PERCENT_THOM" hidden="1">"c5296"</definedName>
    <definedName name="IQ_EST_FAIR_VALUE_MORT_SERVICING_ASSETS_FFIEC" hidden="1">"c12956"</definedName>
    <definedName name="IQ_EST_FFO_ADJ_DIFF" hidden="1">"c4433"</definedName>
    <definedName name="IQ_EST_FFO_ADJ_DIFF_CIQ_COL" hidden="1">"c11605"</definedName>
    <definedName name="IQ_EST_FFO_ADJ_GROWTH_1YR" hidden="1">"c4421"</definedName>
    <definedName name="IQ_EST_FFO_ADJ_GROWTH_1YR_CIQ_COL" hidden="1">"c11593"</definedName>
    <definedName name="IQ_EST_FFO_ADJ_GROWTH_2YR" hidden="1">"c4422"</definedName>
    <definedName name="IQ_EST_FFO_ADJ_GROWTH_2YR_CIQ_COL" hidden="1">"c11594"</definedName>
    <definedName name="IQ_EST_FFO_ADJ_GROWTH_Q_1YR" hidden="1">"c4423"</definedName>
    <definedName name="IQ_EST_FFO_ADJ_GROWTH_Q_1YR_CIQ_COL" hidden="1">"c11595"</definedName>
    <definedName name="IQ_EST_FFO_ADJ_SEQ_GROWTH_Q" hidden="1">"c4424"</definedName>
    <definedName name="IQ_EST_FFO_ADJ_SEQ_GROWTH_Q_CIQ_COL" hidden="1">"c11596"</definedName>
    <definedName name="IQ_EST_FFO_ADJ_SURPRISE_PERCENT" hidden="1">"c4442"</definedName>
    <definedName name="IQ_EST_FFO_ADJ_SURPRISE_PERCENT_CIQ_COL" hidden="1">"c11614"</definedName>
    <definedName name="IQ_EST_FFO_DIFF" hidden="1">"c1869"</definedName>
    <definedName name="IQ_EST_FFO_DIFF_CIQ_COL" hidden="1">"c11616"</definedName>
    <definedName name="IQ_EST_FFO_DIFF_THOM" hidden="1">"c5186"</definedName>
    <definedName name="IQ_EST_FFO_GROWTH_1YR" hidden="1">"c1770"</definedName>
    <definedName name="IQ_EST_FFO_GROWTH_1YR_CIQ_COL" hidden="1">"c11597"</definedName>
    <definedName name="IQ_EST_FFO_GROWTH_1YR_THOM" hidden="1">"c5170"</definedName>
    <definedName name="IQ_EST_FFO_GROWTH_2YR" hidden="1">"c1771"</definedName>
    <definedName name="IQ_EST_FFO_GROWTH_2YR_CIQ_COL" hidden="1">"c11598"</definedName>
    <definedName name="IQ_EST_FFO_GROWTH_2YR_THOM" hidden="1">"c5171"</definedName>
    <definedName name="IQ_EST_FFO_GROWTH_Q_1YR" hidden="1">"c1772"</definedName>
    <definedName name="IQ_EST_FFO_GROWTH_Q_1YR_CIQ_COL" hidden="1">"c11599"</definedName>
    <definedName name="IQ_EST_FFO_GROWTH_Q_1YR_THOM" hidden="1">"c5172"</definedName>
    <definedName name="IQ_EST_FFO_SEQ_GROWTH_Q" hidden="1">"c1773"</definedName>
    <definedName name="IQ_EST_FFO_SEQ_GROWTH_Q_CIQ_COL" hidden="1">"c11600"</definedName>
    <definedName name="IQ_EST_FFO_SEQ_GROWTH_Q_THOM" hidden="1">"c5173"</definedName>
    <definedName name="IQ_EST_FFO_SHARE_DIFF" hidden="1">"c1869"</definedName>
    <definedName name="IQ_EST_FFO_SHARE_DIFF_THOM" hidden="1">"c5186"</definedName>
    <definedName name="IQ_EST_FFO_SHARE_GROWTH_1YR" hidden="1">"c1770"</definedName>
    <definedName name="IQ_EST_FFO_SHARE_GROWTH_2YR" hidden="1">"c1771"</definedName>
    <definedName name="IQ_EST_FFO_SHARE_GROWTH_Q_1YR" hidden="1">"c1772"</definedName>
    <definedName name="IQ_EST_FFO_SHARE_SEQ_GROWTH_Q" hidden="1">"c1773"</definedName>
    <definedName name="IQ_EST_FFO_SHARE_SHARE_DIFF_THOM" hidden="1">"c5186"</definedName>
    <definedName name="IQ_EST_FFO_SHARE_SHARE_SURPRISE_PERCENT_THOM" hidden="1">"c5187"</definedName>
    <definedName name="IQ_EST_FFO_SHARE_SURPRISE_PERCENT" hidden="1">"c1870"</definedName>
    <definedName name="IQ_EST_FFO_SHARE_SURPRISE_PERCENT_THOM" hidden="1">"c5187"</definedName>
    <definedName name="IQ_EST_FFO_SURPRISE_PERCENT" hidden="1">"c1870"</definedName>
    <definedName name="IQ_EST_FFO_SURPRISE_PERCENT_CIQ_COL" hidden="1">"c11629"</definedName>
    <definedName name="IQ_EST_FFO_SURPRISE_PERCENT_THOM" hidden="1">"c5187"</definedName>
    <definedName name="IQ_EST_FOOTNOTE" hidden="1">"c4540"</definedName>
    <definedName name="IQ_EST_FOOTNOTE_CIQ" hidden="1">"c12022"</definedName>
    <definedName name="IQ_EST_FOOTNOTE_THOM" hidden="1">"c5313"</definedName>
    <definedName name="IQ_EST_MAINT_CAPEX_DIFF" hidden="1">"c4456"</definedName>
    <definedName name="IQ_EST_MAINT_CAPEX_DIFF_CIQ_COL" hidden="1">"c11632"</definedName>
    <definedName name="IQ_EST_MAINT_CAPEX_GROWTH_1YR" hidden="1">"c4429"</definedName>
    <definedName name="IQ_EST_MAINT_CAPEX_GROWTH_1YR_CIQ_COL" hidden="1">"c11601"</definedName>
    <definedName name="IQ_EST_MAINT_CAPEX_GROWTH_2YR" hidden="1">"c4430"</definedName>
    <definedName name="IQ_EST_MAINT_CAPEX_GROWTH_2YR_CIQ_COL" hidden="1">"c11602"</definedName>
    <definedName name="IQ_EST_MAINT_CAPEX_GROWTH_Q_1YR" hidden="1">"c4431"</definedName>
    <definedName name="IQ_EST_MAINT_CAPEX_GROWTH_Q_1YR_CIQ_COL" hidden="1">"c11603"</definedName>
    <definedName name="IQ_EST_MAINT_CAPEX_SEQ_GROWTH_Q" hidden="1">"c4432"</definedName>
    <definedName name="IQ_EST_MAINT_CAPEX_SEQ_GROWTH_Q_CIQ_COL" hidden="1">"c11604"</definedName>
    <definedName name="IQ_EST_MAINT_CAPEX_SURPRISE_PERCENT" hidden="1">"c4465"</definedName>
    <definedName name="IQ_EST_MAINT_CAPEX_SURPRISE_PERCENT_CIQ_COL" hidden="1">"c11650"</definedName>
    <definedName name="IQ_EST_NAV_DIFF" hidden="1">"c1895"</definedName>
    <definedName name="IQ_EST_NAV_SHARE_SURPRISE_PERCENT" hidden="1">"c1896"</definedName>
    <definedName name="IQ_EST_NAV_SURPRISE_PERCENT" hidden="1">"c1896"</definedName>
    <definedName name="IQ_EST_NET_DEBT_DIFF" hidden="1">"c4466"</definedName>
    <definedName name="IQ_EST_NET_DEBT_SURPRISE_PERCENT" hidden="1">"c4468"</definedName>
    <definedName name="IQ_EST_NEXT_EARNINGS_DATE" hidden="1">"c13591"</definedName>
    <definedName name="IQ_EST_NI_DIFF" hidden="1">"c1885"</definedName>
    <definedName name="IQ_EST_NI_DIFF_THOM" hidden="1">"c5198"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BC_DIFF" hidden="1">"c4472"</definedName>
    <definedName name="IQ_EST_NI_SBC_DIFF_CIQ_COL" hidden="1">"c11657"</definedName>
    <definedName name="IQ_EST_NI_SBC_GW_DIFF" hidden="1">"c4476"</definedName>
    <definedName name="IQ_EST_NI_SBC_GW_DIFF_CIQ_COL" hidden="1">"c11661"</definedName>
    <definedName name="IQ_EST_NI_SBC_GW_SURPRISE_PERCENT" hidden="1">"c4485"</definedName>
    <definedName name="IQ_EST_NI_SBC_GW_SURPRISE_PERCENT_CIQ_COL" hidden="1">"c11670"</definedName>
    <definedName name="IQ_EST_NI_SBC_SURPRISE_PERCENT" hidden="1">"c4491"</definedName>
    <definedName name="IQ_EST_NI_SBC_SURPRISE_PERCENT_CIQ_COL" hidden="1">"c11676"</definedName>
    <definedName name="IQ_EST_NI_SURPRISE_PERCENT" hidden="1">"c1886"</definedName>
    <definedName name="IQ_EST_NI_SURPRISE_PERCENT_THOM" hidden="1">"c5199"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_REC_THOM" hidden="1">"c5166"</definedName>
    <definedName name="IQ_EST_NUM_HIGHEST_REC" hidden="1">"c5648"</definedName>
    <definedName name="IQ_EST_NUM_HIGHEST_REC_CIQ" hidden="1">"c3700"</definedName>
    <definedName name="IQ_EST_NUM_HIGHEST_REC_THOM" hidden="1">"c5165"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_REC_THOM" hidden="1">"c5168"</definedName>
    <definedName name="IQ_EST_NUM_LOWEST_REC" hidden="1">"c5652"</definedName>
    <definedName name="IQ_EST_NUM_LOWEST_REC_CIQ" hidden="1">"c3704"</definedName>
    <definedName name="IQ_EST_NUM_LOWEST_REC_THOM" hidden="1">"c5169"</definedName>
    <definedName name="IQ_EST_NUM_NEUTRAL_REC" hidden="1">"c5650"</definedName>
    <definedName name="IQ_EST_NUM_NEUTRAL_REC_CIQ" hidden="1">"c3702"</definedName>
    <definedName name="IQ_EST_NUM_NEUTRAL_REC_THOM" hidden="1">"c5167"</definedName>
    <definedName name="IQ_EST_NUM_NO_OPINION" hidden="1">"c1758"</definedName>
    <definedName name="IQ_EST_NUM_NO_OPINION_CIQ" hidden="1">"c3699"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THOM" hidden="1">"c5194"</definedName>
    <definedName name="IQ_EST_OPER_INC_SURPRISE_PERCENT" hidden="1">"c1878"</definedName>
    <definedName name="IQ_EST_OPER_INC_SURPRISE_PERCENT_THOM" hidden="1">"c5195"</definedName>
    <definedName name="IQ_EST_PERIOD_ID" hidden="1">"c13923"</definedName>
    <definedName name="IQ_EST_PRE_TAX_DIFF" hidden="1">"c1879"</definedName>
    <definedName name="IQ_EST_PRE_TAX_DIFF_THOM" hidden="1">"c5196"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PRE_TAX_SURPRISE_PERCENT_THOM" hidden="1">"c5197"</definedName>
    <definedName name="IQ_EST_RECURRING_PROFIT_SHARE_DIFF" hidden="1">"c4505"</definedName>
    <definedName name="IQ_EST_RECURRING_PROFIT_SHARE_DIFF_CIQ_COL" hidden="1">"c11690"</definedName>
    <definedName name="IQ_EST_RECURRING_PROFIT_SHARE_SURPRISE_PERCENT" hidden="1">"c4515"</definedName>
    <definedName name="IQ_EST_RECURRING_PROFIT_SHARE_SURPRISE_PERCENT_CIQ_COL" hidden="1">"c11700"</definedName>
    <definedName name="IQ_EST_REV_DIFF" hidden="1">"c1865"</definedName>
    <definedName name="IQ_EST_REV_DIFF_CIQ" hidden="1">"c3717"</definedName>
    <definedName name="IQ_EST_REV_DIFF_THOM" hidden="1">"c5182"</definedName>
    <definedName name="IQ_EST_REV_GROWTH_1YR" hidden="1">"c1638"</definedName>
    <definedName name="IQ_EST_REV_GROWTH_1YR_CIQ" hidden="1">"c3691"</definedName>
    <definedName name="IQ_EST_REV_GROWTH_1YR_THOM" hidden="1">"c5157"</definedName>
    <definedName name="IQ_EST_REV_GROWTH_2YR" hidden="1">"c1639"</definedName>
    <definedName name="IQ_EST_REV_GROWTH_2YR_CIQ" hidden="1">"c3692"</definedName>
    <definedName name="IQ_EST_REV_GROWTH_2YR_THOM" hidden="1">"c5158"</definedName>
    <definedName name="IQ_EST_REV_GROWTH_Q_1YR" hidden="1">"c1640"</definedName>
    <definedName name="IQ_EST_REV_GROWTH_Q_1YR_CIQ" hidden="1">"c3693"</definedName>
    <definedName name="IQ_EST_REV_GROWTH_Q_1YR_THOM" hidden="1">"c5159"</definedName>
    <definedName name="IQ_EST_REV_SEQ_GROWTH_Q" hidden="1">"c1765"</definedName>
    <definedName name="IQ_EST_REV_SEQ_GROWTH_Q_CIQ" hidden="1">"c3694"</definedName>
    <definedName name="IQ_EST_REV_SEQ_GROWTH_Q_THOM" hidden="1">"c5160"</definedName>
    <definedName name="IQ_EST_REV_SURPRISE_PERCENT" hidden="1">"c1866"</definedName>
    <definedName name="IQ_EST_REV_SURPRISE_PERCENT_CIQ" hidden="1">"c3718"</definedName>
    <definedName name="IQ_EST_REV_SURPRISE_PERCENT_THOM" hidden="1">"c5183"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_OVER_REVENUE_EST" hidden="1">"IQ_EV_OVER_REVENUE_EST"</definedName>
    <definedName name="IQ_EV_OVER_REVENUE_EST_1" hidden="1">"IQ_EV_OVER_REVENUE_EST_1"</definedName>
    <definedName name="IQ_EVAL_DATE" hidden="1">"c2180"</definedName>
    <definedName name="IQ_EVENT_ADDRESS" hidden="1">"c19167"</definedName>
    <definedName name="IQ_EVENT_ADVISORS" hidden="1">"c19147"</definedName>
    <definedName name="IQ_EVENT_AGENDA" hidden="1">"c19168"</definedName>
    <definedName name="IQ_EVENT_CALL_DESCRIPTION" hidden="1">"c19154"</definedName>
    <definedName name="IQ_EVENT_CONTACT" hidden="1">"c19160"</definedName>
    <definedName name="IQ_EVENT_DATE" hidden="1">"c13819"</definedName>
    <definedName name="IQ_EVENT_EMAIL" hidden="1">"c19162"</definedName>
    <definedName name="IQ_EVENT_ID" hidden="1">"c13818"</definedName>
    <definedName name="IQ_EVENT_LIVE_AUDIO_DETAILS_WEBCAST_URL" hidden="1">"c19153"</definedName>
    <definedName name="IQ_EVENT_LIVE_OTHER_PASSCODE" hidden="1">"c19152"</definedName>
    <definedName name="IQ_EVENT_LIVE_OTHER_PHONE_NUMBER" hidden="1">"c19151"</definedName>
    <definedName name="IQ_EVENT_LIVE_PASSCODE" hidden="1">"c19150"</definedName>
    <definedName name="IQ_EVENT_LIVE_PHONE_NUMBER" hidden="1">"c19149"</definedName>
    <definedName name="IQ_EVENT_MARKETINDICATOR" hidden="1">"c19166"</definedName>
    <definedName name="IQ_EVENT_OTHER_CONTACT" hidden="1">"c19163"</definedName>
    <definedName name="IQ_EVENT_OTHER_CONTACT_EMAIL" hidden="1">"c19165"</definedName>
    <definedName name="IQ_EVENT_OTHER_CONTACT_PHONE" hidden="1">"c19164"</definedName>
    <definedName name="IQ_EVENT_PHONE" hidden="1">"c19161"</definedName>
    <definedName name="IQ_EVENT_REPLAY_AUDIO_DETAILS_WEBCAST_URL" hidden="1">"c19159"</definedName>
    <definedName name="IQ_EVENT_REPLAY_BEGINS" hidden="1">"c19157"</definedName>
    <definedName name="IQ_EVENT_REPLAY_ENDS" hidden="1">"c19158"</definedName>
    <definedName name="IQ_EVENT_REPLAY_PASSCODE" hidden="1">"c19156"</definedName>
    <definedName name="IQ_EVENT_REPLAY_PHONE_NUMBER" hidden="1">"c19155"</definedName>
    <definedName name="IQ_EVENT_SITUATION" hidden="1">"c19148"</definedName>
    <definedName name="IQ_EVENT_SOURCE" hidden="1">"c19146"</definedName>
    <definedName name="IQ_EVENT_TIME" hidden="1">"c13820"</definedName>
    <definedName name="IQ_EVENT_TYPE" hidden="1">"c13821"</definedName>
    <definedName name="IQ_EXCEL_DATA_METHOD" hidden="1">"c16229"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IMBURSE_RENTAL_REVENUE" hidden="1">"c16064"</definedName>
    <definedName name="IQ_EXP_RETURN_PENSION_DOMESTIC" hidden="1">"c407"</definedName>
    <definedName name="IQ_EXP_RETURN_PENSION_FOREIGN" hidden="1">"c408"</definedName>
    <definedName name="IQ_EXPENSE_REIMBURSEMENTS" hidden="1">"c16020"</definedName>
    <definedName name="IQ_EXPENSES_AP" hidden="1">"c8875"</definedName>
    <definedName name="IQ_EXPENSES_AP_ABS" hidden="1">"c8894"</definedName>
    <definedName name="IQ_EXPENSES_FIXED_ASSETS_FFIEC" hidden="1">"c13024"</definedName>
    <definedName name="IQ_EXPENSES_NAME_AP" hidden="1">"c8913"</definedName>
    <definedName name="IQ_EXPENSES_NAME_AP_ABS" hidden="1">"c8932"</definedName>
    <definedName name="IQ_EXPIRATION_DATE" hidden="1">"c13930"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LORE_DRILL_EXP_TOTAL" hidden="1">"c13850"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" hidden="1">"c8401"</definedName>
    <definedName name="IQ_EXPORTS_APR_FC_UNUSED_UNUSED_UNUSED" hidden="1">"c8401"</definedName>
    <definedName name="IQ_EXPORTS_APR_UNUSED" hidden="1">"c7521"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FC_UNUSED_UNUSED_UNUSED" hidden="1">"c8512"</definedName>
    <definedName name="IQ_EXPORTS_GOODS_REAL_SAAR_APR_UNUSED" hidden="1">"c7632"</definedName>
    <definedName name="IQ_EXPORTS_GOODS_REAL_SAAR_APR_UNUSED_UNUSED_UNUSED" hidden="1">"c7632"</definedName>
    <definedName name="IQ_EXPORTS_GOODS_REAL_SAAR_FC_UNUSED" hidden="1">"c7852"</definedName>
    <definedName name="IQ_EXPORTS_GOODS_REAL_SAAR_FC_UNUSED_UNUSED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FC_UNUSED_UNUSED_UNUSED" hidden="1">"c8072"</definedName>
    <definedName name="IQ_EXPORTS_GOODS_REAL_SAAR_POP_UNUSED" hidden="1">"c7192"</definedName>
    <definedName name="IQ_EXPORTS_GOODS_REAL_SAAR_POP_UNUSED_UNUSED_UNUSED" hidden="1">"c7192"</definedName>
    <definedName name="IQ_EXPORTS_GOODS_REAL_SAAR_UNUSED" hidden="1">"c6972"</definedName>
    <definedName name="IQ_EXPORTS_GOODS_REAL_SAAR_UNUSED_UNUSED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FC_UNUSED_UNUSED_UNUSED" hidden="1">"c8292"</definedName>
    <definedName name="IQ_EXPORTS_GOODS_REAL_SAAR_YOY_UNUSED" hidden="1">"c7412"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FC_UNUSED_UNUSED_UNUSED" hidden="1">"c7961"</definedName>
    <definedName name="IQ_EXPORTS_POP_UNUSED" hidden="1">"c7081"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FC_UNUSED_UNUSED_UNUSED" hidden="1">"c8516"</definedName>
    <definedName name="IQ_EXPORTS_SERVICES_REAL_SAAR_APR_UNUSED" hidden="1">"c7636"</definedName>
    <definedName name="IQ_EXPORTS_SERVICES_REAL_SAAR_APR_UNUSED_UNUSED_UNUSED" hidden="1">"c7636"</definedName>
    <definedName name="IQ_EXPORTS_SERVICES_REAL_SAAR_FC_UNUSED" hidden="1">"c7856"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FC_UNUSED_UNUSED_UNUSED" hidden="1">"c8076"</definedName>
    <definedName name="IQ_EXPORTS_SERVICES_REAL_SAAR_POP_UNUSED" hidden="1">"c7196"</definedName>
    <definedName name="IQ_EXPORTS_SERVICES_REAL_SAAR_POP_UNUSED_UNUSED_UNUSED" hidden="1">"c7196"</definedName>
    <definedName name="IQ_EXPORTS_SERVICES_REAL_SAAR_UNUSED" hidden="1">"c6976"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FC_UNUSED_UNUSED_UNUSED" hidden="1">"c8296"</definedName>
    <definedName name="IQ_EXPORTS_SERVICES_REAL_SAAR_YOY_UNUSED" hidden="1">"c7416"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FC_UNUSED_UNUSED_UNUSED" hidden="1">"c8181"</definedName>
    <definedName name="IQ_EXPORTS_YOY_UNUSED" hidden="1">"c7301"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AVG_ASSETS_FFIEC" hidden="1">"c13369"</definedName>
    <definedName name="IQ_EXTRA_ITEMS" hidden="1">"c1459"</definedName>
    <definedName name="IQ_EXTRA_ITEMS_OTHER_ADJUSTMENTS_FOREIGN_FFIEC" hidden="1">"c15392"</definedName>
    <definedName name="IQ_EXTRAORDINARY_GAINS_FDIC" hidden="1">"c6586"</definedName>
    <definedName name="IQ_EXTRAORDINARY_ITEMS_FFIEC" hidden="1">"c13033"</definedName>
    <definedName name="IQ_FAD" hidden="1">"c8757"</definedName>
    <definedName name="IQ_FAD_PAYOUT_RATIO" hidden="1">"c8872"</definedName>
    <definedName name="IQ_FAIR_VALUE_CHANGE_INCL_EARNINGS" hidden="1">"c13849"</definedName>
    <definedName name="IQ_FAIR_VALUE_DEBT" hidden="1">"c16007"</definedName>
    <definedName name="IQ_FAIR_VALUE_FDIC" hidden="1">"c6427"</definedName>
    <definedName name="IQ_FAIR_VALUE_FIN_INSTRUMENTS_NAV" hidden="1">"c16002"</definedName>
    <definedName name="IQ_FAIR_VALUE_FIN_INSTRUMENTS_NNAV" hidden="1">"c16006"</definedName>
    <definedName name="IQ_FAIR_VALUE_TRADING_PROP" hidden="1">"c16001"</definedName>
    <definedName name="IQ_FARM_LOANS_NET_FDIC" hidden="1">"c6316"</definedName>
    <definedName name="IQ_FARM_LOANS_TOT_LOANS_FFIEC" hidden="1">"c13870"</definedName>
    <definedName name="IQ_FARM_LOANS_TOTAL_LOANS_FOREIGN_FDIC" hidden="1">"c6450"</definedName>
    <definedName name="IQ_FARMLAND_DOM_FFIEC" hidden="1">"c15268"</definedName>
    <definedName name="IQ_FARMLAND_LOANS_FDIC" hidden="1">"c6314"</definedName>
    <definedName name="IQ_FDIC" hidden="1">"c417"</definedName>
    <definedName name="IQ_FDIC_CERT_NUMBER_FFIEC" hidden="1">"c20507"</definedName>
    <definedName name="IQ_FDIC_DEPOSIT_INSURANCE_FFIEC" hidden="1">"c13053"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_PURCHASED_SEC_SOLD_REPURCHASE_FFIEC" hidden="1">"c15489"</definedName>
    <definedName name="IQ_FED_FUND_SOLD_SEC_PURCHASED_RESELL_FFIEC" hidden="1">"c15488"</definedName>
    <definedName name="IQ_FED_FUNDS_AVAIL" hidden="1">"c2523"</definedName>
    <definedName name="IQ_FED_FUNDS_PURCH_SEC_SOLD_FAIR_VALUE_TOT_FFIEC" hidden="1">"c15406"</definedName>
    <definedName name="IQ_FED_FUNDS_PURCH_SEC_SOLD_LEVEL_1_FFIEC" hidden="1">"c15428"</definedName>
    <definedName name="IQ_FED_FUNDS_PURCH_SEC_SOLD_LEVEL_2_FFIEC" hidden="1">"c15441"</definedName>
    <definedName name="IQ_FED_FUNDS_PURCH_SEC_SOLD_LEVEL_3_FFIEC" hidden="1">"c15454"</definedName>
    <definedName name="IQ_FED_FUNDS_PURCHASED_DOM_FFIEC" hidden="1">"c12856"</definedName>
    <definedName name="IQ_FED_FUNDS_PURCHASED_FDIC" hidden="1">"c6343"</definedName>
    <definedName name="IQ_FED_FUNDS_PURCHASED_QUARTERLY_AVG_FFIEC" hidden="1">"c13090"</definedName>
    <definedName name="IQ_FED_FUNDS_SOLD_DOM_FFIEC" hidden="1">"c12806"</definedName>
    <definedName name="IQ_FED_FUNDS_SOLD_FDIC" hidden="1">"c6307"</definedName>
    <definedName name="IQ_FED_FUNDS_SOLD_QUARTERLY_AVG_FFIEC" hidden="1">"c13080"</definedName>
    <definedName name="IQ_FED_FUNDS_SOLD_SEC_PURCH_FAIR_VALUE_TOT_FFIEC" hidden="1">"c15402"</definedName>
    <definedName name="IQ_FED_FUNDS_SOLD_SEC_PURCH_LEVEL_1_FFIEC" hidden="1">"c15424"</definedName>
    <definedName name="IQ_FED_FUNDS_SOLD_SEC_PURCH_LEVEL_2_FFIEC" hidden="1">"c15437"</definedName>
    <definedName name="IQ_FED_FUNDS_SOLD_SEC_PURCH_LEVEL_3_FFIEC" hidden="1">"c15450"</definedName>
    <definedName name="IQ_FEDFUNDS_PURCHASED_RELATED" hidden="1">"c19132"</definedName>
    <definedName name="IQ_FEDFUNDS_SOLD" hidden="1">"c2256"</definedName>
    <definedName name="IQ_FEDFUNDS_SOLD_RELATED" hidden="1">"c19130"</definedName>
    <definedName name="IQ_FEES_COMMISSIONS_BROKERAGE_FFIEC" hidden="1">"c13005"</definedName>
    <definedName name="IQ_FEES_OTHER_INCOME" hidden="1">"c15257"</definedName>
    <definedName name="IQ_FFO" hidden="1">"c1574"</definedName>
    <definedName name="IQ_FFO_ACT_OR_EST" hidden="1">"c2216"</definedName>
    <definedName name="IQ_FFO_ADJ_ACT_OR_EST" hidden="1">"c4435"</definedName>
    <definedName name="IQ_FFO_ADJ_ACT_OR_EST_CIQ" hidden="1">"c4960"</definedName>
    <definedName name="IQ_FFO_ADJ_ACT_OR_EST_CIQ_COL" hidden="1">"c11607"</definedName>
    <definedName name="IQ_FFO_ADJ_EST" hidden="1">"c4434"</definedName>
    <definedName name="IQ_FFO_ADJ_GUIDANCE_CIQ" hidden="1">"c4961"</definedName>
    <definedName name="IQ_FFO_ADJ_GUIDANCE_CIQ_COL" hidden="1">"c11608"</definedName>
    <definedName name="IQ_FFO_ADJ_HIGH_EST" hidden="1">"c4437"</definedName>
    <definedName name="IQ_FFO_ADJ_HIGH_GUIDANCE_CIQ" hidden="1">"c4614"</definedName>
    <definedName name="IQ_FFO_ADJ_HIGH_GUIDANCE_CIQ_COL" hidden="1">"c11263"</definedName>
    <definedName name="IQ_FFO_ADJ_LOW_EST" hidden="1">"c4438"</definedName>
    <definedName name="IQ_FFO_ADJ_LOW_GUIDANCE_CIQ" hidden="1">"c4654"</definedName>
    <definedName name="IQ_FFO_ADJ_LOW_GUIDANCE_CIQ_COL" hidden="1">"c11303"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DILUTED" hidden="1">"c16186"</definedName>
    <definedName name="IQ_FFO_EST" hidden="1">"c418"</definedName>
    <definedName name="IQ_FFO_EST_CIQ_COL" hidden="1">"c11617"</definedName>
    <definedName name="IQ_FFO_EST_THOM" hidden="1">"c3999"</definedName>
    <definedName name="IQ_FFO_GUIDANCE_CIQ" hidden="1">"c4968"</definedName>
    <definedName name="IQ_FFO_GUIDANCE_CIQ_COL" hidden="1">"c11615"</definedName>
    <definedName name="IQ_FFO_HIGH_EST" hidden="1">"c419"</definedName>
    <definedName name="IQ_FFO_HIGH_EST_CIQ_COL" hidden="1">"c11624"</definedName>
    <definedName name="IQ_FFO_HIGH_EST_THOM" hidden="1">"c4001"</definedName>
    <definedName name="IQ_FFO_HIGH_GUIDANCE_CIQ" hidden="1">"c4596"</definedName>
    <definedName name="IQ_FFO_HIGH_GUIDANCE_CIQ_COL" hidden="1">"c11245"</definedName>
    <definedName name="IQ_FFO_LOW_EST" hidden="1">"c420"</definedName>
    <definedName name="IQ_FFO_LOW_EST_CIQ_COL" hidden="1">"c11625"</definedName>
    <definedName name="IQ_FFO_LOW_EST_THOM" hidden="1">"c4002"</definedName>
    <definedName name="IQ_FFO_LOW_GUIDANCE_CIQ" hidden="1">"c4636"</definedName>
    <definedName name="IQ_FFO_LOW_GUIDANCE_CIQ_COL" hidden="1">"c11285"</definedName>
    <definedName name="IQ_FFO_MEDIAN_EST" hidden="1">"c1665"</definedName>
    <definedName name="IQ_FFO_MEDIAN_EST_CIQ_COL" hidden="1">"c11626"</definedName>
    <definedName name="IQ_FFO_MEDIAN_EST_THOM" hidden="1">"c4000"</definedName>
    <definedName name="IQ_FFO_NUM_EST" hidden="1">"c421"</definedName>
    <definedName name="IQ_FFO_NUM_EST_CIQ_COL" hidden="1">"c11627"</definedName>
    <definedName name="IQ_FFO_NUM_EST_THOM" hidden="1">"c4003"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FO_SHARE_ACT_OR_EST_CIQ_COL" hidden="1">"c11618"</definedName>
    <definedName name="IQ_FFO_SHARE_EST" hidden="1">"c418"</definedName>
    <definedName name="IQ_FFO_SHARE_EST_DET_EST" hidden="1">"c12059"</definedName>
    <definedName name="IQ_FFO_SHARE_EST_DET_EST_CURRENCY" hidden="1">"c12466"</definedName>
    <definedName name="IQ_FFO_SHARE_EST_DET_EST_CURRENCY_THOM" hidden="1">"c12487"</definedName>
    <definedName name="IQ_FFO_SHARE_EST_DET_EST_DATE" hidden="1">"c12212"</definedName>
    <definedName name="IQ_FFO_SHARE_EST_DET_EST_DATE_THOM" hidden="1">"c12238"</definedName>
    <definedName name="IQ_FFO_SHARE_EST_DET_EST_INCL" hidden="1">"c12349"</definedName>
    <definedName name="IQ_FFO_SHARE_EST_DET_EST_INCL_THOM" hidden="1">"c12370"</definedName>
    <definedName name="IQ_FFO_SHARE_EST_DET_EST_ORIGIN" hidden="1">"c12722"</definedName>
    <definedName name="IQ_FFO_SHARE_EST_DET_EST_ORIGIN_THOM" hidden="1">"c12608"</definedName>
    <definedName name="IQ_FFO_SHARE_EST_DET_EST_THOM" hidden="1">"c12088"</definedName>
    <definedName name="IQ_FFO_SHARE_EST_THOM" hidden="1">"c3999"</definedName>
    <definedName name="IQ_FFO_SHARE_GUIDANCE_CIQ" hidden="1">"c4976"</definedName>
    <definedName name="IQ_FFO_SHARE_GUIDANCE_CIQ_COL" hidden="1">"c11623"</definedName>
    <definedName name="IQ_FFO_SHARE_HIGH_EST" hidden="1">"c419"</definedName>
    <definedName name="IQ_FFO_SHARE_HIGH_EST_THOM" hidden="1">"c4001"</definedName>
    <definedName name="IQ_FFO_SHARE_HIGH_GUIDANCE_CIQ" hidden="1">"c4615"</definedName>
    <definedName name="IQ_FFO_SHARE_HIGH_GUIDANCE_CIQ_COL" hidden="1">"c11264"</definedName>
    <definedName name="IQ_FFO_SHARE_LOW_EST" hidden="1">"c420"</definedName>
    <definedName name="IQ_FFO_SHARE_LOW_EST_THOM" hidden="1">"c4002"</definedName>
    <definedName name="IQ_FFO_SHARE_LOW_GUIDANCE_CIQ" hidden="1">"c4655"</definedName>
    <definedName name="IQ_FFO_SHARE_LOW_GUIDANCE_CIQ_COL" hidden="1">"c11304"</definedName>
    <definedName name="IQ_FFO_SHARE_MEDIAN_EST" hidden="1">"c1665"</definedName>
    <definedName name="IQ_FFO_SHARE_MEDIAN_EST_THOM" hidden="1">"c4000"</definedName>
    <definedName name="IQ_FFO_SHARE_NUM_EST" hidden="1">"c421"</definedName>
    <definedName name="IQ_FFO_SHARE_NUM_EST_THOM" hidden="1">"c4003"</definedName>
    <definedName name="IQ_FFO_SHARE_SHARE_EST_DET_EST" hidden="1">"c12059"</definedName>
    <definedName name="IQ_FFO_SHARE_SHARE_EST_DET_EST_CURRENCY" hidden="1">"c12466"</definedName>
    <definedName name="IQ_FFO_SHARE_SHARE_EST_DET_EST_CURRENCY_THOM" hidden="1">"c12487"</definedName>
    <definedName name="IQ_FFO_SHARE_SHARE_EST_DET_EST_DATE" hidden="1">"c12212"</definedName>
    <definedName name="IQ_FFO_SHARE_SHARE_EST_DET_EST_DATE_THOM" hidden="1">"c12238"</definedName>
    <definedName name="IQ_FFO_SHARE_SHARE_EST_DET_EST_INCL" hidden="1">"c12349"</definedName>
    <definedName name="IQ_FFO_SHARE_SHARE_EST_DET_EST_INCL_THOM" hidden="1">"c12370"</definedName>
    <definedName name="IQ_FFO_SHARE_SHARE_EST_DET_EST_ORIGIN" hidden="1">"c12722"</definedName>
    <definedName name="IQ_FFO_SHARE_SHARE_EST_DET_EST_ORIGIN_THOM" hidden="1">"c12608"</definedName>
    <definedName name="IQ_FFO_SHARE_SHARE_EST_DET_EST_THOM" hidden="1">"c12088"</definedName>
    <definedName name="IQ_FFO_SHARE_SHARE_EST_THOM" hidden="1">"c3999"</definedName>
    <definedName name="IQ_FFO_SHARE_SHARE_HIGH_EST_THOM" hidden="1">"c4001"</definedName>
    <definedName name="IQ_FFO_SHARE_SHARE_LOW_EST_THOM" hidden="1">"c4002"</definedName>
    <definedName name="IQ_FFO_SHARE_SHARE_MEDIAN_EST_THOM" hidden="1">"c4000"</definedName>
    <definedName name="IQ_FFO_SHARE_SHARE_NUM_EST_THOM" hidden="1">"c4003"</definedName>
    <definedName name="IQ_FFO_SHARE_SHARE_STDDEV_EST_THOM" hidden="1">"c4004"</definedName>
    <definedName name="IQ_FFO_SHARE_STDDEV_EST" hidden="1">"c422"</definedName>
    <definedName name="IQ_FFO_SHARE_STDDEV_EST_THOM" hidden="1">"c4004"</definedName>
    <definedName name="IQ_FFO_SHARES_BASIC" hidden="1">"c16185"</definedName>
    <definedName name="IQ_FFO_SHARES_DILUTED" hidden="1">"c16187"</definedName>
    <definedName name="IQ_FFO_STDDEV_EST" hidden="1">"c422"</definedName>
    <definedName name="IQ_FFO_STDDEV_EST_CIQ_COL" hidden="1">"c11628"</definedName>
    <definedName name="IQ_FFO_STDDEV_EST_THOM" hidden="1">"c4004"</definedName>
    <definedName name="IQ_FFO_TOTAL_REVENUE" hidden="1">"c16060"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DUCIARY_INCOME_OPERATING_INC_FFIEC" hidden="1">"c13383"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ARCHITECTURE" hidden="1">"c20386"</definedName>
    <definedName name="IQ_FIN_COLLECTION_ID" hidden="1">"c13922"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_DIV_ST_INVEST" hidden="1">"c6288"</definedName>
    <definedName name="IQ_FIN_INSTANCE_ID" hidden="1">"c13921"</definedName>
    <definedName name="IQ_FIN_PERIOD_ID" hidden="1">"c13920"</definedName>
    <definedName name="IQ_FINANCIAL_LOC_FOREIGN_GUARANTEES_FFIEC" hidden="1">"c13249"</definedName>
    <definedName name="IQ_FINANCIAL_SERVICING_ASSETS_FAIR_VALUE_TOT_FFIEC" hidden="1">"c13212"</definedName>
    <definedName name="IQ_FINANCIAL_SERVICING_ASSETS_LEVEL_1_FFIEC" hidden="1">"c13220"</definedName>
    <definedName name="IQ_FINANCIAL_SERVICING_ASSETS_LEVEL_2_FFIEC" hidden="1">"c13228"</definedName>
    <definedName name="IQ_FINANCIAL_SERVICING_ASSETS_LEVEL_3_FFIEC" hidden="1">"c13236"</definedName>
    <definedName name="IQ_FINANCIAL_SERVICING_LIAB_FAIR_VALUE_TOT_FFIEC" hidden="1">"c13215"</definedName>
    <definedName name="IQ_FINANCIAL_SERVICING_LIAB_LEVEL_1_FFIEC" hidden="1">"c13223"</definedName>
    <definedName name="IQ_FINANCIAL_SERVICING_LIAB_LEVEL_2_FFIEC" hidden="1">"c13231"</definedName>
    <definedName name="IQ_FINANCIAL_SERVICING_LIAB_LEVEL_3_FFIEC" hidden="1">"c13239"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Q_EST_CIQ_COL" hidden="1">"c11741"</definedName>
    <definedName name="IQ_FISCAL_Q_EST_REUT" hidden="1">"c6798"</definedName>
    <definedName name="IQ_FISCAL_Q_EST_THOM" hidden="1">"c6802"</definedName>
    <definedName name="IQ_FISCAL_Y" hidden="1">"c441"</definedName>
    <definedName name="IQ_FISCAL_Y_EST" hidden="1">"c6795"</definedName>
    <definedName name="IQ_FISCAL_Y_EST_CIQ" hidden="1">"c6807"</definedName>
    <definedName name="IQ_FISCAL_Y_EST_CIQ_COL" hidden="1">"c11742"</definedName>
    <definedName name="IQ_FISCAL_Y_EST_REUT" hidden="1">"c6799"</definedName>
    <definedName name="IQ_FISCAL_Y_EST_THOM" hidden="1">"c6803"</definedName>
    <definedName name="IQ_FIVE_PERCENT_CIQID" hidden="1">"c19094"</definedName>
    <definedName name="IQ_FIVE_PERCENT_DERIVATIVES" hidden="1">"c19096"</definedName>
    <definedName name="IQ_FIVE_PERCENT_NAME" hidden="1">"c19093"</definedName>
    <definedName name="IQ_FIVE_PERCENT_OWNER" hidden="1">"c442"</definedName>
    <definedName name="IQ_FIVE_PERCENT_PERCENT" hidden="1">"c19097"</definedName>
    <definedName name="IQ_FIVE_PERCENT_POSITION_DATE" hidden="1">"c19099"</definedName>
    <definedName name="IQ_FIVE_PERCENT_SHARES" hidden="1">"c19095"</definedName>
    <definedName name="IQ_FIVE_PERCENT_VALUE" hidden="1">"c19098"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COME_LIST" hidden="1">"c13504"</definedName>
    <definedName name="IQ_FIXED_INVEST_APR_FC_UNUSED" hidden="1">"c8410"</definedName>
    <definedName name="IQ_FIXED_INVEST_APR_FC_UNUSED_UNUSED_UNUSED" hidden="1">"c8410"</definedName>
    <definedName name="IQ_FIXED_INVEST_APR_UNUSED" hidden="1">"c7530"</definedName>
    <definedName name="IQ_FIXED_INVEST_APR_UNUSED_UNUSED_UNUSED" hidden="1">"c7530"</definedName>
    <definedName name="IQ_FIXED_INVEST_FC_UNUSED" hidden="1">"c7750"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FC_UNUSED_UNUSED_UNUSED" hidden="1">"c7970"</definedName>
    <definedName name="IQ_FIXED_INVEST_POP_UNUSED" hidden="1">"c7090"</definedName>
    <definedName name="IQ_FIXED_INVEST_POP_UNUSED_UNUSED_UNUSED" hidden="1">"c7090"</definedName>
    <definedName name="IQ_FIXED_INVEST_REAL_APR_FC_UNUSED" hidden="1">"c8518"</definedName>
    <definedName name="IQ_FIXED_INVEST_REAL_APR_FC_UNUSED_UNUSED_UNUSED" hidden="1">"c8518"</definedName>
    <definedName name="IQ_FIXED_INVEST_REAL_APR_UNUSED" hidden="1">"c7638"</definedName>
    <definedName name="IQ_FIXED_INVEST_REAL_APR_UNUSED_UNUSED_UNUSED" hidden="1">"c7638"</definedName>
    <definedName name="IQ_FIXED_INVEST_REAL_FC_UNUSED" hidden="1">"c7858"</definedName>
    <definedName name="IQ_FIXED_INVEST_REAL_FC_UNUSED_UNUSED_UNUSED" hidden="1">"c7858"</definedName>
    <definedName name="IQ_FIXED_INVEST_REAL_POP_FC_UNUSED" hidden="1">"c8078"</definedName>
    <definedName name="IQ_FIXED_INVEST_REAL_POP_FC_UNUSED_UNUSED_UNUSED" hidden="1">"c8078"</definedName>
    <definedName name="IQ_FIXED_INVEST_REAL_POP_UNUSED" hidden="1">"c7198"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FC_UNUSED_UNUSED_UNUSED" hidden="1">"c8298"</definedName>
    <definedName name="IQ_FIXED_INVEST_REAL_YOY_UNUSED" hidden="1">"c7418"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FC_UNUSED_UNUSED_UNUSED" hidden="1">"c8190"</definedName>
    <definedName name="IQ_FIXED_INVEST_YOY_UNUSED" hidden="1">"c7310"</definedName>
    <definedName name="IQ_FIXED_INVEST_YOY_UNUSED_UNUSED_UNUSED" hidden="1">"c7310"</definedName>
    <definedName name="IQ_FLOAT" hidden="1">"c17421"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_GNMA_LOANS_FFIEC" hidden="1">"c15272"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DUE_30_89_FFIEC" hidden="1">"c13269"</definedName>
    <definedName name="IQ_FOREIGN_BANKS_DUE_90_FFIEC" hidden="1">"c13295"</definedName>
    <definedName name="IQ_FOREIGN_BANKS_LOAN_CHARG_OFFS_FDIC" hidden="1">"c6645"</definedName>
    <definedName name="IQ_FOREIGN_BANKS_NET_CHARGE_OFFS_FDIC" hidden="1">"c6647"</definedName>
    <definedName name="IQ_FOREIGN_BANKS_NON_ACCRUAL_FFIEC" hidden="1">"c13321"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ASSETS_TOT_FFIEC" hidden="1">"c13445"</definedName>
    <definedName name="IQ_FOREIGN_DEPOSITS_NONTRANSACTION_ACCOUNTS_FDIC" hidden="1">"c6549"</definedName>
    <definedName name="IQ_FOREIGN_DEPOSITS_TOT_FFIEC" hidden="1">"c13486"</definedName>
    <definedName name="IQ_FOREIGN_DEPOSITS_TOTAL_DEPOSITS" hidden="1">"c15719"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GOVT_OFFICIAL_INST_FOREIGN_DEP_FFIEC" hidden="1">"c15345"</definedName>
    <definedName name="IQ_FOREIGN_GOVT_OFFICIAL_INST_NON_TRANS_ACCTS_FFIEC" hidden="1">"c15327"</definedName>
    <definedName name="IQ_FOREIGN_GOVT_OFFICIAL_INST_TRANS_ACCTS_FFIEC" hidden="1">"c15319"</definedName>
    <definedName name="IQ_FOREIGN_LL_REC_FFIEC" hidden="1">"c12892"</definedName>
    <definedName name="IQ_FOREIGN_LOANS" hidden="1">"c448"</definedName>
    <definedName name="IQ_FOREIGN_LOANS_LEASES_FOREIGN_FFIEC" hidden="1">"c13478"</definedName>
    <definedName name="IQ_FOREIGN_LOANS_TOTAL_LOANS" hidden="1">"c15714"</definedName>
    <definedName name="IQ_FOUNDATION_OVER_TOTAL" hidden="1">"c13769"</definedName>
    <definedName name="IQ_FQ" hidden="1">500</definedName>
    <definedName name="IQ_FTOOL_CAPEX" hidden="1">"c16212"</definedName>
    <definedName name="IQ_FTOOL_CASH" hidden="1">"c16213"</definedName>
    <definedName name="IQ_FTOOL_CASH_INVEST" hidden="1">"c16214"</definedName>
    <definedName name="IQ_FTOOL_EBT" hidden="1">"c16215"</definedName>
    <definedName name="IQ_FTOOL_NI" hidden="1">"c16216"</definedName>
    <definedName name="IQ_FTOOL_NI_CF" hidden="1">"c16206"</definedName>
    <definedName name="IQ_FTOOL_NUMBER_SHAREHOLDERS" hidden="1">"c16207"</definedName>
    <definedName name="IQ_FTOOL_SHARES_PER_DR" hidden="1">"c16208"</definedName>
    <definedName name="IQ_FTOOL_TOTAL_ASSETS" hidden="1">"c16209"</definedName>
    <definedName name="IQ_FTOOL_TOTAL_LIAB_EQUITY" hidden="1">"c16210"</definedName>
    <definedName name="IQ_FTOOL_TOTAL_REV" hidden="1">"c16211"</definedName>
    <definedName name="IQ_FUEL" hidden="1">"c449"</definedName>
    <definedName name="IQ_FULL_TIME" hidden="1">"c450"</definedName>
    <definedName name="IQ_FULLY_INSURED_BROKERED_DEPOSITS_FFIEC" hidden="1">"c15305"</definedName>
    <definedName name="IQ_FULLY_INSURED_DEPOSITS_FDIC" hidden="1">"c6487"</definedName>
    <definedName name="IQ_FUND_ANALYSIS" hidden="1">"c19198"</definedName>
    <definedName name="IQ_FUND_AUTHORIZED_SALE" hidden="1">"c19199"</definedName>
    <definedName name="IQ_FUND_BENCHMARK" hidden="1">"c19200"</definedName>
    <definedName name="IQ_FUND_BENCHMARK_ID" hidden="1">"c19201"</definedName>
    <definedName name="IQ_FUND_DISCOUNT_OR_PREMIUM" hidden="1">"c19242"</definedName>
    <definedName name="IQ_FUND_FEE_INC_NON_INT_INC_FFIEC" hidden="1">"c13493"</definedName>
    <definedName name="IQ_FUND_GEOGRAPHIC_MANDATE" hidden="1">"c19195"</definedName>
    <definedName name="IQ_FUND_MARKET_CAP_EMPHASIS" hidden="1">"c19197"</definedName>
    <definedName name="IQ_FUND_NAV" hidden="1">"c15225"</definedName>
    <definedName name="IQ_FUND_PRIMARY_ADVISOR" hidden="1">"c19091"</definedName>
    <definedName name="IQ_FUND_SECTOR_EMPHASIS" hidden="1">"c19196"</definedName>
    <definedName name="IQ_FUND_VEHICLE_TYPE" hidden="1">"c19194"</definedName>
    <definedName name="IQ_FUNDING_DEPENDENCE_FFIEC" hidden="1">"c13336"</definedName>
    <definedName name="IQ_FUNDING_DEPENDENCE_ST_FFIEC" hidden="1">"c13337"</definedName>
    <definedName name="IQ_FUNDS_PURCHASED_ASSETS_TOT_FFIEC" hidden="1">"c13446"</definedName>
    <definedName name="IQ_FUTURES_CONTRACT_LIST" hidden="1">"c17682"</definedName>
    <definedName name="IQ_FUTURES_FORWARD_CONTRACTS_NOTIONAL_AMOUNT_FDIC" hidden="1">"c6518"</definedName>
    <definedName name="IQ_FUTURES_FORWARD_CONTRACTS_RATE_RISK_FDIC" hidden="1">"c6508"</definedName>
    <definedName name="IQ_FUTURES_NAME" hidden="1">"c13936"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" hidden="1">"c451"</definedName>
    <definedName name="IQ_FX_CONTRACTS_FDIC" hidden="1">"c6517"</definedName>
    <definedName name="IQ_FX_CONTRACTS_FFIEC" hidden="1">"c13125"</definedName>
    <definedName name="IQ_FX_CONTRACTS_SPOT_FDIC" hidden="1">"c6356"</definedName>
    <definedName name="IQ_FX_EXPOSURE_FFIEC" hidden="1">"c13059"</definedName>
    <definedName name="IQ_FY" hidden="1">1000</definedName>
    <definedName name="IQ_FY_DATE" hidden="1">"IQ_FY_DATE"</definedName>
    <definedName name="IQ_GA_EXP" hidden="1">"c2241"</definedName>
    <definedName name="IQ_GAAP_BS" hidden="1">"c6789"</definedName>
    <definedName name="IQ_GAAP_CF" hidden="1">"c6790"</definedName>
    <definedName name="IQ_GAAP_COMBINED_RATIO" hidden="1">"c2781"</definedName>
    <definedName name="IQ_GAAP_COMBINED_RATIO_EXCL_CL" hidden="1">"c2782"</definedName>
    <definedName name="IQ_GAAP_EST_CIQ" hidden="1">"c13924"</definedName>
    <definedName name="IQ_GAAP_EXPENSE_RATIO" hidden="1">"c2780"</definedName>
    <definedName name="IQ_GAAP_IS" hidden="1">"c6194"</definedName>
    <definedName name="IQ_GAAP_LOSS" hidden="1">"c2779"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CREDIT_DERIVATIVES_FFIEC" hidden="1">"c13066"</definedName>
    <definedName name="IQ_GAIN_CREDIT_DERIVATIVES_NON_TRADING_FFIEC" hidden="1">"c13067"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LOSS_HTM_AFS_SECURITIES_FOREIGN_FFIEC" hidden="1">"c15384"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AFS_AVG_ASSETS_FFIEC" hidden="1">"c13364"</definedName>
    <definedName name="IQ_GAINS_ASSETS_TOT_FFIEC" hidden="1">"c13073"</definedName>
    <definedName name="IQ_GAINS_AVAIL_SALE_EQUITY_SEC_T2_FFIEC" hidden="1">"c13147"</definedName>
    <definedName name="IQ_GAINS_AVAIL_SALE_SEC_T1_FFIEC" hidden="1">"c13131"</definedName>
    <definedName name="IQ_GAINS_CASH_FLOW_HEDGES_T1_FFIEC" hidden="1">"c13133"</definedName>
    <definedName name="IQ_GAINS_HTM_AVG_ASSETS_FFIEC" hidden="1">"c13363"</definedName>
    <definedName name="IQ_GAINS_INSTRUMENT_SPECIFIC_CREDIT_RISK_LIAB_FFIEC" hidden="1">"c13076"</definedName>
    <definedName name="IQ_GAINS_INSTRUMENT_SPECIFIC_RISK_FFIEC" hidden="1">"c13074"</definedName>
    <definedName name="IQ_GAINS_INSURANCE_ACTIVITIES_FFIEC" hidden="1">"c13072"</definedName>
    <definedName name="IQ_GAINS_LIABILITIES_FFIEC" hidden="1">"c13075"</definedName>
    <definedName name="IQ_GAINS_SALE_ASSETS_FDIC" hidden="1">"c6675"</definedName>
    <definedName name="IQ_GAINS_SALE_LOANS_LEASES_FFIEC" hidden="1">"c13013"</definedName>
    <definedName name="IQ_GAINS_SALE_OTHER_ASSETS_FFIEC" hidden="1">"c13015"</definedName>
    <definedName name="IQ_GAINS_SALE_OTHER_RE_OWNED_FFIEC" hidden="1">"c13014"</definedName>
    <definedName name="IQ_GAINS_SECURITIZATION_OPERATING_INC_FFIEC" hidden="1">"c13391"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NERAL_ALLOWANCE" hidden="1">"c15248"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ICS_CODE" hidden="1">"c16201"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FFIEC" hidden="1">"c12836"</definedName>
    <definedName name="IQ_GOODWILL_IMPAIRMENT_FDIC" hidden="1">"c6678"</definedName>
    <definedName name="IQ_GOODWILL_IMPAIRMENT_FFIEC" hidden="1">"c13025"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DD_BASIC" hidden="1">"c15776"</definedName>
    <definedName name="IQ_GROSS_ADD_BBAND" hidden="1">"c15779"</definedName>
    <definedName name="IQ_GROSS_ADD_DIG" hidden="1">"c15777"</definedName>
    <definedName name="IQ_GROSS_ADD_PHONE" hidden="1">"c15780"</definedName>
    <definedName name="IQ_GROSS_ADD_POSTPAID_WIRELESS" hidden="1">"c15750"</definedName>
    <definedName name="IQ_GROSS_ADD_PREPAID_WIRELESS" hidden="1">"c15751"</definedName>
    <definedName name="IQ_GROSS_ADD_RESELL_WHOLESALE_WIRELESS" hidden="1">"c15752"</definedName>
    <definedName name="IQ_GROSS_ADD_RGU" hidden="1">"c15781"</definedName>
    <definedName name="IQ_GROSS_ADD_SATELLITE" hidden="1">"c15778"</definedName>
    <definedName name="IQ_GROSS_ADD_TOTAL_WIRELESS" hidden="1">"c15753"</definedName>
    <definedName name="IQ_GROSS_AH_EARNED" hidden="1">"c2742"</definedName>
    <definedName name="IQ_GROSS_CLAIM_ADJ_EXP_RESERVE_BOP" hidden="1">"c15874"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GW" hidden="1">"c17750"</definedName>
    <definedName name="IQ_GROSS_INTAN_ASSETS" hidden="1">"c17748"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LOSSES" hidden="1">"c15871"</definedName>
    <definedName name="IQ_GROSS_LOSSES_AVG_LOANS_FFIEC" hidden="1">"c13475"</definedName>
    <definedName name="IQ_GROSS_MARGIN" hidden="1">"c529"</definedName>
    <definedName name="IQ_GROSS_MARGIN_ACT_OR_EST" hidden="1">"c5554"</definedName>
    <definedName name="IQ_GROSS_MARGIN_ACT_OR_EST_THOM" hidden="1">"c5562"</definedName>
    <definedName name="IQ_GROSS_MARGIN_DET_EST_DATE_THOM" hidden="1">"c12239"</definedName>
    <definedName name="IQ_GROSS_MARGIN_DET_EST_INCL_THOM" hidden="1">"c12371"</definedName>
    <definedName name="IQ_GROSS_MARGIN_DET_EST_ORIGIN_THOM" hidden="1">"c12609"</definedName>
    <definedName name="IQ_GROSS_MARGIN_DET_EST_THOM" hidden="1">"c12089"</definedName>
    <definedName name="IQ_GROSS_MARGIN_EST" hidden="1">"c5547"</definedName>
    <definedName name="IQ_GROSS_MARGIN_EST_THOM" hidden="1">"c5555"</definedName>
    <definedName name="IQ_GROSS_MARGIN_HIGH_EST" hidden="1">"c5549"</definedName>
    <definedName name="IQ_GROSS_MARGIN_HIGH_EST_THOM" hidden="1">"c5557"</definedName>
    <definedName name="IQ_GROSS_MARGIN_LOW_EST" hidden="1">"c5550"</definedName>
    <definedName name="IQ_GROSS_MARGIN_LOW_EST_THOM" hidden="1">"c5558"</definedName>
    <definedName name="IQ_GROSS_MARGIN_MEDIAN_EST" hidden="1">"c5548"</definedName>
    <definedName name="IQ_GROSS_MARGIN_MEDIAN_EST_THOM" hidden="1">"c5556"</definedName>
    <definedName name="IQ_GROSS_MARGIN_NUM_EST" hidden="1">"c5551"</definedName>
    <definedName name="IQ_GROSS_MARGIN_NUM_EST_THOM" hidden="1">"c5559"</definedName>
    <definedName name="IQ_GROSS_MARGIN_STDDEV_EST" hidden="1">"c5552"</definedName>
    <definedName name="IQ_GROSS_MARGIN_STDDEV_EST_THOM" hidden="1">"c5560"</definedName>
    <definedName name="IQ_GROSS_PC_EARNED" hidden="1">"c2747"</definedName>
    <definedName name="IQ_GROSS_PREMIUMS_WRITTEN_AVG_ASSETS" hidden="1">"c15893"</definedName>
    <definedName name="IQ_GROSS_PREMIUMS_WRITTEN_AVG_EQUITY" hidden="1">"c15892"</definedName>
    <definedName name="IQ_GROSS_PREMIUMS_WRITTEN_AVG_STATUTORY_SURPLUS" hidden="1">"c15894"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VKEY" hidden="1">"c15590"</definedName>
    <definedName name="IQ_GVKEY_OTHER" hidden="1">"c15633"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" hidden="1">"c19145"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DGEFUND_OVER_TOTAL" hidden="1">"c13771"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_EXP_DIRECT_OPERATING_EXP" hidden="1">"c15981"</definedName>
    <definedName name="IQ_HG_CASINO_GROSS_PROFIT" hidden="1">"c15974"</definedName>
    <definedName name="IQ_HG_CASINO_MARGIN" hidden="1">"c15976"</definedName>
    <definedName name="IQ_HG_CASINO_OPERATING_MARGIN" hidden="1">"c15977"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CONFERENCE_SPACE" hidden="1">"c15971"</definedName>
    <definedName name="IQ_HG_EXP_CASINO" hidden="1">"c8733"</definedName>
    <definedName name="IQ_HG_EXP_DEVELOPMENT" hidden="1">"c8738"</definedName>
    <definedName name="IQ_HG_EXP_DIRECT_CASINO_GAMING" hidden="1">"c15994"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DIRECT_HOTEL_MOTEL" hidden="1">"c15995"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BEV_EXP_DIRECT_OPERATING_EXP" hidden="1">"c15980"</definedName>
    <definedName name="IQ_HG_FOOD_BEV_REV_TOTAL_REV" hidden="1">"c15983"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NUMBER_SUITES" hidden="1">"c15970"</definedName>
    <definedName name="IQ_HG_NUMBER_TABLES_AVG" hidden="1">"c15973"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PROMO_ALLOW_GROSS_OPERATING_REV" hidden="1">"c15979"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GROSS_OPERATING" hidden="1">"c15993"</definedName>
    <definedName name="IQ_HG_REV_INCENTIVE_MANAGEMENT_FEES" hidden="1">"c8727"</definedName>
    <definedName name="IQ_HG_REV_MANAGEMENT_FEES" hidden="1">"c8718"</definedName>
    <definedName name="IQ_HG_REV_OTHER_CASINO" hidden="1">"c15992"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SLOT_MACHINE" hidden="1">"c15990"</definedName>
    <definedName name="IQ_HG_REV_TABLE" hidden="1">"c15991"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EXP_DIRECT_OPERATING_EXP" hidden="1">"c15982"</definedName>
    <definedName name="IQ_HG_ROOM_GROSS_PROFIT" hidden="1">"c15975"</definedName>
    <definedName name="IQ_HG_ROOM_MARGIN" hidden="1">"c15978"</definedName>
    <definedName name="IQ_HG_ROOM_PROM_COSTS" hidden="1">"c8745"</definedName>
    <definedName name="IQ_HG_ROOM_REV_TOTAL_REV" hidden="1">"c15984"</definedName>
    <definedName name="IQ_HG_ROOMS_BEG" hidden="1">"c8600"</definedName>
    <definedName name="IQ_HG_SAME_PROPERTIES_CASINO_REV_CHANGE" hidden="1">"c15987"</definedName>
    <definedName name="IQ_HG_SAME_PROPERTIES_FOOD_BEV_REV_CHANGE" hidden="1">"c15989"</definedName>
    <definedName name="IQ_HG_SAME_PROPERTIES_ROOM_REV_CHANGE" hidden="1">"c15988"</definedName>
    <definedName name="IQ_HG_SAME_PROPERTIES_SLOT_MACHINE_REV_CHANGE" hidden="1">"c15985"</definedName>
    <definedName name="IQ_HG_SAME_PROPERTIES_TABLE_REV_CHANGE" hidden="1">"c15986"</definedName>
    <definedName name="IQ_HG_SLOT_MACHINES_AVG" hidden="1">"c15972"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ABLES_JV" hidden="1">"c8643"</definedName>
    <definedName name="IQ_HG_TABLES_MANAGED" hidden="1">"c8644"</definedName>
    <definedName name="IQ_HG_TABLES_OWNED" hidden="1">"c8642"</definedName>
    <definedName name="IQ_HG_TABL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LOW_CLOSEPRICE_DATE" hidden="1">"c1204"</definedName>
    <definedName name="IQ_HIGH_SULFUR_CONTENT_RESERVES_COAL" hidden="1">"c15928"</definedName>
    <definedName name="IQ_HIGH_SULFURE_RESERVES_TO_TOTAL_RESERVES_COAL" hidden="1">"c15963"</definedName>
    <definedName name="IQ_HIGH_TARGET_PRICE" hidden="1">"c1651"</definedName>
    <definedName name="IQ_HIGH_TARGET_PRICE_CIQ" hidden="1">"c4659"</definedName>
    <definedName name="IQ_HIGH_TARGET_PRICE_REUT" hidden="1">"c5317"</definedName>
    <definedName name="IQ_HIGH_TARGET_PRICE_THOM" hidden="1">"c5096"</definedName>
    <definedName name="IQ_HIGHPRICE" hidden="1">"c545"</definedName>
    <definedName name="IQ_HOLDER_CIQID" hidden="1">"c13787"</definedName>
    <definedName name="IQ_HOLDER_CIQID_SECURITY" hidden="1">"c13794"</definedName>
    <definedName name="IQ_HOLDER_DERIVATIVES" hidden="1">"c13789"</definedName>
    <definedName name="IQ_HOLDER_DERIVATIVES_SECURITY" hidden="1">"c13796"</definedName>
    <definedName name="IQ_HOLDER_FUND_CIQID" hidden="1">"c19084"</definedName>
    <definedName name="IQ_HOLDER_FUND_DERIVATIVES" hidden="1">"c19115"</definedName>
    <definedName name="IQ_HOLDER_FUND_NAME" hidden="1">"c19083"</definedName>
    <definedName name="IQ_HOLDER_FUND_NUMBER" hidden="1">"c19090"</definedName>
    <definedName name="IQ_HOLDER_FUND_PERCENT" hidden="1">"c19085"</definedName>
    <definedName name="IQ_HOLDER_FUND_POSITION_DATE" hidden="1">"c19088"</definedName>
    <definedName name="IQ_HOLDER_FUND_PRIMARY_ADVISOR" hidden="1">"c19089"</definedName>
    <definedName name="IQ_HOLDER_FUND_SHARES" hidden="1">"c19086"</definedName>
    <definedName name="IQ_HOLDER_FUND_VALUE" hidden="1">"c19087"</definedName>
    <definedName name="IQ_HOLDER_NAME" hidden="1">"c13786"</definedName>
    <definedName name="IQ_HOLDER_NAME_SECURITY" hidden="1">"c13793"</definedName>
    <definedName name="IQ_HOLDER_PERCENT" hidden="1">"c13790"</definedName>
    <definedName name="IQ_HOLDER_PERCENT_SECURITY" hidden="1">"c13831"</definedName>
    <definedName name="IQ_HOLDER_POSITION_DATE" hidden="1">"c13792"</definedName>
    <definedName name="IQ_HOLDER_POSITION_DATE_SECURITY" hidden="1">"c13798"</definedName>
    <definedName name="IQ_HOLDER_SHARES" hidden="1">"c13788"</definedName>
    <definedName name="IQ_HOLDER_SHARES_SECURITY" hidden="1">"c13795"</definedName>
    <definedName name="IQ_HOLDER_VALUE" hidden="1">"c13791"</definedName>
    <definedName name="IQ_HOLDER_VALUE_SECURITY" hidden="1">"c13797"</definedName>
    <definedName name="IQ_HOLDING_CIQID" hidden="1">"c13802"</definedName>
    <definedName name="IQ_HOLDING_NAME" hidden="1">"c13799"</definedName>
    <definedName name="IQ_HOLDING_PERCENT" hidden="1">"c13805"</definedName>
    <definedName name="IQ_HOLDING_PERCENT_PORTFOLIO" hidden="1">"c13806"</definedName>
    <definedName name="IQ_HOLDING_POSITION_DATE" hidden="1">"c13808"</definedName>
    <definedName name="IQ_HOLDING_SECURITY_TYPE" hidden="1">"c13803"</definedName>
    <definedName name="IQ_HOLDING_SHARES" hidden="1">"c13804"</definedName>
    <definedName name="IQ_HOLDING_TICKER" hidden="1">"c13800"</definedName>
    <definedName name="IQ_HOLDING_TRADING_ITEM_CIQID" hidden="1">"c13801"</definedName>
    <definedName name="IQ_HOLDING_VALUE" hidden="1">"c13807"</definedName>
    <definedName name="IQ_HOLDINGS_AFRICA_MIDEAST_PERCENT" hidden="1">"c19235"</definedName>
    <definedName name="IQ_HOLDINGS_AFRICA_MIDEAST_VALUE" hidden="1">"c19234"</definedName>
    <definedName name="IQ_HOLDINGS_ASIA_PERCENT" hidden="1">"c19233"</definedName>
    <definedName name="IQ_HOLDINGS_ASIA_VALUE" hidden="1">"c19232"</definedName>
    <definedName name="IQ_HOLDINGS_CONSUMER_DISCRETIONARY_PERCENT" hidden="1">"c19213"</definedName>
    <definedName name="IQ_HOLDINGS_CONSUMER_DISCRETIONARY_VALUE" hidden="1">"c19212"</definedName>
    <definedName name="IQ_HOLDINGS_CONSUMER_STAPLES_PERCENT" hidden="1">"c19219"</definedName>
    <definedName name="IQ_HOLDINGS_CONSUMER_STAPLES_VALUE" hidden="1">"c19218"</definedName>
    <definedName name="IQ_HOLDINGS_ENERGY_PERCENT" hidden="1">"c19215"</definedName>
    <definedName name="IQ_HOLDINGS_ENERGY_VALUE" hidden="1">"c19214"</definedName>
    <definedName name="IQ_HOLDINGS_EUROPE_PERCENT" hidden="1">"c19229"</definedName>
    <definedName name="IQ_HOLDINGS_EUROPE_VALUE" hidden="1">"c19228"</definedName>
    <definedName name="IQ_HOLDINGS_FINANCIALS_PERCENT" hidden="1">"c19209"</definedName>
    <definedName name="IQ_HOLDINGS_FINANCIALS_VALUE" hidden="1">"c19208"</definedName>
    <definedName name="IQ_HOLDINGS_HEALTHCARE_PERCENT" hidden="1">"c19211"</definedName>
    <definedName name="IQ_HOLDINGS_HEALTHCARE_VALUE" hidden="1">"c19210"</definedName>
    <definedName name="IQ_HOLDINGS_INDUSTRIALS_PERCENT" hidden="1">"c19217"</definedName>
    <definedName name="IQ_HOLDINGS_INDUSTRIALS_VALUE" hidden="1">"c19216"</definedName>
    <definedName name="IQ_HOLDINGS_IT_PERCENT" hidden="1">"c19207"</definedName>
    <definedName name="IQ_HOLDINGS_IT_VALUE" hidden="1">"c19206"</definedName>
    <definedName name="IQ_HOLDINGS_LATIN_CARIBBEAN_PERCENT" hidden="1">"c19231"</definedName>
    <definedName name="IQ_HOLDINGS_LATIN_CARIBBEAN_VALUE" hidden="1">"c19230"</definedName>
    <definedName name="IQ_HOLDINGS_MATERIALS_PERCENT" hidden="1">"c19223"</definedName>
    <definedName name="IQ_HOLDINGS_MATERIALS_VALUE" hidden="1">"c19222"</definedName>
    <definedName name="IQ_HOLDINGS_TELECOMM_PERCENT" hidden="1">"c19221"</definedName>
    <definedName name="IQ_HOLDINGS_TELECOMM_VALUE" hidden="1">"c19220"</definedName>
    <definedName name="IQ_HOLDINGS_US_CANADA_PERCENT" hidden="1">"c19227"</definedName>
    <definedName name="IQ_HOLDINGS_US_CANADA_VALUE" hidden="1">"c19226"</definedName>
    <definedName name="IQ_HOLDINGS_UTILITIES_PERCENT" hidden="1">"c19225"</definedName>
    <definedName name="IQ_HOLDINGS_UTILITIES_VALUE" hidden="1">"c19224"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ANCELLATION_RATE" hidden="1">"c16192"</definedName>
    <definedName name="IQ_HOME_CANCELLATION_RATE_INCL_JV" hidden="1">"c16194"</definedName>
    <definedName name="IQ_HOME_CANCELLATION_RATE_JV" hidden="1">"c16193"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ANS_TOT_LOANS_FFIEC" hidden="1">"c13867"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BUILDING_COGS_SALES" hidden="1">"c15813"</definedName>
    <definedName name="IQ_HOMEBUILDING_INV_TURN" hidden="1">"c15819"</definedName>
    <definedName name="IQ_HOMEBUILDING_TURN" hidden="1">"c15820"</definedName>
    <definedName name="IQ_HOMEOWNERS_WRITTEN" hidden="1">"c546"</definedName>
    <definedName name="IQ_HOTEL_OPERATING_EXPENSE" hidden="1">"c16042"</definedName>
    <definedName name="IQ_HOTEL_OPERATING_REVENUE" hidden="1">"c16026"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FC_UNUSED_UNUSED_UNUSED" hidden="1">"c8422"</definedName>
    <definedName name="IQ_HOUSING_COMPLETIONS_SINGLE_FAM_APR_UNUSED" hidden="1">"c7542"</definedName>
    <definedName name="IQ_HOUSING_COMPLETIONS_SINGLE_FAM_APR_UNUSED_UNUSED_UNUSED" hidden="1">"c7542"</definedName>
    <definedName name="IQ_HOUSING_COMPLETIONS_SINGLE_FAM_FC_UNUSED" hidden="1">"c7762"</definedName>
    <definedName name="IQ_HOUSING_COMPLETIONS_SINGLE_FAM_FC_UNUSED_UNUSED_UNUSED" hidden="1">"c7762"</definedName>
    <definedName name="IQ_HOUSING_COMPLETIONS_SINGLE_FAM_POP_FC_UNUSED" hidden="1">"c7982"</definedName>
    <definedName name="IQ_HOUSING_COMPLETIONS_SINGLE_FAM_POP_FC_UNUSED_UNUSED_UNUSED" hidden="1">"c7982"</definedName>
    <definedName name="IQ_HOUSING_COMPLETIONS_SINGLE_FAM_POP_UNUSED" hidden="1">"c7102"</definedName>
    <definedName name="IQ_HOUSING_COMPLETIONS_SINGLE_FAM_POP_UNUSED_UNUSED_UNUSED" hidden="1">"c7102"</definedName>
    <definedName name="IQ_HOUSING_COMPLETIONS_SINGLE_FAM_UNUSED" hidden="1">"c6882"</definedName>
    <definedName name="IQ_HOUSING_COMPLETIONS_SINGLE_FAM_UNUSED_UNUSED_UNUSED" hidden="1">"c6882"</definedName>
    <definedName name="IQ_HOUSING_COMPLETIONS_SINGLE_FAM_YOY_FC_UNUSED" hidden="1">"c8202"</definedName>
    <definedName name="IQ_HOUSING_COMPLETIONS_SINGLE_FAM_YOY_FC_UNUSED_UNUSED_UNUSED" hidden="1">"c8202"</definedName>
    <definedName name="IQ_HOUSING_COMPLETIONS_SINGLE_FAM_YOY_UNUSED" hidden="1">"c7322"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HTM_INVEST_SECURITIES_FFIEC" hidden="1">"c13455"</definedName>
    <definedName name="IQ_HTM_SECURITIES_TIER_1_FFIEC" hidden="1">"c13342"</definedName>
    <definedName name="IQ_HYBRID_CAPITAL" hidden="1">"c15245"</definedName>
    <definedName name="IQ_HYBRID_STRUCTURED_PRODUCTS_AFS_AMORT_COST_FFIEC" hidden="1">"c20502"</definedName>
    <definedName name="IQ_HYBRID_STRUCTURED_PRODUCTS_AFS_FAIR_VAL_FFIEC" hidden="1">"c20467"</definedName>
    <definedName name="IQ_HYBRID_STRUCTURED_PRODUCTS_AVAIL_SALE_FFIEC" hidden="1">"c15265"</definedName>
    <definedName name="IQ_HYBRID_STRUCTURED_PRODUCTS_FFIEC" hidden="1">"c15262"</definedName>
    <definedName name="IQ_HYBRID_STRUCTURED_PRODUCTS_HTM_AMORT_COST_FFIEC" hidden="1">"c20450"</definedName>
    <definedName name="IQ_HYBRID_STRUCTURED_PRODUCTS_HTM_FAIR_VAL_FFIEC" hidden="1">"c20485"</definedName>
    <definedName name="IQ_IB_ADVISORY_UNDERWRITING_FEES_FOREIGN_FFIEC" hidden="1">"c15378"</definedName>
    <definedName name="IQ_IBF_COMM_INDUST_LOANS_FFIEC" hidden="1">"c15298"</definedName>
    <definedName name="IQ_IBF_DEPOSIT_LIABILITIES_DUE_TO_BANKS_FFIEC" hidden="1">"c15300"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CT_UNRECOG_TAX_BENEFIT_EFFECTIVE_TAX" hidden="1">"c15748"</definedName>
    <definedName name="IQ_IMPAIR_OIL" hidden="1">"c547"</definedName>
    <definedName name="IQ_IMPAIRED_LOANS" hidden="1">"c15250"</definedName>
    <definedName name="IQ_IMPAIRMENT_GW" hidden="1">"c548"</definedName>
    <definedName name="IQ_IMPAIRMENT_GW_SUPPLE" hidden="1">"c13811"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FC_UNUSED_UNUSED_UNUSED" hidden="1">"c8523"</definedName>
    <definedName name="IQ_IMPORTS_GOODS_REAL_SAAR_APR_UNUSED" hidden="1">"c7643"</definedName>
    <definedName name="IQ_IMPORTS_GOODS_REAL_SAAR_APR_UNUSED_UNUSED_UNUSED" hidden="1">"c7643"</definedName>
    <definedName name="IQ_IMPORTS_GOODS_REAL_SAAR_FC_UNUSED" hidden="1">"c7863"</definedName>
    <definedName name="IQ_IMPORTS_GOODS_REAL_SAAR_FC_UNUSED_UNUSED_UNUSED" hidden="1">"c7863"</definedName>
    <definedName name="IQ_IMPORTS_GOODS_REAL_SAAR_POP_FC_UNUSED" hidden="1">"c8083"</definedName>
    <definedName name="IQ_IMPORTS_GOODS_REAL_SAAR_POP_FC_UNUSED_UNUSED_UNUSED" hidden="1">"c8083"</definedName>
    <definedName name="IQ_IMPORTS_GOODS_REAL_SAAR_POP_UNUSED" hidden="1">"c7203"</definedName>
    <definedName name="IQ_IMPORTS_GOODS_REAL_SAAR_POP_UNUSED_UNUSED_UNUSED" hidden="1">"c7203"</definedName>
    <definedName name="IQ_IMPORTS_GOODS_REAL_SAAR_UNUSED" hidden="1">"c6983"</definedName>
    <definedName name="IQ_IMPORTS_GOODS_REAL_SAAR_UNUSED_UNUSED_UNUSED" hidden="1">"c6983"</definedName>
    <definedName name="IQ_IMPORTS_GOODS_REAL_SAAR_YOY_FC_UNUSED" hidden="1">"c8303"</definedName>
    <definedName name="IQ_IMPORTS_GOODS_REAL_SAAR_YOY_FC_UNUSED_UNUSED_UNUSED" hidden="1">"c8303"</definedName>
    <definedName name="IQ_IMPORTS_GOODS_REAL_SAAR_YOY_UNUSED" hidden="1">"c7423"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FC_UNUSED_UNUSED_UNUSED" hidden="1">"c8429"</definedName>
    <definedName name="IQ_IMPORTS_GOODS_SERVICES_APR_UNUSED" hidden="1">"c7549"</definedName>
    <definedName name="IQ_IMPORTS_GOODS_SERVICES_APR_UNUSED_UNUSED_UNUSED" hidden="1">"c7549"</definedName>
    <definedName name="IQ_IMPORTS_GOODS_SERVICES_FC_UNUSED" hidden="1">"c7769"</definedName>
    <definedName name="IQ_IMPORTS_GOODS_SERVICES_FC_UNUSED_UNUSED_UNUSED" hidden="1">"c7769"</definedName>
    <definedName name="IQ_IMPORTS_GOODS_SERVICES_POP_FC_UNUSED" hidden="1">"c7989"</definedName>
    <definedName name="IQ_IMPORTS_GOODS_SERVICES_POP_FC_UNUSED_UNUSED_UNUSED" hidden="1">"c7989"</definedName>
    <definedName name="IQ_IMPORTS_GOODS_SERVICES_POP_UNUSED" hidden="1">"c7109"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FC_UNUSED_UNUSED_UNUSED" hidden="1">"c8524"</definedName>
    <definedName name="IQ_IMPORTS_GOODS_SERVICES_REAL_SAAR_APR_UNUSED" hidden="1">"c7644"</definedName>
    <definedName name="IQ_IMPORTS_GOODS_SERVICES_REAL_SAAR_APR_UNUSED_UNUSED_UNUSED" hidden="1">"c7644"</definedName>
    <definedName name="IQ_IMPORTS_GOODS_SERVICES_REAL_SAAR_FC_UNUSED" hidden="1">"c7864"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FC_UNUSED_UNUSED_UNUSED" hidden="1">"c8084"</definedName>
    <definedName name="IQ_IMPORTS_GOODS_SERVICES_REAL_SAAR_POP_UNUSED" hidden="1">"c7204"</definedName>
    <definedName name="IQ_IMPORTS_GOODS_SERVICES_REAL_SAAR_POP_UNUSED_UNUSED_UNUSED" hidden="1">"c7204"</definedName>
    <definedName name="IQ_IMPORTS_GOODS_SERVICES_REAL_SAAR_UNUSED" hidden="1">"c6984"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FC_UNUSED_UNUSED_UNUSED" hidden="1">"c8304"</definedName>
    <definedName name="IQ_IMPORTS_GOODS_SERVICES_REAL_SAAR_YOY_UNUSED" hidden="1">"c7424"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FC_UNUSED_UNUSED_UNUSED" hidden="1">"c8209"</definedName>
    <definedName name="IQ_IMPORTS_GOODS_SERVICES_YOY_UNUSED" hidden="1">"c7329"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DOM_LOANS_FFIEC" hidden="1">"c12975"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CHECKS_FFIEC" hidden="1">"c13040"</definedName>
    <definedName name="IQ_INCOME_EARNED_FDIC" hidden="1">"c6359"</definedName>
    <definedName name="IQ_INCOME_FIDUCIARY_ACTIVITIES_FFIEC" hidden="1">"c13002"</definedName>
    <definedName name="IQ_INCOME_LEASE_FINANCING_REC_FFIEC" hidden="1">"c12980"</definedName>
    <definedName name="IQ_INCOME_LOANS_LEASES_TAX_EXEMPT_FFIEC" hidden="1">"c13038"</definedName>
    <definedName name="IQ_INCOME_OTHER_INSURANCE_ACTIVITIES_FFIEC" hidden="1">"c13009"</definedName>
    <definedName name="IQ_INCOME_SALE_MUTUAL_FUNDS_DOM_FFIEC" hidden="1">"c13069"</definedName>
    <definedName name="IQ_INCOME_SECURITIES_TAX_EXEMPT_FFIEC" hidden="1">"c13039"</definedName>
    <definedName name="IQ_INCOME_TAX_FOREIGN_FFIEC" hidden="1">"c15391"</definedName>
    <definedName name="IQ_INCOME_TAXES_FDIC" hidden="1">"c6582"</definedName>
    <definedName name="IQ_INCOME_TAXES_FFIEC" hidden="1">"c13030"</definedName>
    <definedName name="IQ_INCREASE_INT_INCOME_FFIEC" hidden="1">"c13063"</definedName>
    <definedName name="IQ_INDEX_CURRENCY" hidden="1">"c15224"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EX_PROVIDED_DIVIDEND" hidden="1">"c19252"</definedName>
    <definedName name="IQ_INDEX_SHARES" hidden="1">"c19193"</definedName>
    <definedName name="IQ_INDEX_TYPE" hidden="1">"c15223"</definedName>
    <definedName name="IQ_INDEXCONSTITUENT_CLOSEPRICE" hidden="1">"c19241"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" hidden="1">"c15182"</definedName>
    <definedName name="IQ_INDIVIDUAL_ACTIVE_BOARD_MEMBERSHIPS" hidden="1">"c15201"</definedName>
    <definedName name="IQ_INDIVIDUAL_ACTIVE_PRO_AFFILIATIONS" hidden="1">"c15199"</definedName>
    <definedName name="IQ_INDIVIDUAL_AGE" hidden="1">"c15191"</definedName>
    <definedName name="IQ_INDIVIDUAL_ALL_OTHER_COMP" hidden="1">"c19040"</definedName>
    <definedName name="IQ_INDIVIDUAL_ANNUAL_CASH_COMP" hidden="1">"c19041"</definedName>
    <definedName name="IQ_INDIVIDUAL_AS_REPORTED_COMP" hidden="1">"c19045"</definedName>
    <definedName name="IQ_INDIVIDUAL_AS_REPORTED_DIRECTOR_COMP" hidden="1">"c19057"</definedName>
    <definedName name="IQ_INDIVIDUAL_ASSISTANT_EMAIL" hidden="1">"c15206"</definedName>
    <definedName name="IQ_INDIVIDUAL_ASSISTANT_FAX" hidden="1">"c15208"</definedName>
    <definedName name="IQ_INDIVIDUAL_ASSISTANT_NAME" hidden="1">"c15205"</definedName>
    <definedName name="IQ_INDIVIDUAL_ASSISTANT_PHONE" hidden="1">"c15207"</definedName>
    <definedName name="IQ_INDIVIDUAL_BACKGROUND" hidden="1">"c15184"</definedName>
    <definedName name="IQ_INDIVIDUAL_BONUS" hidden="1">"c19036"</definedName>
    <definedName name="IQ_INDIVIDUAL_CALCULATED_COMP" hidden="1">"c19043"</definedName>
    <definedName name="IQ_INDIVIDUAL_CHANGE_PENSION" hidden="1">"c19058"</definedName>
    <definedName name="IQ_INDIVIDUAL_DIRECT_FAX" hidden="1">"c15189"</definedName>
    <definedName name="IQ_INDIVIDUAL_DIRECT_PHONE" hidden="1">"c15188"</definedName>
    <definedName name="IQ_INDIVIDUAL_DIRECTOR_BONUS" hidden="1">"c19052"</definedName>
    <definedName name="IQ_INDIVIDUAL_DIRECTOR_CHANGE_PENSION" hidden="1">"c19053"</definedName>
    <definedName name="IQ_INDIVIDUAL_DIRECTOR_FEE" hidden="1">"c19049"</definedName>
    <definedName name="IQ_INDIVIDUAL_DIRECTOR_NON_EQUITY_COMP" hidden="1">"c19054"</definedName>
    <definedName name="IQ_INDIVIDUAL_DIRECTOR_OPTION_AWARDS" hidden="1">"c19050"</definedName>
    <definedName name="IQ_INDIVIDUAL_DIRECTOR_OTHER" hidden="1">"c19051"</definedName>
    <definedName name="IQ_INDIVIDUAL_DIRECTOR_STOCK_AWARDS" hidden="1">"c19055"</definedName>
    <definedName name="IQ_INDIVIDUAL_DIRECTOR_STOCK_GRANTS" hidden="1">"c19082"</definedName>
    <definedName name="IQ_INDIVIDUAL_DIRECTOR_STOCK_OPTIONS" hidden="1">"c19056"</definedName>
    <definedName name="IQ_INDIVIDUAL_EDUCATION" hidden="1">"c15203"</definedName>
    <definedName name="IQ_INDIVIDUAL_EMAIL" hidden="1">"c15193"</definedName>
    <definedName name="IQ_INDIVIDUAL_EQUITY_INCENTIVE" hidden="1">"c19078"</definedName>
    <definedName name="IQ_INDIVIDUAL_EST_PAYMENTS_CHANGE_CONTROL" hidden="1">"c19047"</definedName>
    <definedName name="IQ_INDIVIDUAL_EST_PAYMENTS_TERMINATION" hidden="1">"c19059"</definedName>
    <definedName name="IQ_INDIVIDUAL_EXERCISABLE_OPTIONS" hidden="1">"c19062"</definedName>
    <definedName name="IQ_INDIVIDUAL_EXERCISABLE_VALUES" hidden="1">"c19063"</definedName>
    <definedName name="IQ_INDIVIDUAL_EXERCISED_OPTIONS" hidden="1">"c19060"</definedName>
    <definedName name="IQ_INDIVIDUAL_EXERCISED_VALUES" hidden="1">"c19061"</definedName>
    <definedName name="IQ_INDIVIDUAL_FAMILY_LOAN_DOM_QUARTERLY_AVG_FFIEC" hidden="1">"c15479"</definedName>
    <definedName name="IQ_INDIVIDUAL_HOME_ADDRESS" hidden="1">"c15194"</definedName>
    <definedName name="IQ_INDIVIDUAL_HOME_FAX" hidden="1">"c15196"</definedName>
    <definedName name="IQ_INDIVIDUAL_HOME_PHONE" hidden="1">"c15195"</definedName>
    <definedName name="IQ_INDIVIDUAL_LT_INCENTIVE" hidden="1">"c19039"</definedName>
    <definedName name="IQ_INDIVIDUAL_MAIN_FAX" hidden="1">"c15187"</definedName>
    <definedName name="IQ_INDIVIDUAL_MAIN_PHONE" hidden="1">"c15186"</definedName>
    <definedName name="IQ_INDIVIDUAL_MARKET_VALUE_SHARES_NOT_VESTED" hidden="1">"c19077"</definedName>
    <definedName name="IQ_INDIVIDUAL_MOBILE" hidden="1">"c15198"</definedName>
    <definedName name="IQ_INDIVIDUAL_NICKNAME" hidden="1">"c15192"</definedName>
    <definedName name="IQ_INDIVIDUAL_NON_EQUITY_INCENTIVE" hidden="1">"c19048"</definedName>
    <definedName name="IQ_INDIVIDUAL_NOTES" hidden="1">"c15204"</definedName>
    <definedName name="IQ_INDIVIDUAL_NUM_SHARED_NOT_VESTED" hidden="1">"c19076"</definedName>
    <definedName name="IQ_INDIVIDUAL_NUM_SHARES_ACQUIRED" hidden="1">"c19074"</definedName>
    <definedName name="IQ_INDIVIDUAL_OFFICE_ADDRESS" hidden="1">"c15185"</definedName>
    <definedName name="IQ_INDIVIDUAL_OPTION_AWARDS" hidden="1">"c19044"</definedName>
    <definedName name="IQ_INDIVIDUAL_OPTION_MARKET_PRICE" hidden="1">"c19073"</definedName>
    <definedName name="IQ_INDIVIDUAL_OPTION_PRICE" hidden="1">"c19072"</definedName>
    <definedName name="IQ_INDIVIDUAL_OTHER_ANNUAL_COMP" hidden="1">"c19037"</definedName>
    <definedName name="IQ_INDIVIDUAL_OTHER_COMP" hidden="1">"c19046"</definedName>
    <definedName name="IQ_INDIVIDUAL_OTHER_PHONE" hidden="1">"c15197"</definedName>
    <definedName name="IQ_INDIVIDUAL_PARTNER_CORP_NON_TRANS_ACCTS_FFIEC" hidden="1">"c15322"</definedName>
    <definedName name="IQ_INDIVIDUAL_PARTNER_CORP_TRANS_ACCTS_FFIEC" hidden="1">"c15314"</definedName>
    <definedName name="IQ_INDIVIDUAL_PARTNER_CORPS_FOREIGN_DEP_FFIEC" hidden="1">"c15342"</definedName>
    <definedName name="IQ_INDIVIDUAL_PRIOR_BOARD_MEMBERSHIPS" hidden="1">"c15202"</definedName>
    <definedName name="IQ_INDIVIDUAL_PRIOR_PRO_AFFILIATIONS" hidden="1">"c15200"</definedName>
    <definedName name="IQ_INDIVIDUAL_RESTRICTED_STOCK_COMP" hidden="1">"c19038"</definedName>
    <definedName name="IQ_INDIVIDUAL_SALARY" hidden="1">"c19035"</definedName>
    <definedName name="IQ_INDIVIDUAL_SPECIALTY" hidden="1">"c15190"</definedName>
    <definedName name="IQ_INDIVIDUAL_ST_COMP" hidden="1">"c19042"</definedName>
    <definedName name="IQ_INDIVIDUAL_TITLE" hidden="1">"c15183"</definedName>
    <definedName name="IQ_INDIVIDUAL_TOTAL_NUM_STOCK_AWARDS" hidden="1">"c19081"</definedName>
    <definedName name="IQ_INDIVIDUAL_TOTAL_OPTIONS" hidden="1">"c19070"</definedName>
    <definedName name="IQ_INDIVIDUAL_TOTAL_STOCK_VALUE" hidden="1">"c19080"</definedName>
    <definedName name="IQ_INDIVIDUAL_TOTAL_VALUE_OPTIONS" hidden="1">"c19071"</definedName>
    <definedName name="IQ_INDIVIDUAL_UNCLASSIFIED_OPTIONS" hidden="1">"c19066"</definedName>
    <definedName name="IQ_INDIVIDUAL_UNCLASSIFIED_OPTIONS_VALUE" hidden="1">"c19067"</definedName>
    <definedName name="IQ_INDIVIDUAL_UNEARNED_STOCK_VALUE" hidden="1">"c19079"</definedName>
    <definedName name="IQ_INDIVIDUAL_UNEXERCISABLE_OPTIONS" hidden="1">"c19064"</definedName>
    <definedName name="IQ_INDIVIDUAL_UNEXERCISABLE_VALUES" hidden="1">"c19065"</definedName>
    <definedName name="IQ_INDIVIDUAL_UNEXERCISED_UNEARNED_OPTIONS" hidden="1">"c19068"</definedName>
    <definedName name="IQ_INDIVIDUAL_UNEXERCISED_UNEARNED_OPTIONS_VALUE" hidden="1">"c19069"</definedName>
    <definedName name="IQ_INDIVIDUAL_VALUE_VESTING" hidden="1">"c19075"</definedName>
    <definedName name="IQ_INDIVIDUALS_CHARGE_OFFS_FDIC" hidden="1">"c6599"</definedName>
    <definedName name="IQ_INDIVIDUALS_GROSS_LOANS_FFIEC" hidden="1">"c13411"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IVIDUALS_RISK_BASED_FFIEC" hidden="1">"c13432"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ITIAL_TRANSACTION" hidden="1">"c18885"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SUPPLE" hidden="1">"c13814"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CIQID" hidden="1">"c19101"</definedName>
    <definedName name="IQ_INSIDER_DERIVATIVES" hidden="1">"c19102"</definedName>
    <definedName name="IQ_INSIDER_LOANS_FDIC" hidden="1">"c6365"</definedName>
    <definedName name="IQ_INSIDER_NAME" hidden="1">"c19100"</definedName>
    <definedName name="IQ_INSIDER_OVER_TOTAL" hidden="1">"c1581"</definedName>
    <definedName name="IQ_INSIDER_OWNER" hidden="1">"c577"</definedName>
    <definedName name="IQ_INSIDER_PERCENT" hidden="1">"c578"</definedName>
    <definedName name="IQ_INSIDER_POSITION_DATE" hidden="1">"c19104"</definedName>
    <definedName name="IQ_INSIDER_SHARES" hidden="1">"c579"</definedName>
    <definedName name="IQ_INSIDER_VALUE" hidden="1">"c19103"</definedName>
    <definedName name="IQ_INST_DEPOSITS" hidden="1">"c89"</definedName>
    <definedName name="IQ_INSTITUTIONAL_CIQID" hidden="1">"c19106"</definedName>
    <definedName name="IQ_INSTITUTIONAL_DERIVATIVES" hidden="1">"c19107"</definedName>
    <definedName name="IQ_INSTITUTIONAL_NAME" hidden="1">"c19105"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POSITION_DATE" hidden="1">"c19109"</definedName>
    <definedName name="IQ_INSTITUTIONAL_SHARES" hidden="1">"c582"</definedName>
    <definedName name="IQ_INSTITUTIONAL_VALUE" hidden="1">"c19108"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REINSURANCE_UNDERWRITING_INCOME_FFIEC" hidden="1">"c13008"</definedName>
    <definedName name="IQ_INSURANCE_REV_OPERATING_INC_FFIEC" hidden="1">"c13387"</definedName>
    <definedName name="IQ_INSURANCE_UNDERWRITING_INCOME_FDIC" hidden="1">"c6671"</definedName>
    <definedName name="IQ_INT_BEARING_DEPOSITS" hidden="1">"c1166"</definedName>
    <definedName name="IQ_INT_BEARING_FUNDS_AVG_ASSETS_FFIEC" hidden="1">"c13355"</definedName>
    <definedName name="IQ_INT_BEARING_LIABILITIES_REPRICE_ASSETS_TOT_FFIEC" hidden="1">"c13452"</definedName>
    <definedName name="IQ_INT_BORROW" hidden="1">"c583"</definedName>
    <definedName name="IQ_INT_DEMAND_NOTES_FDIC" hidden="1">"c6567"</definedName>
    <definedName name="IQ_INT_DEPOSITS" hidden="1">"c584"</definedName>
    <definedName name="IQ_INT_DEPOSITS_DOM_FFIEC" hidden="1">"c12852"</definedName>
    <definedName name="IQ_INT_DEPOSITS_DOM_QUARTERLY_AVG_FFIEC" hidden="1">"c13088"</definedName>
    <definedName name="IQ_INT_DEPOSITS_FOREIGN_FFIEC" hidden="1">"c12855"</definedName>
    <definedName name="IQ_INT_DEPOSITS_FOREIGN_QUARTERLY_AVG_FFIEC" hidden="1">"c13089"</definedName>
    <definedName name="IQ_INT_DIV_INC" hidden="1">"c585"</definedName>
    <definedName name="IQ_INT_DIV_INC_MBS_FFIEC" hidden="1">"c12984"</definedName>
    <definedName name="IQ_INT_DIV_INC_SECURITIES_FFIEC" hidden="1">"c12982"</definedName>
    <definedName name="IQ_INT_DIV_INC_SECURITIES_OTHER_FFIEC" hidden="1">"c12985"</definedName>
    <definedName name="IQ_INT_DIV_INC_TREASURY_SECURITIES_FFIEC" hidden="1">"c12983"</definedName>
    <definedName name="IQ_INT_DOMESTIC_DEPOSITS_FDIC" hidden="1">"c6564"</definedName>
    <definedName name="IQ_INT_EXP_AVG_ASSETS_FFIEC" hidden="1">"c13357"</definedName>
    <definedName name="IQ_INT_EXP_BR" hidden="1">"c586"</definedName>
    <definedName name="IQ_INT_EXP_COVERAGE" hidden="1">"c587"</definedName>
    <definedName name="IQ_INT_EXP_EARNING_ASSETS_FFIEC" hidden="1">"c13376"</definedName>
    <definedName name="IQ_INT_EXP_FED_FUNDS_PURCHASED_FFIEC" hidden="1">"c12996"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EXPENSE_AVG_ASSET" hidden="1">"c15705"</definedName>
    <definedName name="IQ_INT_FED_FUNDS_FDIC" hidden="1">"c6566"</definedName>
    <definedName name="IQ_INT_FEE_INC_ACCEPTANCE_OTHER_BANKS_DOM_FFIEC" hidden="1">"c15357"</definedName>
    <definedName name="IQ_INT_FEE_INC_AGRICULTURE_LOANS_FARMERS_DOM_FFIEC" hidden="1">"c15355"</definedName>
    <definedName name="IQ_INT_FEE_INC_COMM_IND_LOANS_DOM_FFIEC" hidden="1">"c15356"</definedName>
    <definedName name="IQ_INT_FEE_INC_CREDIT_CARDS_DOM_FFIEC" hidden="1">"c15358"</definedName>
    <definedName name="IQ_INT_FEE_INC_DEPOSITORY_LOANS_DOM_FFIEC" hidden="1">"c15354"</definedName>
    <definedName name="IQ_INT_FEE_INC_FOREIGN_GOVT_LOANS_DOM_FFIEC" hidden="1">"c15360"</definedName>
    <definedName name="IQ_INT_FEE_INC_INDIVIDUAL_LOANS_DOM_FFIEC" hidden="1">"c15359"</definedName>
    <definedName name="IQ_INT_FEE_INC_LOANS_1_4_DOM_FFIEC" hidden="1">"c12976"</definedName>
    <definedName name="IQ_INT_FEE_INC_LOANS_DOM_FFIEC" hidden="1">"c13335"</definedName>
    <definedName name="IQ_INT_FEE_INC_LOANS_FOREIGN_FFIEC" hidden="1">"c12979"</definedName>
    <definedName name="IQ_INT_FEE_INC_LOANS_OTHER_DOM_FFIEC" hidden="1">"c12978"</definedName>
    <definedName name="IQ_INT_FEE_INC_RE_LOANS_DOM_FFIEC" hidden="1">"c15353"</definedName>
    <definedName name="IQ_INT_FEE_INC_SECURED_RE_DOM_FFIEC" hidden="1">"c12977"</definedName>
    <definedName name="IQ_INT_FEE_INC_TAX_EXEMPT_OBLIGATIONS_DOM_FFIEC" hidden="1">"c15362"</definedName>
    <definedName name="IQ_INT_FEE_INC_TAXABLE_OBLIGATIONS_DOM_FFIEC" hidden="1">"c15361"</definedName>
    <definedName name="IQ_INT_FEE_INCOME_FFIEC" hidden="1">"c12974"</definedName>
    <definedName name="IQ_INT_FOREIGN_DEPOSITS_FDIC" hidden="1">"c6565"</definedName>
    <definedName name="IQ_INT_INC_AVG_ASSETS_FFIEC" hidden="1">"c13356"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DUE_DEPOSITORY_INSTITUTIONS_FFIEC" hidden="1">"c12981"</definedName>
    <definedName name="IQ_INT_INC_EARNING_ASSETS_FFIEC" hidden="1">"c13375"</definedName>
    <definedName name="IQ_INT_INC_FED_FUNDS_FDIC" hidden="1">"c6561"</definedName>
    <definedName name="IQ_INT_INC_FED_FUNDS_SOLD_FFIEC" hidden="1">"c12987"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E_AVG_ASSETS_FFIEC" hidden="1">"c13358"</definedName>
    <definedName name="IQ_INT_INC_TE_EARNING_ASSETS_FFIEC" hidden="1">"c13377"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TRADING_ASSETS_FFIEC" hidden="1">"c12986"</definedName>
    <definedName name="IQ_INT_INC_UTI" hidden="1">"c599"</definedName>
    <definedName name="IQ_INT_INCOME_AVG_ASSET" hidden="1">"c15704"</definedName>
    <definedName name="IQ_INT_INCOME_FTE_AVG_ASSETS_FFIEC" hidden="1">"c13856"</definedName>
    <definedName name="IQ_INT_INCOME_FTE_AVG_EARNING_ASSETS_FFIEC" hidden="1">"c13857"</definedName>
    <definedName name="IQ_INT_INCOME_FTE_FFIEC" hidden="1">"c13852"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ON_DEPOSITS_DOM_FFIEC" hidden="1">"c12991"</definedName>
    <definedName name="IQ_INT_ON_DEPOSITS_FFIEC" hidden="1">"c12990"</definedName>
    <definedName name="IQ_INT_ON_DEPOSITS_FOREIGN_FFIEC" hidden="1">"c12995"</definedName>
    <definedName name="IQ_INT_RATE_EXPOSURE_FFIEC" hidden="1">"c13058"</definedName>
    <definedName name="IQ_INT_RATE_SPREAD" hidden="1">"c604"</definedName>
    <definedName name="IQ_INT_SAVINGS_DEPOSITS_MMDA_DOM_FFIEC" hidden="1">"c15364"</definedName>
    <definedName name="IQ_INT_SUB_NOTES_FDIC" hidden="1">"c6568"</definedName>
    <definedName name="IQ_INT_SUB_NOTES_FFIEC" hidden="1">"c12998"</definedName>
    <definedName name="IQ_INT_TIME_DEPOSITS_LESS_THAN_100K_DOM_FFIEC" hidden="1">"c12993"</definedName>
    <definedName name="IQ_INT_TIME_DEPOSITS_MORE_THAN_100K_DOM_FFIEC" hidden="1">"c12992"</definedName>
    <definedName name="IQ_INT_TRADING_LIABILITIES_FFIEC" hidden="1">"c12997"</definedName>
    <definedName name="IQ_INT_TRANSACTION_ACCOUNTS_DOM_FFIEC" hidden="1">"c15363"</definedName>
    <definedName name="IQ_INTANGIBLES_NET" hidden="1">"c1407"</definedName>
    <definedName name="IQ_INTERBANK_RATIO" hidden="1">"c19134"</definedName>
    <definedName name="IQ_INTEREST_ACCRUED_ON_DEPOSITS_DOM_FFIEC" hidden="1">"c15277"</definedName>
    <definedName name="IQ_INTEREST_BEARING_BALANCES_FDIC" hidden="1">"c6371"</definedName>
    <definedName name="IQ_INTEREST_BEARING_BALANCES_QUARTERLY_AVG_FFIEC" hidden="1">"c15467"</definedName>
    <definedName name="IQ_INTEREST_BEARING_CASH_FFIEC" hidden="1">"c15259"</definedName>
    <definedName name="IQ_INTEREST_BEARING_CASH_FOREIGN_FFIEC" hidden="1">"c12776"</definedName>
    <definedName name="IQ_INTEREST_BEARING_CASH_US_FFIEC" hidden="1">"c12775"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BEARING_TRANS_DOM_QUARTERLY_AVG_FFIEC" hidden="1">"c15484"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10K" hidden="1">"IQ_INTEREST_INC_10K"</definedName>
    <definedName name="IQ_INTEREST_INC_10Q" hidden="1">"IQ_INTEREST_INC_10Q"</definedName>
    <definedName name="IQ_INTEREST_INC_10Q1" hidden="1">"IQ_INTEREST_INC_10Q1"</definedName>
    <definedName name="IQ_INTEREST_INC_NON" hidden="1">"c1384"</definedName>
    <definedName name="IQ_INTEREST_INVEST_INC" hidden="1">"c619"</definedName>
    <definedName name="IQ_INTEREST_PENALTIES_RECOG_BS_AFTER_TAX" hidden="1">"c15745"</definedName>
    <definedName name="IQ_INTEREST_PENALTIES_RECOG_BS_PRE_TAX" hidden="1">"c15744"</definedName>
    <definedName name="IQ_INTEREST_PENALTIES_RECOG_IS_AFTER_TAX" hidden="1">"c15743"</definedName>
    <definedName name="IQ_INTEREST_PENALTIES_RECOG_IS_PRE_TAX" hidden="1">"c15742"</definedName>
    <definedName name="IQ_INTEREST_RATE_CONTRACTS_FDIC" hidden="1">"c6512"</definedName>
    <definedName name="IQ_INTEREST_RATE_EXPOSURES_FDIC" hidden="1">"c6662"</definedName>
    <definedName name="IQ_INTERNAL_ALLOCATIONS_INC_EXP_FOREIGN_FFIEC" hidden="1">"c15394"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_REL_ID" hidden="1">"c15220"</definedName>
    <definedName name="IQ_INV_REL_NAME" hidden="1">"c15219"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BREAKUP_ASSET_MBS" hidden="1">"c17796"</definedName>
    <definedName name="IQ_INVEST_BREAKUP_COMMON" hidden="1">"c17687"</definedName>
    <definedName name="IQ_INVEST_BREAKUP_CORP_DEBT" hidden="1">"c17684"</definedName>
    <definedName name="IQ_INVEST_BREAKUP_CORP_EQUITY" hidden="1">"c17689"</definedName>
    <definedName name="IQ_INVEST_BREAKUP_NON_US_GOVT" hidden="1">"c17794"</definedName>
    <definedName name="IQ_INVEST_BREAKUP_NOT_CLASSIFIED" hidden="1">"c17690"</definedName>
    <definedName name="IQ_INVEST_BREAKUP_OTHER_FIXED" hidden="1">"c17685"</definedName>
    <definedName name="IQ_INVEST_BREAKUP_PREFERRED" hidden="1">"c17688"</definedName>
    <definedName name="IQ_INVEST_BREAKUP_PUBLIC_UTIL_DEBT" hidden="1">"c17683"</definedName>
    <definedName name="IQ_INVEST_BREAKUP_STATE_MUNI" hidden="1">"c17795"</definedName>
    <definedName name="IQ_INVEST_BREAKUP_TOTAL_FIXED" hidden="1">"c17686"</definedName>
    <definedName name="IQ_INVEST_BREAKUP_TOTAL_INVEST" hidden="1">"c17691"</definedName>
    <definedName name="IQ_INVEST_BREAKUP_US_GOVT" hidden="1">"c17793"</definedName>
    <definedName name="IQ_INVEST_CREDIT_QUAL_AMORT_TYPE_1" hidden="1">"c17785"</definedName>
    <definedName name="IQ_INVEST_CREDIT_QUAL_AMORT_TYPE_1_PCT" hidden="1">"c17844"</definedName>
    <definedName name="IQ_INVEST_CREDIT_QUAL_AMORT_TYPE_2" hidden="1">"c17786"</definedName>
    <definedName name="IQ_INVEST_CREDIT_QUAL_AMORT_TYPE_2_PCT" hidden="1">"c17845"</definedName>
    <definedName name="IQ_INVEST_CREDIT_QUAL_AMORT_TYPE_3" hidden="1">"c17787"</definedName>
    <definedName name="IQ_INVEST_CREDIT_QUAL_AMORT_TYPE_3_PCT" hidden="1">"c17846"</definedName>
    <definedName name="IQ_INVEST_CREDIT_QUAL_AMORT_TYPE_4" hidden="1">"c17788"</definedName>
    <definedName name="IQ_INVEST_CREDIT_QUAL_AMORT_TYPE_4_PCT" hidden="1">"c17847"</definedName>
    <definedName name="IQ_INVEST_CREDIT_QUAL_AMORT_TYPE_5" hidden="1">"c17789"</definedName>
    <definedName name="IQ_INVEST_CREDIT_QUAL_AMORT_TYPE_5_PCT" hidden="1">"c17848"</definedName>
    <definedName name="IQ_INVEST_CREDIT_QUAL_AMORT_TYPE_6" hidden="1">"c17790"</definedName>
    <definedName name="IQ_INVEST_CREDIT_QUAL_AMORT_TYPE_6_PCT" hidden="1">"c17849"</definedName>
    <definedName name="IQ_INVEST_CREDIT_QUAL_AMORT_TYPE_OTHER" hidden="1">"c17791"</definedName>
    <definedName name="IQ_INVEST_CREDIT_QUAL_AMORT_TYPE_OTHER_PCT" hidden="1">"c17850"</definedName>
    <definedName name="IQ_INVEST_CREDIT_QUAL_AMORT_TYPE_TOTAL_FIXED" hidden="1">"c17792"</definedName>
    <definedName name="IQ_INVEST_CREDIT_QUAL_CV_TYPE_1" hidden="1">"c17769"</definedName>
    <definedName name="IQ_INVEST_CREDIT_QUAL_CV_TYPE_1_PCT" hidden="1">"c17830"</definedName>
    <definedName name="IQ_INVEST_CREDIT_QUAL_CV_TYPE_2" hidden="1">"c17770"</definedName>
    <definedName name="IQ_INVEST_CREDIT_QUAL_CV_TYPE_2_PCT" hidden="1">"c17831"</definedName>
    <definedName name="IQ_INVEST_CREDIT_QUAL_CV_TYPE_3" hidden="1">"c17771"</definedName>
    <definedName name="IQ_INVEST_CREDIT_QUAL_CV_TYPE_3_PCT" hidden="1">"c17832"</definedName>
    <definedName name="IQ_INVEST_CREDIT_QUAL_CV_TYPE_4" hidden="1">"c17772"</definedName>
    <definedName name="IQ_INVEST_CREDIT_QUAL_CV_TYPE_4_PCT" hidden="1">"c17833"</definedName>
    <definedName name="IQ_INVEST_CREDIT_QUAL_CV_TYPE_5" hidden="1">"c17773"</definedName>
    <definedName name="IQ_INVEST_CREDIT_QUAL_CV_TYPE_5_PCT" hidden="1">"c17834"</definedName>
    <definedName name="IQ_INVEST_CREDIT_QUAL_CV_TYPE_6" hidden="1">"c17774"</definedName>
    <definedName name="IQ_INVEST_CREDIT_QUAL_CV_TYPE_6_PCT" hidden="1">"c17835"</definedName>
    <definedName name="IQ_INVEST_CREDIT_QUAL_CV_TYPE_OTHER" hidden="1">"c17775"</definedName>
    <definedName name="IQ_INVEST_CREDIT_QUAL_CV_TYPE_OTHER_PCT" hidden="1">"c17836"</definedName>
    <definedName name="IQ_INVEST_CREDIT_QUAL_CV_TYPE_TOTAL_FIXED" hidden="1">"c17776"</definedName>
    <definedName name="IQ_INVEST_CREDIT_QUAL_FV_TYPE_1" hidden="1">"c17777"</definedName>
    <definedName name="IQ_INVEST_CREDIT_QUAL_FV_TYPE_1_PCT" hidden="1">"c17837"</definedName>
    <definedName name="IQ_INVEST_CREDIT_QUAL_FV_TYPE_2" hidden="1">"c17778"</definedName>
    <definedName name="IQ_INVEST_CREDIT_QUAL_FV_TYPE_2_PCT" hidden="1">"c17838"</definedName>
    <definedName name="IQ_INVEST_CREDIT_QUAL_FV_TYPE_3" hidden="1">"c17779"</definedName>
    <definedName name="IQ_INVEST_CREDIT_QUAL_FV_TYPE_3_PCT" hidden="1">"c17839"</definedName>
    <definedName name="IQ_INVEST_CREDIT_QUAL_FV_TYPE_4" hidden="1">"c17780"</definedName>
    <definedName name="IQ_INVEST_CREDIT_QUAL_FV_TYPE_4_PCT" hidden="1">"c17840"</definedName>
    <definedName name="IQ_INVEST_CREDIT_QUAL_FV_TYPE_5" hidden="1">"c17781"</definedName>
    <definedName name="IQ_INVEST_CREDIT_QUAL_FV_TYPE_5_PCT" hidden="1">"c17841"</definedName>
    <definedName name="IQ_INVEST_CREDIT_QUAL_FV_TYPE_6" hidden="1">"c17782"</definedName>
    <definedName name="IQ_INVEST_CREDIT_QUAL_FV_TYPE_6_PCT" hidden="1">"c17842"</definedName>
    <definedName name="IQ_INVEST_CREDIT_QUAL_FV_TYPE_OTHER" hidden="1">"c17783"</definedName>
    <definedName name="IQ_INVEST_CREDIT_QUAL_FV_TYPE_OTHER_PCT" hidden="1">"c17843"</definedName>
    <definedName name="IQ_INVEST_CREDIT_QUAL_FV_TYPE_TOTAL_FIXED" hidden="1">"c17784"</definedName>
    <definedName name="IQ_INVEST_CRITERIA_EBITDA_MAX" hidden="1">"c18907"</definedName>
    <definedName name="IQ_INVEST_CRITERIA_EBITDA_MIN" hidden="1">"c18906"</definedName>
    <definedName name="IQ_INVEST_CRITERIA_EQUITY_MAX" hidden="1">"c18901"</definedName>
    <definedName name="IQ_INVEST_CRITERIA_EQUITY_MIN" hidden="1">"c18900"</definedName>
    <definedName name="IQ_INVEST_CRITERIA_EV_MAX" hidden="1">"c18903"</definedName>
    <definedName name="IQ_INVEST_CRITERIA_EV_MIN" hidden="1">"c18902"</definedName>
    <definedName name="IQ_INVEST_CRITERIA_GEOGRAPHY" hidden="1">"c18898"</definedName>
    <definedName name="IQ_INVEST_CRITERIA_INDUSTRY" hidden="1">"c18897"</definedName>
    <definedName name="IQ_INVEST_CRITERIA_STAGES" hidden="1">"c18899"</definedName>
    <definedName name="IQ_INVEST_CRITERIA_TOT_REV_MAX" hidden="1">"c18905"</definedName>
    <definedName name="IQ_INVEST_CRITERIA_TOT_REV_MIN" hidden="1">"c18904"</definedName>
    <definedName name="IQ_INVEST_DEBT" hidden="1">"c625"</definedName>
    <definedName name="IQ_INVEST_DETAIL_AVAIL_SALE" hidden="1">"c17692"</definedName>
    <definedName name="IQ_INVEST_DETAIL_AVAIL_SALE_AMORT" hidden="1">"c17810"</definedName>
    <definedName name="IQ_INVEST_DETAIL_HELD_MATURITY" hidden="1">"c17807"</definedName>
    <definedName name="IQ_INVEST_DETAIL_OTHER" hidden="1">"c17809"</definedName>
    <definedName name="IQ_INVEST_DETAIL_TRADING" hidden="1">"c17808"</definedName>
    <definedName name="IQ_INVEST_DETAIL_TRADING_AMORT" hidden="1">"c17811"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AT_AMORT_1_5_YR" hidden="1">"c17764"</definedName>
    <definedName name="IQ_INVEST_MAT_AMORT_1_5_YR_PCT" hidden="1">"c17825"</definedName>
    <definedName name="IQ_INVEST_MAT_AMORT_1_YR" hidden="1">"c17763"</definedName>
    <definedName name="IQ_INVEST_MAT_AMORT_1_YR_PCT" hidden="1">"c17824"</definedName>
    <definedName name="IQ_INVEST_MAT_AMORT_5_10_YR" hidden="1">"c17765"</definedName>
    <definedName name="IQ_INVEST_MAT_AMORT_5_10_YR_PCT" hidden="1">"c17826"</definedName>
    <definedName name="IQ_INVEST_MAT_AMORT_AFTER_10_YR" hidden="1">"c17766"</definedName>
    <definedName name="IQ_INVEST_MAT_AMORT_AFTER_10_YR_PCT" hidden="1">"c17827"</definedName>
    <definedName name="IQ_INVEST_MAT_AMORT_ASSET_MBS" hidden="1">"c17767"</definedName>
    <definedName name="IQ_INVEST_MAT_AMORT_ASSET_MBS_PCT" hidden="1">"c17828"</definedName>
    <definedName name="IQ_INVEST_MAT_AMORT_OTHER_FIXED" hidden="1">"c17768"</definedName>
    <definedName name="IQ_INVEST_MAT_AMORT_OTHER_FIXED_PCT" hidden="1">"c17829"</definedName>
    <definedName name="IQ_INVEST_MAT_CV_1_5_YR" hidden="1">"c17752"</definedName>
    <definedName name="IQ_INVEST_MAT_CV_1_5_YR_PCT" hidden="1">"c17813"</definedName>
    <definedName name="IQ_INVEST_MAT_CV_1_YR" hidden="1">"c17751"</definedName>
    <definedName name="IQ_INVEST_MAT_CV_1_YR_PCT" hidden="1">"c17812"</definedName>
    <definedName name="IQ_INVEST_MAT_CV_5_10_YR" hidden="1">"c17753"</definedName>
    <definedName name="IQ_INVEST_MAT_CV_5_10_YR_PCT" hidden="1">"c17814"</definedName>
    <definedName name="IQ_INVEST_MAT_CV_AFTER_10_YR" hidden="1">"c17754"</definedName>
    <definedName name="IQ_INVEST_MAT_CV_AFTER_10_YR_PCT" hidden="1">"c17815"</definedName>
    <definedName name="IQ_INVEST_MAT_CV_ASSET_MBS" hidden="1">"c17755"</definedName>
    <definedName name="IQ_INVEST_MAT_CV_ASSET_MBS_PCT" hidden="1">"c17816"</definedName>
    <definedName name="IQ_INVEST_MAT_CV_OTHER_FIXED" hidden="1">"c17756"</definedName>
    <definedName name="IQ_INVEST_MAT_CV_OTHER_FIXED_PCT" hidden="1">"c17817"</definedName>
    <definedName name="IQ_INVEST_MAT_FV_1_5_YR" hidden="1">"c17758"</definedName>
    <definedName name="IQ_INVEST_MAT_FV_1_5_YR_PCT" hidden="1">"c17819"</definedName>
    <definedName name="IQ_INVEST_MAT_FV_1_YR" hidden="1">"c17757"</definedName>
    <definedName name="IQ_INVEST_MAT_FV_1_YR_PCT" hidden="1">"c17818"</definedName>
    <definedName name="IQ_INVEST_MAT_FV_5_10_YR" hidden="1">"c17759"</definedName>
    <definedName name="IQ_INVEST_MAT_FV_5_10_YR_PCT" hidden="1">"c17820"</definedName>
    <definedName name="IQ_INVEST_MAT_FV_AFTER_10_YR" hidden="1">"c17760"</definedName>
    <definedName name="IQ_INVEST_MAT_FV_AFTER_10_YR_PCT" hidden="1">"c17821"</definedName>
    <definedName name="IQ_INVEST_MAT_FV_ASSET_MBS" hidden="1">"c17761"</definedName>
    <definedName name="IQ_INVEST_MAT_FV_ASSET_MBS_PCT" hidden="1">"c17822"</definedName>
    <definedName name="IQ_INVEST_MAT_FV_OTHER_FIXED" hidden="1">"c17762"</definedName>
    <definedName name="IQ_INVEST_MAT_FV_OTHER_FIXED_PCT" hidden="1">"c17823"</definedName>
    <definedName name="IQ_INVEST_MUNI_SECURITY" hidden="1">"c5512"</definedName>
    <definedName name="IQ_INVEST_REAL_ESTATE" hidden="1">"c635"</definedName>
    <definedName name="IQ_INVEST_SECURITIES_ASSETS_TOT_FFIEC" hidden="1">"c13440"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_UNCONSOLIDATED_SUBS_FFIEC" hidden="1">"c12834"</definedName>
    <definedName name="IQ_INVESTMENT_ADVISOR" hidden="1">"c19236"</definedName>
    <definedName name="IQ_INVESTMENT_ADVISOR_ID" hidden="1">"c19237"</definedName>
    <definedName name="IQ_INVESTMENT_ADVISOR_PRIMARY" hidden="1">"c19239"</definedName>
    <definedName name="IQ_INVESTMENT_ADVISOR_PRIMARY_ID" hidden="1">"c19240"</definedName>
    <definedName name="IQ_INVESTMENT_ADVISOR_REL" hidden="1">"c19238"</definedName>
    <definedName name="IQ_INVESTMENT_BANKING_BROKERAGE_FEES_FFIEC" hidden="1">"c13627"</definedName>
    <definedName name="IQ_INVESTMENT_BANKING_FEES_COMMISSIONS_FFIEC" hidden="1">"c13006"</definedName>
    <definedName name="IQ_INVESTMENT_BANKING_OTHER_FEES_FDIC" hidden="1">"c6666"</definedName>
    <definedName name="IQ_INVESTMENT_PARTNERSHIP" hidden="1">"c16072"</definedName>
    <definedName name="IQ_INVESTMENTS_ALL" hidden="1">"c18891"</definedName>
    <definedName name="IQ_INVESTMENTS_ALL_COVER" hidden="1">"c19112"</definedName>
    <definedName name="IQ_INVESTMENTS_ALL_ID" hidden="1">"c18892"</definedName>
    <definedName name="IQ_INVESTMENTS_ALL_REL" hidden="1">"c18894"</definedName>
    <definedName name="IQ_INVESTMENTS_ALL_STAKE" hidden="1">"c18893"</definedName>
    <definedName name="IQ_INVESTMENTS_CURR" hidden="1">"c18881"</definedName>
    <definedName name="IQ_INVESTMENTS_CURR_COVER" hidden="1">"c19110"</definedName>
    <definedName name="IQ_INVESTMENTS_CURR_ID" hidden="1">"c18882"</definedName>
    <definedName name="IQ_INVESTMENTS_CURR_REL" hidden="1">"c18884"</definedName>
    <definedName name="IQ_INVESTMENTS_CURR_STAKE" hidden="1">"c18883"</definedName>
    <definedName name="IQ_INVESTMENTS_LP" hidden="1">"c18912"</definedName>
    <definedName name="IQ_INVESTMENTS_LP_ID" hidden="1">"c18913"</definedName>
    <definedName name="IQ_INVESTMENTS_LP_REL" hidden="1">"c18914"</definedName>
    <definedName name="IQ_INVESTMENTS_PENDING" hidden="1">"c18887"</definedName>
    <definedName name="IQ_INVESTMENTS_PENDING_COVER" hidden="1">"c19111"</definedName>
    <definedName name="IQ_INVESTMENTS_PENDING_ID" hidden="1">"c18888"</definedName>
    <definedName name="IQ_INVESTMENTS_PENDING_REL" hidden="1">"c18890"</definedName>
    <definedName name="IQ_INVESTMENTS_PENDING_STAKE" hidden="1">"c18889"</definedName>
    <definedName name="IQ_INVESTMENTS_PRIOR" hidden="1">"c18895"</definedName>
    <definedName name="IQ_INVESTMENTS_PRIOR_ID" hidden="1">"c18896"</definedName>
    <definedName name="IQ_INVESTORS_ALL" hidden="1">"c20509"</definedName>
    <definedName name="IQ_INVESTORS_ALL_COVER" hidden="1">"c20510"</definedName>
    <definedName name="IQ_INVESTORS_ALL_ID" hidden="1">"C20508"</definedName>
    <definedName name="IQ_INVESTORS_ALL_REL" hidden="1">"c20511"</definedName>
    <definedName name="IQ_INVESTORS_ALL_STAKE" hidden="1">"c20512"</definedName>
    <definedName name="IQ_INVESTORS_CURR" hidden="1">"c20514"</definedName>
    <definedName name="IQ_INVESTORS_CURR_COVER" hidden="1">"c20515"</definedName>
    <definedName name="IQ_INVESTORS_CURR_ID" hidden="1">"c20513"</definedName>
    <definedName name="IQ_INVESTORS_CURR_RECENT_AMOUNT" hidden="1">"c20516"</definedName>
    <definedName name="IQ_INVESTORS_CURR_REL" hidden="1">"c20517"</definedName>
    <definedName name="IQ_INVESTORS_CURR_STAKE" hidden="1">"c20518"</definedName>
    <definedName name="IQ_INVESTORS_CURR_TRANSACTION_DATE" hidden="1">"c20519"</definedName>
    <definedName name="IQ_INVESTORS_CURR_TRANSACTION_ID" hidden="1">"c20520"</definedName>
    <definedName name="IQ_INVESTORS_PENDING" hidden="1">"c20522"</definedName>
    <definedName name="IQ_INVESTORS_PENDING_COVER" hidden="1">"c20523"</definedName>
    <definedName name="IQ_INVESTORS_PENDING_ID" hidden="1">"c20521"</definedName>
    <definedName name="IQ_INVESTORS_PENDING_REL" hidden="1">"c20524"</definedName>
    <definedName name="IQ_INVESTORS_PENDING_STAKE" hidden="1">"c20525"</definedName>
    <definedName name="IQ_INVESTORS_PRIOR" hidden="1">"c20526"</definedName>
    <definedName name="IQ_INVESTORS_PRIOR_ID" hidden="1">"c20527"</definedName>
    <definedName name="IQ_IPRD" hidden="1">"c644"</definedName>
    <definedName name="IQ_IPRD_SUPPLE" hidden="1">"c13813"</definedName>
    <definedName name="IQ_IRA_KEOGH_ACCOUNTS_FDIC" hidden="1">"c6496"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FC_UNUSED_UNUSED_UNUSED" hidden="1">"c8443"</definedName>
    <definedName name="IQ_ISM_SERVICES_APR_UNUSED" hidden="1">"c7563"</definedName>
    <definedName name="IQ_ISM_SERVICES_APR_UNUSED_UNUSED_UNUSED" hidden="1">"c7563"</definedName>
    <definedName name="IQ_ISM_SERVICES_FC_UNUSED" hidden="1">"c7783"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FC_UNUSED_UNUSED_UNUSED" hidden="1">"c8003"</definedName>
    <definedName name="IQ_ISM_SERVICES_POP_UNUSED" hidden="1">"c7123"</definedName>
    <definedName name="IQ_ISM_SERVICES_POP_UNUSED_UNUSED_UNUSED" hidden="1">"c7123"</definedName>
    <definedName name="IQ_ISM_SERVICES_UNUSED" hidden="1">"c6903"</definedName>
    <definedName name="IQ_ISM_SERVICES_UNUSED_UNUSED_UNUSED" hidden="1">"c6903"</definedName>
    <definedName name="IQ_ISM_SERVICES_YOY_FC_UNUSED" hidden="1">"c8223"</definedName>
    <definedName name="IQ_ISM_SERVICES_YOY_FC_UNUSED_UNUSED_UNUSED" hidden="1">"c8223"</definedName>
    <definedName name="IQ_ISM_SERVICES_YOY_UNUSED" hidden="1">"c7343"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KEY_DEV_COMPANY_ID" hidden="1">"c13830"</definedName>
    <definedName name="IQ_KEY_DEV_COMPANY_NAME" hidden="1">"c13829"</definedName>
    <definedName name="IQ_KEY_DEV_DATE" hidden="1">"c13763"</definedName>
    <definedName name="IQ_KEY_DEV_HEADLINE" hidden="1">"c13761"</definedName>
    <definedName name="IQ_KEY_DEV_ID" hidden="1">"c13760"</definedName>
    <definedName name="IQ_KEY_DEV_ID_INCL_SUBS" hidden="1">"c13832"</definedName>
    <definedName name="IQ_KEY_DEV_SITUATION" hidden="1">"c13762"</definedName>
    <definedName name="IQ_KEY_DEV_SOURCE" hidden="1">"c13765"</definedName>
    <definedName name="IQ_KEY_DEV_TIME" hidden="1">"c13833"</definedName>
    <definedName name="IQ_KEY_DEV_TRANSACTION_ID" hidden="1">"c13766"</definedName>
    <definedName name="IQ_KEY_DEV_TYPE" hidden="1">"c13764"</definedName>
    <definedName name="IQ_LAND" hidden="1">"c645"</definedName>
    <definedName name="IQ_LAND_MINERAL_RIGHTS_TO_PPE_GROSS_COAL" hidden="1">"c15949"</definedName>
    <definedName name="IQ_LAND_MINERAL_RIGHTS_TO_PPE_NET_COAL" hidden="1">"c15950"</definedName>
    <definedName name="IQ_LANDS_MINERAL_RIGHTS_GROSS_COAL" hidden="1">"c15938"</definedName>
    <definedName name="IQ_LANDS_MINERAL_RIGHTS_NET_COAL" hidden="1">"c15939"</definedName>
    <definedName name="IQ_LAPSE_STATUTE_LIMITATIONS" hidden="1">"c15738"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EBIT_MARGIN" hidden="1">"IQ_LAST_EBIT_MARGIN"</definedName>
    <definedName name="IQ_LAST_EBITDA_MARGIN" hidden="1">"IQ_LAST_EBITDA_MARGIN"</definedName>
    <definedName name="IQ_LAST_GROSS_MARGIN" hidden="1">"IQ_LAST_GROSS_MARGIN"</definedName>
    <definedName name="IQ_LAST_NET_INC_MARGIN" hidden="1">"IQ_LAST_NET_INC_MARGIN"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" hidden="1">"1"</definedName>
    <definedName name="IQ_LATEST_MONTHLY_FACTOR" hidden="1">"c8971"</definedName>
    <definedName name="IQ_LATEST_MONTHLY_FACTOR_DATE" hidden="1">"c8972"</definedName>
    <definedName name="IQ_LATEST_TRANSACTION" hidden="1">"c18886"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D_UNDERWRITER" hidden="1">"c8957"</definedName>
    <definedName name="IQ_LEASE_EXPENSE" hidden="1">"c16039"</definedName>
    <definedName name="IQ_LEASE_FIN_RECEIVABLES_NON_US_CHARGE_OFFS_FFIEC" hidden="1">"c13631"</definedName>
    <definedName name="IQ_LEASE_FIN_RECEIVABLES_NON_US_RECOV_FFIEC" hidden="1">"c13635"</definedName>
    <definedName name="IQ_LEASE_FIN_RECEIVABLES_US_CHARGE_OFFS_FFIEC" hidden="1">"c13630"</definedName>
    <definedName name="IQ_LEASE_FIN_RECEIVABLES_US_RECOV_FFIEC" hidden="1">"c13634"</definedName>
    <definedName name="IQ_LEASE_FINANCE" hidden="1">"c5654"</definedName>
    <definedName name="IQ_LEASE_FINANCING_REC_DUE_30_89_FFIEC" hidden="1">"c13276"</definedName>
    <definedName name="IQ_LEASE_FINANCING_REC_DUE_90_FFIEC" hidden="1">"c13302"</definedName>
    <definedName name="IQ_LEASE_FINANCING_REC_NON_ACCRUAL_FFIEC" hidden="1">"c13328"</definedName>
    <definedName name="IQ_LEASE_FINANCING_RECEIVABLES_CHARGE_OFFS_FDIC" hidden="1">"c6602"</definedName>
    <definedName name="IQ_LEASE_FINANCING_RECEIVABLES_DOM_FFIEC" hidden="1">"c12915"</definedName>
    <definedName name="IQ_LEASE_FINANCING_RECEIVABLES_FDIC" hidden="1">"c6433"</definedName>
    <definedName name="IQ_LEASE_FINANCING_RECEIVABLES_NET_CHARGE_OFFS_FDIC" hidden="1">"c6640"</definedName>
    <definedName name="IQ_LEASE_FINANCING_RECEIVABLES_QUARTERLY_AVG_FFIEC" hidden="1">"c15483"</definedName>
    <definedName name="IQ_LEASE_FINANCING_RECEIVABLES_RECOVERIES_FDIC" hidden="1">"c6621"</definedName>
    <definedName name="IQ_LEASE_FINANCING_RECEIVABLES_TOTAL_LOANS_FOREIGN_FDIC" hidden="1">"c6449"</definedName>
    <definedName name="IQ_LEASE_PMT_REC_AFTER_FIVE" hidden="1">"c16099"</definedName>
    <definedName name="IQ_LEASE_PMT_REC_CY" hidden="1">"c16093"</definedName>
    <definedName name="IQ_LEASE_PMT_REC_CY1" hidden="1">"c16094"</definedName>
    <definedName name="IQ_LEASE_PMT_REC_CY2" hidden="1">"c16095"</definedName>
    <definedName name="IQ_LEASE_PMT_REC_CY3" hidden="1">"c16096"</definedName>
    <definedName name="IQ_LEASE_PMT_REC_CY4" hidden="1">"c16097"</definedName>
    <definedName name="IQ_LEASE_PMT_REC_NEXT_FIVE" hidden="1">"c16098"</definedName>
    <definedName name="IQ_LEASE_PMT_REC_TOTAL" hidden="1">"c16100"</definedName>
    <definedName name="IQ_LEASE_RECEIVABLES_FOREIGN_FFIEC" hidden="1">"c13483"</definedName>
    <definedName name="IQ_LEASE_REVENUE" hidden="1">"c16023"</definedName>
    <definedName name="IQ_LEASE_TERMINATION_FEES" hidden="1">"c16182"</definedName>
    <definedName name="IQ_LEASED_RESERVES_COAL" hidden="1">"c15918"</definedName>
    <definedName name="IQ_LEASED_RESERVES_TO_TOTAL_RESERVES_COAL" hidden="1">"c15958"</definedName>
    <definedName name="IQ_LEASEHOLD_IMPROVEMENT" hidden="1">"c17549"</definedName>
    <definedName name="IQ_LEASES_INDIVIDUALS_CHARGE_OFFS_FFIEC" hidden="1">"c13184"</definedName>
    <definedName name="IQ_LEASES_INDIVIDUALS_RECOV_FFIEC" hidden="1">"c13206"</definedName>
    <definedName name="IQ_LEASES_PERSONAL_EXP_DUE_30_89_FFIEC" hidden="1">"c13277"</definedName>
    <definedName name="IQ_LEASES_PERSONAL_EXP_DUE_90_FFIEC" hidden="1">"c13303"</definedName>
    <definedName name="IQ_LEASES_PERSONAL_EXP_NON_ACCRUAL_FFIEC" hidden="1">"c13329"</definedName>
    <definedName name="IQ_LEGAL_FEES_FFIEC" hidden="1">"c13052"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SUPPLE" hidden="1">"c13815"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ABILITIES_FAIR_VALUE" hidden="1">"c13848"</definedName>
    <definedName name="IQ_LIABILITIES_LEVEL_1" hidden="1">"c13844"</definedName>
    <definedName name="IQ_LIABILITIES_LEVEL_2" hidden="1">"c13845"</definedName>
    <definedName name="IQ_LIABILITIES_LEVEL_3" hidden="1">"c13846"</definedName>
    <definedName name="IQ_LIABILITIES_NETTING_OTHER_ADJUSTMENTS" hidden="1">"c13847"</definedName>
    <definedName name="IQ_LIABILITY_ACCEPTANCES_OUT_FFIEC" hidden="1">"c12866"</definedName>
    <definedName name="IQ_LIABILITY_SHORT_POSITIONS_DOM_FFIEC" hidden="1">"c12941"</definedName>
    <definedName name="IQ_LICENSED_POPS" hidden="1">"c2123"</definedName>
    <definedName name="IQ_LICENSED_WIRELESS_POPS" hidden="1">"c2123"</definedName>
    <definedName name="IQ_LIFE_EARNED" hidden="1">"c2739"</definedName>
    <definedName name="IQ_LIFE_INSURANCE_ASSETS_FDIC" hidden="1">"c6372"</definedName>
    <definedName name="IQ_LIFE_INSURANCE_ASSETS_FFIEC" hidden="1">"c12847"</definedName>
    <definedName name="IQ_LIFOR" hidden="1">"c655"</definedName>
    <definedName name="IQ_LIMITED_PARTNERS" hidden="1">"c18915"</definedName>
    <definedName name="IQ_LIMITED_PARTNERS_ID" hidden="1">"c18916"</definedName>
    <definedName name="IQ_LIMITED_PARTNERS_REL" hidden="1">"c19114"</definedName>
    <definedName name="IQ_LINE_EXTENSIONS_CABLE_INVEST" hidden="1">"c15803"</definedName>
    <definedName name="IQ_LIQUID_ASSETS_ASSETS_TOT_FFIEC" hidden="1">"c13439"</definedName>
    <definedName name="IQ_LIQUID_ASSETS_NONCORE_FUNDING_FFIEC" hidden="1">"c13339"</definedName>
    <definedName name="IQ_LIQUIDATION_VALUE_PREFERRED_CONVERT" hidden="1">"c13835"</definedName>
    <definedName name="IQ_LIQUIDATION_VALUE_PREFERRED_NON_REDEEM" hidden="1">"c13836"</definedName>
    <definedName name="IQ_LIQUIDATION_VALUE_PREFERRED_REDEEM" hidden="1">"c13837"</definedName>
    <definedName name="IQ_LL" hidden="1">"c656"</definedName>
    <definedName name="IQ_LOAN_ALLOW_GROSS_LOANS_FFIEC" hidden="1">"c13415"</definedName>
    <definedName name="IQ_LOAN_ALLOWANCE_GROSS_LOSSES_FFIEC" hidden="1">"c13352"</definedName>
    <definedName name="IQ_LOAN_ALLOWANCE_NET_LOANS_FFIEC" hidden="1">"c13472"</definedName>
    <definedName name="IQ_LOAN_ALLOWANCE_NONACCRUAL_ASSETS_FFIEC" hidden="1">"c13473"</definedName>
    <definedName name="IQ_LOAN_ALLOWANCE_PAST_DUE_NONACCRUAL_FFIEC" hidden="1">"c13474"</definedName>
    <definedName name="IQ_LOAN_COMMITMENTS_FAIR_VALUE_TOT_FFIEC" hidden="1">"c13216"</definedName>
    <definedName name="IQ_LOAN_COMMITMENTS_LEVEL_1_FFIEC" hidden="1">"c13224"</definedName>
    <definedName name="IQ_LOAN_COMMITMENTS_LEVEL_2_FFIEC" hidden="1">"c13232"</definedName>
    <definedName name="IQ_LOAN_COMMITMENTS_LEVEL_3_FFIEC" hidden="1">"c13240"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_PERF_ASSETS_FFIEC" hidden="1">"c13912"</definedName>
    <definedName name="IQ_LOAN_LOSS_ALLOWANCE_NONCURRENT_LOANS_FDIC" hidden="1">"c6740"</definedName>
    <definedName name="IQ_LOAN_LOSS_PROVISION_FOREIGN_FFIEC" hidden="1">"c15382"</definedName>
    <definedName name="IQ_LOAN_LOSSES_AVERAGE_LOANS_FFIEC" hidden="1">"c13350"</definedName>
    <definedName name="IQ_LOAN_LOSSES_FDIC" hidden="1">"c6580"</definedName>
    <definedName name="IQ_LOAN_SERVICE_REV" hidden="1">"c658"</definedName>
    <definedName name="IQ_LOANS_AGRICULTURAL_PROD_LL_REC_FFIEC" hidden="1">"c12886"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_US_LL_REC_FFIEC" hidden="1">"c12884"</definedName>
    <definedName name="IQ_LOANS_DEPOSITORY_INSTITUTIONS_FDIC" hidden="1">"c6382"</definedName>
    <definedName name="IQ_LOANS_DOM_QUARTERLY_AVG_FFIEC" hidden="1">"c13084"</definedName>
    <definedName name="IQ_LOANS_FARMERS_CHARGE_OFFS_FFIEC" hidden="1">"c13177"</definedName>
    <definedName name="IQ_LOANS_FARMERS_RECOV_FFIEC" hidden="1">"c13199"</definedName>
    <definedName name="IQ_LOANS_FINANCE_AGRICULTURAL_DUE_30_89_FFIEC" hidden="1">"c13270"</definedName>
    <definedName name="IQ_LOANS_FINANCE_AGRICULTURAL_DUE_90_FFIEC" hidden="1">"c13296"</definedName>
    <definedName name="IQ_LOANS_FINANCE_AGRICULTURAL_NON_ACCRUAL_FFIEC" hidden="1">"c13322"</definedName>
    <definedName name="IQ_LOANS_FINANCE_AGRICULTURAL_PROD_LL_REC_DOM_FFIEC" hidden="1">"c12909"</definedName>
    <definedName name="IQ_LOANS_FOR_SALE" hidden="1">"c666"</definedName>
    <definedName name="IQ_LOANS_FOREIGN_GOV_CHARGE_OFFS_FFIEC" hidden="1">"c13182"</definedName>
    <definedName name="IQ_LOANS_FOREIGN_GOV_DUE_30_89_FFIEC" hidden="1">"c13274"</definedName>
    <definedName name="IQ_LOANS_FOREIGN_GOV_DUE_90_FFIEC" hidden="1">"c13300"</definedName>
    <definedName name="IQ_LOANS_FOREIGN_GOV_LL_REC_DOM_FFIEC" hidden="1">"c12912"</definedName>
    <definedName name="IQ_LOANS_FOREIGN_GOV_NON_ACCRUAL_FFIEC" hidden="1">"c13326"</definedName>
    <definedName name="IQ_LOANS_FOREIGN_GOV_RECOV_FFIEC" hidden="1">"c13204"</definedName>
    <definedName name="IQ_LOANS_FOREIGN_INST_CHARGE_OFFS_FFIEC" hidden="1">"c13176"</definedName>
    <definedName name="IQ_LOANS_FOREIGN_INST_RECOV_FFIEC" hidden="1">"c13198"</definedName>
    <definedName name="IQ_LOANS_FOREIGN_LL_REC_FFIEC" hidden="1">"c12885"</definedName>
    <definedName name="IQ_LOANS_GOV_GUARANTEED_DUE_30_89_FFIEC" hidden="1">"c13281"</definedName>
    <definedName name="IQ_LOANS_GOV_GUARANTEED_DUE_90_FFIEC" hidden="1">"c13307"</definedName>
    <definedName name="IQ_LOANS_GOV_GUARANTEED_EXCL_GNMA_DUE_30_89_FFIEC" hidden="1">"c13282"</definedName>
    <definedName name="IQ_LOANS_GOV_GUARANTEED_EXCL_GNMA_DUE_90_FFIEC" hidden="1">"c13308"</definedName>
    <definedName name="IQ_LOANS_GOV_GUARANTEED_EXCL_GNMA_NON_ACCRUAL_FFIEC" hidden="1">"c13333"</definedName>
    <definedName name="IQ_LOANS_GOV_GUARANTEED_NON_ACCRUAL_FFIEC" hidden="1">"c13332"</definedName>
    <definedName name="IQ_LOANS_HELD_FOREIGN_FDIC" hidden="1">"c6315"</definedName>
    <definedName name="IQ_LOANS_INDIVIDUALS_FOREIGN_FFIEC" hidden="1">"c13480"</definedName>
    <definedName name="IQ_LOANS_LEASES_ASSETS_TOT_FFIEC" hidden="1">"c13437"</definedName>
    <definedName name="IQ_LOANS_LEASES_FAIR_VALUE_TOT_FFIEC" hidden="1">"c13209"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HELD_SALE_FFIEC" hidden="1">"c12808"</definedName>
    <definedName name="IQ_LOANS_LEASES_HFI_FAIR_VALUE_TOT_FFIEC" hidden="1">"c15401"</definedName>
    <definedName name="IQ_LOANS_LEASES_HFI_LEVEL_1_FFIEC" hidden="1">"c15423"</definedName>
    <definedName name="IQ_LOANS_LEASES_HFI_LEVEL_2_FFIEC" hidden="1">"c15436"</definedName>
    <definedName name="IQ_LOANS_LEASES_HFI_LEVEL_3_FFIEC" hidden="1">"c15449"</definedName>
    <definedName name="IQ_LOANS_LEASES_HFS_FAIR_VALUE_TOT_FFIEC" hidden="1">"c15400"</definedName>
    <definedName name="IQ_LOANS_LEASES_HFS_LEVEL_1_FFIEC" hidden="1">"c15422"</definedName>
    <definedName name="IQ_LOANS_LEASES_HFS_LEVEL_2_FFIEC" hidden="1">"c15435"</definedName>
    <definedName name="IQ_LOANS_LEASES_HFS_LEVEL_3_FFIEC" hidden="1">"c15448"</definedName>
    <definedName name="IQ_LOANS_LEASES_LEVEL_1_FFIEC" hidden="1">"c13217"</definedName>
    <definedName name="IQ_LOANS_LEASES_LEVEL_2_FFIEC" hidden="1">"c13225"</definedName>
    <definedName name="IQ_LOANS_LEASES_LEVEL_3_FFIEC" hidden="1">"c13233"</definedName>
    <definedName name="IQ_LOANS_LEASES_NET_FDIC" hidden="1">"c6327"</definedName>
    <definedName name="IQ_LOANS_LEASES_NET_UNEARNED_FDIC" hidden="1">"c6325"</definedName>
    <definedName name="IQ_LOANS_LEASES_NET_UNEARNED_INC_ALLOWANCE_FFIEC" hidden="1">"c12811"</definedName>
    <definedName name="IQ_LOANS_LEASES_NET_UNEARNED_INCOME_FFIEC" hidden="1">"c12809"</definedName>
    <definedName name="IQ_LOANS_LEASES_QUARTERLY_AVG_FFIEC" hidden="1">"c13081"</definedName>
    <definedName name="IQ_LOANS_LOC_ASSETS_TOT_FFIEC" hidden="1">"c13441"</definedName>
    <definedName name="IQ_LOANS_NOT_SECURED_RE_FDIC" hidden="1">"c6381"</definedName>
    <definedName name="IQ_LOANS_PAST_DUE" hidden="1">"c667"</definedName>
    <definedName name="IQ_LOANS_PURCHASING_CARRYING_SECURITIES_LL_REC_DOM_FFIEC" hidden="1">"c12913"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_RE_FOREIGN_CHARGE_OFFS_FFIEC" hidden="1">"c13174"</definedName>
    <definedName name="IQ_LOANS_SEC_RE_FOREIGN_RECOV_FFIEC" hidden="1">"c13196"</definedName>
    <definedName name="IQ_LOANS_SECURED_1_4_DOM_QUARTERLY_AVG_FFIEC" hidden="1">"c13082"</definedName>
    <definedName name="IQ_LOANS_SECURED_BY_RE_CHARGE_OFFS_FDIC" hidden="1">"c6588"</definedName>
    <definedName name="IQ_LOANS_SECURED_BY_RE_RECOVERIES_FDIC" hidden="1">"c6607"</definedName>
    <definedName name="IQ_LOANS_SECURED_CONSTRUCTION_TRADING_DOM_FFIEC" hidden="1">"c12925"</definedName>
    <definedName name="IQ_LOANS_SECURED_FARMLAND_TRADING_DOM_FFIEC" hidden="1">"c12926"</definedName>
    <definedName name="IQ_LOANS_SECURED_NON_US_FDIC" hidden="1">"c6380"</definedName>
    <definedName name="IQ_LOANS_SECURED_RE_DOM_QUARTERLY_AVG_FFIEC" hidden="1">"c13083"</definedName>
    <definedName name="IQ_LOANS_SECURED_RE_FFIEC" hidden="1">"c12820"</definedName>
    <definedName name="IQ_LOANS_SECURED_RE_LL_REC_FFIEC" hidden="1">"c12883"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ANS_US_INST_CHARGE_OFFS_FFIEC" hidden="1">"c13175"</definedName>
    <definedName name="IQ_LOANS_US_INST_RECOV_FFIEC" hidden="1">"c13197"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AVAIL_SALE_EQUITY_SEC_T1_FFIEC" hidden="1">"c13132"</definedName>
    <definedName name="IQ_LOSS_LOSS_EXP" hidden="1">"c672"</definedName>
    <definedName name="IQ_LOSS_TO_NET_EARNED" hidden="1">"c2751"</definedName>
    <definedName name="IQ_LOW_SULFUR_CONTENT_RESERVES_COAL" hidden="1">"c15924"</definedName>
    <definedName name="IQ_LOW_SULFURE_RESERVES_TO_TOTAL_RESERVES_COAL" hidden="1">"c15961"</definedName>
    <definedName name="IQ_LOW_TARGET_PRICE" hidden="1">"c1652"</definedName>
    <definedName name="IQ_LOW_TARGET_PRICE_CIQ" hidden="1">"c4660"</definedName>
    <definedName name="IQ_LOW_TARGET_PRICE_REUT" hidden="1">"c5318"</definedName>
    <definedName name="IQ_LOW_TARGET_PRICE_THOM" hidden="1">"c5097"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DERIVATIVES" hidden="1">"c17743"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MATURING_1YR_INT_SENSITIVITY_FFIEC" hidden="1">"c13097"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REPRICE_ASSETS_TOT_FFIEC" hidden="1">"c13453"</definedName>
    <definedName name="IQ_LT_DEBT_REPRICING_WITHIN_1_YR_INT_SENSITIVITY_FFIEC" hidden="1">"c13095"</definedName>
    <definedName name="IQ_LT_DEBT_UTI" hidden="1">"c696"</definedName>
    <definedName name="IQ_LT_GROWTH_DET_EST" hidden="1">"c12060"</definedName>
    <definedName name="IQ_LT_GROWTH_DET_EST_DATE" hidden="1">"c12213"</definedName>
    <definedName name="IQ_LT_GROWTH_DET_EST_DATE_THOM" hidden="1">"c12240"</definedName>
    <definedName name="IQ_LT_GROWTH_DET_EST_INCL" hidden="1">"c12350"</definedName>
    <definedName name="IQ_LT_GROWTH_DET_EST_INCL_THOM" hidden="1">"c12372"</definedName>
    <definedName name="IQ_LT_GROWTH_DET_EST_ORIGIN" hidden="1">"c12725"</definedName>
    <definedName name="IQ_LT_GROWTH_DET_EST_ORIGIN_THOM" hidden="1">"c12610"</definedName>
    <definedName name="IQ_LT_GROWTH_DET_EST_THOM" hidden="1">"c12090"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DATE" hidden="1">"IQ_LTM_DATE"</definedName>
    <definedName name="IQ_LTM_REVENUE_OVER_EMPLOYEES" hidden="1">"c1437"</definedName>
    <definedName name="IQ_LTMMONTH" hidden="1">120000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CAPEX_ACT_OR_EST_CIQ_COL" hidden="1">"c11634"</definedName>
    <definedName name="IQ_MAINT_CAPEX_EST" hidden="1">"c4457"</definedName>
    <definedName name="IQ_MAINT_CAPEX_GUIDANCE_CIQ" hidden="1">"c4988"</definedName>
    <definedName name="IQ_MAINT_CAPEX_GUIDANCE_CIQ_COL" hidden="1">"c11635"</definedName>
    <definedName name="IQ_MAINT_CAPEX_HIGH_EST" hidden="1">"c4460"</definedName>
    <definedName name="IQ_MAINT_CAPEX_HIGH_GUIDANCE_CIQ" hidden="1">"c4609"</definedName>
    <definedName name="IQ_MAINT_CAPEX_HIGH_GUIDANCE_CIQ_COL" hidden="1">"c11258"</definedName>
    <definedName name="IQ_MAINT_CAPEX_LOW_EST" hidden="1">"c4461"</definedName>
    <definedName name="IQ_MAINT_CAPEX_LOW_GUIDANCE_CIQ" hidden="1">"c4649"</definedName>
    <definedName name="IQ_MAINT_CAPEX_LOW_GUIDANCE_CIQ_COL" hidden="1">"c11298"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RKETING_PROMOTION_EXPENSE" hidden="1">"c16035"</definedName>
    <definedName name="IQ_MATERIALS_SUPPLES_INVENTORY_COAL" hidden="1">"c15942"</definedName>
    <definedName name="IQ_MATURITY_DATE" hidden="1">"c2146"</definedName>
    <definedName name="IQ_MATURITY_ONE_YEAR_LESS_FDIC" hidden="1">"c6425"</definedName>
    <definedName name="IQ_MBS_INVEST_SECURITIES_FFIEC" hidden="1">"c13460"</definedName>
    <definedName name="IQ_MBS_OTHER_ISSUED_FNMA_HTM_AMORT_COST_FFIEC" hidden="1">"c20444"</definedName>
    <definedName name="IQ_MBS_OTHER_ISSUED_FNMA_HTM_FAIR_VAL_FFIEC" hidden="1">"c20479"</definedName>
    <definedName name="IQ_MBS_OTHER_ISSUED_FNMA_OTHERS_AFS_AMORT_COST_FFIEC" hidden="1">"c20496"</definedName>
    <definedName name="IQ_MBS_OTHER_ISSUED_FNMA_OTHERS_AFS_FAIR_VAL_FFIEC" hidden="1">"c20461"</definedName>
    <definedName name="IQ_MBS_OTHER_ISSUED_FNMA_OTHERS_AVAIL_SALE_FFIEC" hidden="1">"c12799"</definedName>
    <definedName name="IQ_MBS_OTHER_ISSUED_FNMA_OTHERS_FFIEC" hidden="1">"c12785"</definedName>
    <definedName name="IQ_MBS_PASS_THROUGH_FNMA_AFS_AMORT_COST_FFIEC" hidden="1">"c20494"</definedName>
    <definedName name="IQ_MBS_PASS_THROUGH_FNMA_AFS_FAIR_VAL_FFIEC" hidden="1">"c20459"</definedName>
    <definedName name="IQ_MBS_PASS_THROUGH_FNMA_AVAIL_SALE_FFIEC" hidden="1">"c12797"</definedName>
    <definedName name="IQ_MBS_PASS_THROUGH_FNMA_FFIEC" hidden="1">"c12783"</definedName>
    <definedName name="IQ_MBS_PASS_THROUGH_FNMA_HTM_AMORT_COST_FFIEC" hidden="1">"c20442"</definedName>
    <definedName name="IQ_MBS_PASS_THROUGH_FNMA_HTM_FAIR_VAL_FFIEC" hidden="1">"c20477"</definedName>
    <definedName name="IQ_MBS_PASS_THROUGH_GNMA_AFS_AMORT_COST_FFIEC" hidden="1">"c20493"</definedName>
    <definedName name="IQ_MBS_PASS_THROUGH_GNMA_AFS_FAIR_VAL_FFIEC" hidden="1">"c20458"</definedName>
    <definedName name="IQ_MBS_PASS_THROUGH_GNMA_AVAIL_SALE_FFIEC" hidden="1">"c12796"</definedName>
    <definedName name="IQ_MBS_PASS_THROUGH_GNMA_FFIEC" hidden="1">"c12782"</definedName>
    <definedName name="IQ_MBS_PASS_THROUGH_GNMA_HTM_AMORT_COST_FFIEC" hidden="1">"c20441"</definedName>
    <definedName name="IQ_MBS_PASS_THROUGH_GNMA_HTM_FAIR_VAL_FFIEC" hidden="1">"c20476"</definedName>
    <definedName name="IQ_MBS_PASS_THROUGH_ISSUED_FNMA_GNMA_TRADING_DOM_FFIEC" hidden="1">"c12921"</definedName>
    <definedName name="IQ_MBS_PASS_THROUGH_OTHER_AFS_AMORT_COST_FFIEC" hidden="1">"c20495"</definedName>
    <definedName name="IQ_MBS_PASS_THROUGH_OTHER_AFS_FAIR_VAL_FFIEC" hidden="1">"c20460"</definedName>
    <definedName name="IQ_MBS_PASS_THROUGH_OTHER_AVAIL_SALE_FFIEC" hidden="1">"c12798"</definedName>
    <definedName name="IQ_MBS_PASS_THROUGH_OTHER_FFIEC" hidden="1">"c12784"</definedName>
    <definedName name="IQ_MBS_PASS_THROUGH_OTHER_HTM_AMORT_COST_FFIEC" hidden="1">"c20443"</definedName>
    <definedName name="IQ_MBS_PASS_THROUGH_OTHER_HTM_FAIR_VAL_FFIEC" hidden="1">"c20478"</definedName>
    <definedName name="IQ_MBS_QUARTERLY_AVG_FFIEC" hidden="1">"c15471"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COMMERCIAL_ASO_FEES" hidden="1">"c15862"</definedName>
    <definedName name="IQ_MC_COMMERCIAL_NON_RISK_MEMBERS" hidden="1">"c15835"</definedName>
    <definedName name="IQ_MC_COMMERCIAL_PREMIUMS" hidden="1">"c15852"</definedName>
    <definedName name="IQ_MC_DAYS_CLAIMS_PAYABLE" hidden="1">"c9937"</definedName>
    <definedName name="IQ_MC_DAYS_CLAIMS_PAYABLE_EXCL_CAPITATION" hidden="1">"c9938"</definedName>
    <definedName name="IQ_MC_DENTAL_MEMBERS" hidden="1">"c15832"</definedName>
    <definedName name="IQ_MC_DENTAL_PREMIUMS" hidden="1">"c15858"</definedName>
    <definedName name="IQ_MC_HMO_MEMBERS" hidden="1">"c15824"</definedName>
    <definedName name="IQ_MC_HMO_PREMIUMS" hidden="1">"c15850"</definedName>
    <definedName name="IQ_MC_INDEMNITY_MEMBERS" hidden="1">"c15825"</definedName>
    <definedName name="IQ_MC_INDEMNITY_PREMIUMS" hidden="1">"c15851"</definedName>
    <definedName name="IQ_MC_MEDICAID_ASO_FEES" hidden="1">"c15865"</definedName>
    <definedName name="IQ_MC_MEDICAID_MEMBERS" hidden="1">"c15830"</definedName>
    <definedName name="IQ_MC_MEDICAID_NON_RISK_MEMBERS" hidden="1">"c15838"</definedName>
    <definedName name="IQ_MC_MEDICAID_PREMIUMS" hidden="1">"c15856"</definedName>
    <definedName name="IQ_MC_MEDICAL_COST" hidden="1">"c15847"</definedName>
    <definedName name="IQ_MC_MEDICAL_COSTS_PMPM" hidden="1">"c9925"</definedName>
    <definedName name="IQ_MC_MEDICARE_ASO_FEES" hidden="1">"c15864"</definedName>
    <definedName name="IQ_MC_MEDICARE_MEMBERS" hidden="1">"c15828"</definedName>
    <definedName name="IQ_MC_MEDICARE_NON_RISK_MEMBERS" hidden="1">"c15837"</definedName>
    <definedName name="IQ_MC_MEDICARE_PART_D_MEMBERS" hidden="1">"c15829"</definedName>
    <definedName name="IQ_MC_MEDICARE_PART_D_PREMIUMS" hidden="1">"c15855"</definedName>
    <definedName name="IQ_MC_MEDICARE_PREMIUMS" hidden="1">"c15854"</definedName>
    <definedName name="IQ_MC_MILITARY_ASO_FEES" hidden="1">"c15863"</definedName>
    <definedName name="IQ_MC_MILITARY_MEMBERS" hidden="1">"c15827"</definedName>
    <definedName name="IQ_MC_MILITARY_NON_RISK_MEMBERS" hidden="1">"c15836"</definedName>
    <definedName name="IQ_MC_MILITARY_PREMIUMS" hidden="1">"c15853"</definedName>
    <definedName name="IQ_MC_NET_INVESTMENT_INCOME" hidden="1">"c15845"</definedName>
    <definedName name="IQ_MC_OTHER_REV" hidden="1">"c15846"</definedName>
    <definedName name="IQ_MC_PARENT_CASH" hidden="1">"c9942"</definedName>
    <definedName name="IQ_MC_PPO_POS_MEMBERS" hidden="1">"c15823"</definedName>
    <definedName name="IQ_MC_PPO_POS_PREMIUMS" hidden="1">"c15849"</definedName>
    <definedName name="IQ_MC_PREMIUMS" hidden="1">"c15861"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PECIALTY_ASO_FEES" hidden="1">"c15867"</definedName>
    <definedName name="IQ_MC_SPECIALTY_NON_RISK_MEMBERS" hidden="1">"c15840"</definedName>
    <definedName name="IQ_MC_STATUTORY_SURPLUS" hidden="1">"c2772"</definedName>
    <definedName name="IQ_MC_TANGIBLE_EQUITY_MEDICAL_COST" hidden="1">"c15848"</definedName>
    <definedName name="IQ_MC_TANGIBLE_EQUITY_PER_MEMBER" hidden="1">"c15843"</definedName>
    <definedName name="IQ_MC_TOTAL_ASO_FEES" hidden="1">"c15868"</definedName>
    <definedName name="IQ_MC_TOTAL_COMMERCIAL_MEMBERS" hidden="1">"c15826"</definedName>
    <definedName name="IQ_MC_TOTAL_COVERED_LIVES" hidden="1">"c9919"</definedName>
    <definedName name="IQ_MC_TOTAL_EQUITY_PER_MEMBER" hidden="1">"c15842"</definedName>
    <definedName name="IQ_MC_TOTAL_GOVT_ASO_FEES" hidden="1">"c15866"</definedName>
    <definedName name="IQ_MC_TOTAL_GOVT_MEMBERS" hidden="1">"c15831"</definedName>
    <definedName name="IQ_MC_TOTAL_GOVT_NON_RISK_MEMBERS" hidden="1">"c15839"</definedName>
    <definedName name="IQ_MC_TOTAL_GOVT_PREMIUMS" hidden="1">"c15857"</definedName>
    <definedName name="IQ_MC_TOTAL_MEMBERSHIP" hidden="1">"c9922"</definedName>
    <definedName name="IQ_MC_TOTAL_MEMBERSHIP_CAPITATION" hidden="1">"c9923"</definedName>
    <definedName name="IQ_MC_TOTAL_OTHER_MEMBERS" hidden="1">"c15833"</definedName>
    <definedName name="IQ_MC_TOTAL_OTHER_PREMIUMS" hidden="1">"c15859"</definedName>
    <definedName name="IQ_MC_TOTAL_RESERVES_PER_MEMBER" hidden="1">"c15844"</definedName>
    <definedName name="IQ_MC_TOTAL_SEPCIALTY_MEMBERS" hidden="1">"c15834"</definedName>
    <definedName name="IQ_MC_TOTAL_SEPCIALTY_PREMIUMS" hidden="1">"c15860"</definedName>
    <definedName name="IQ_MC_TOTAL_STATUTORY_CAPITAL_SURPLUS_PER_MEMBER" hidden="1">"c15841"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FC_UNUSED_UNUSED_UNUSED" hidden="1">"c8460"</definedName>
    <definedName name="IQ_MEDIAN_NEW_HOME_SALES_APR_UNUSED" hidden="1">"c7580"</definedName>
    <definedName name="IQ_MEDIAN_NEW_HOME_SALES_APR_UNUSED_UNUSED_UNUSED" hidden="1">"c7580"</definedName>
    <definedName name="IQ_MEDIAN_NEW_HOME_SALES_FC_UNUSED" hidden="1">"c7800"</definedName>
    <definedName name="IQ_MEDIAN_NEW_HOME_SALES_FC_UNUSED_UNUSED_UNUSED" hidden="1">"c7800"</definedName>
    <definedName name="IQ_MEDIAN_NEW_HOME_SALES_POP_FC_UNUSED" hidden="1">"c8020"</definedName>
    <definedName name="IQ_MEDIAN_NEW_HOME_SALES_POP_FC_UNUSED_UNUSED_UNUSED" hidden="1">"c8020"</definedName>
    <definedName name="IQ_MEDIAN_NEW_HOME_SALES_POP_UNUSED" hidden="1">"c7140"</definedName>
    <definedName name="IQ_MEDIAN_NEW_HOME_SALES_POP_UNUSED_UNUSED_UNUSED" hidden="1">"c7140"</definedName>
    <definedName name="IQ_MEDIAN_NEW_HOME_SALES_UNUSED" hidden="1">"c6920"</definedName>
    <definedName name="IQ_MEDIAN_NEW_HOME_SALES_UNUSED_UNUSED_UNUSED" hidden="1">"c6920"</definedName>
    <definedName name="IQ_MEDIAN_NEW_HOME_SALES_YOY_FC_UNUSED" hidden="1">"c8240"</definedName>
    <definedName name="IQ_MEDIAN_NEW_HOME_SALES_YOY_FC_UNUSED_UNUSED_UNUSED" hidden="1">"c8240"</definedName>
    <definedName name="IQ_MEDIAN_NEW_HOME_SALES_YOY_UNUSED" hidden="1">"c7360"</definedName>
    <definedName name="IQ_MEDIAN_NEW_HOME_SALES_YOY_UNUSED_UNUSED_UNUSED" hidden="1">"c7360"</definedName>
    <definedName name="IQ_MEDIAN_TARGET_PRICE" hidden="1">"c1650"</definedName>
    <definedName name="IQ_MEDIAN_TARGET_PRICE_CIQ" hidden="1">"c4658"</definedName>
    <definedName name="IQ_MEDIAN_TARGET_PRICE_REUT" hidden="1">"c5316"</definedName>
    <definedName name="IQ_MEDIAN_TARGET_PRICE_THOM" hidden="1">"c5095"</definedName>
    <definedName name="IQ_MEDIUM_SULFUR_CONTENT_RESERVES_COAL" hidden="1">"c15926"</definedName>
    <definedName name="IQ_MEDIUM_SULFURE_RESERVES_TO_TOTAL_RESERVES_COAL" hidden="1">"c15962"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SUPPLE" hidden="1">"c13810"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LES_PASSED" hidden="1">"c2848"</definedName>
    <definedName name="IQ_MIN_USE_PER_SUB" hidden="1">"c15764"</definedName>
    <definedName name="IQ_MINE_DEVELOPMENT_GROSS_COAL" hidden="1">"c15940"</definedName>
    <definedName name="IQ_MINORITY_INT_AVG_ASSETS_FFIEC" hidden="1">"c13367"</definedName>
    <definedName name="IQ_MINORITY_INT_BS_FFIEC" hidden="1">"c12874"</definedName>
    <definedName name="IQ_MINORITY_INT_FFIEC" hidden="1">"c13031"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NTUTES_USED_LOCAL" hidden="1">"c15808"</definedName>
    <definedName name="IQ_MINTUTES_USED_LONG_DIST" hidden="1">"c15809"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REUT" hidden="1">"c4048"</definedName>
    <definedName name="IQ_MKTCAP_TOTAL_REV_FWD_THOM" hidden="1">"c4055"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MDA_NON_TRANS_ACCTS_FFIEC" hidden="1">"c15330"</definedName>
    <definedName name="IQ_MMDA_SAVINGS_TOT_DEPOSITS_FFIEC" hidden="1">"c13905"</definedName>
    <definedName name="IQ_MONEY_MARKET_ACCOUNTS_COMMERCIAL_BANK_SUBS_FFIEC" hidden="1">"c12947"</definedName>
    <definedName name="IQ_MONEY_MARKET_ACCOUNTS_OTHER_INSTITUTIONS_FFIEC" hidden="1">"c12952"</definedName>
    <definedName name="IQ_MONEY_MARKET_DEPOSIT_ACCOUNTS_FDIC" hidden="1">"c6553"</definedName>
    <definedName name="IQ_MONEY_MKT_DEPOSITS_TOTAL_DEPOSITS" hidden="1">"c15720"</definedName>
    <definedName name="IQ_MONEY_MKT_SAVINGS_ACCT_DEPOSITS_TOTAL_DEPOSITS" hidden="1">"c15722"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DEBT_UNDER_CAPITAL_LEASES_FFIEC" hidden="1">"c15276"</definedName>
    <definedName name="IQ_MORTGAGE_SERV_RIGHTS" hidden="1">"c2242"</definedName>
    <definedName name="IQ_MORTGAGE_SERVICING_ASSETS_FFIEC" hidden="1">"c12838"</definedName>
    <definedName name="IQ_MORTGAGE_SERVICING_FDIC" hidden="1">"c6335"</definedName>
    <definedName name="IQ_MTD" hidden="1">800000</definedName>
    <definedName name="IQ_MTM_ADJ" hidden="1">"c16000"</definedName>
    <definedName name="IQ_MULTI_RES_PROPERTIES_TRADING_DOM_FFIEC" hidden="1">"c12930"</definedName>
    <definedName name="IQ_MULTIFAM_5_LOANS_TOT_LOANS_FFIEC" hidden="1">"c13869"</definedName>
    <definedName name="IQ_MULTIFAMILY_LOANS_GROSS_LOANS_FFIEC" hidden="1">"c13404"</definedName>
    <definedName name="IQ_MULTIFAMILY_LOANS_RISK_BASED_FFIEC" hidden="1">"c13425"</definedName>
    <definedName name="IQ_MULTIFAMILY_RES_DOM_FFIEC" hidden="1">"c15270"</definedName>
    <definedName name="IQ_MULTIFAMILY_RESIDENTIAL_LOANS_FDIC" hidden="1">"c6311"</definedName>
    <definedName name="IQ_MUNICIPAL_INVEST_SECURITIES_FFIEC" hidden="1">"c13459"</definedName>
    <definedName name="IQ_MUTUAL_FUND_ACQUISITIONS_OTHER" hidden="1">"c20425"</definedName>
    <definedName name="IQ_MUTUAL_FUND_APPRECIATION_DEPRECIATION" hidden="1">"c20424"</definedName>
    <definedName name="IQ_MUTUAL_FUND_BOP" hidden="1">"c20420"</definedName>
    <definedName name="IQ_MUTUAL_FUND_EOP" hidden="1">"c20426"</definedName>
    <definedName name="IQ_MUTUAL_FUND_LIST" hidden="1">"c19092"</definedName>
    <definedName name="IQ_MUTUAL_FUND_NET_SALES" hidden="1">"c20423"</definedName>
    <definedName name="IQ_MUTUAL_FUND_REDEMPTIONS" hidden="1">"c20422"</definedName>
    <definedName name="IQ_MUTUAL_FUND_SALES" hidden="1">"c20421"</definedName>
    <definedName name="IQ_NAMES_REVISION_DATE_" hidden="1">41169.5598032406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TIVE_COMPANY_NAME" hidden="1">"c13822"</definedName>
    <definedName name="IQ_NATURAL_RESOURCES_COST" hidden="1">"c17550"</definedName>
    <definedName name="IQ_NAV_ACT_OR_EST" hidden="1">"c2225"</definedName>
    <definedName name="IQ_NAV_ACT_OR_EST_THOM" hidden="1">"c5607"</definedName>
    <definedName name="IQ_NAV_DET_EST_CURRENCY_THOM" hidden="1">"c12490"</definedName>
    <definedName name="IQ_NAV_DET_EST_DATE_THOM" hidden="1">"c12241"</definedName>
    <definedName name="IQ_NAV_DET_EST_INCL_THOM" hidden="1">"c12373"</definedName>
    <definedName name="IQ_NAV_DET_EST_ORIGIN_THOM" hidden="1">"c12707"</definedName>
    <definedName name="IQ_NAV_DET_EST_THOM" hidden="1">"c12091"</definedName>
    <definedName name="IQ_NAV_EST" hidden="1">"c1751"</definedName>
    <definedName name="IQ_NAV_EST_THOM" hidden="1">"c5601"</definedName>
    <definedName name="IQ_NAV_HIGH_EST" hidden="1">"c1753"</definedName>
    <definedName name="IQ_NAV_HIGH_EST_THOM" hidden="1">"c5604"</definedName>
    <definedName name="IQ_NAV_LOW_EST" hidden="1">"c1754"</definedName>
    <definedName name="IQ_NAV_LOW_EST_THOM" hidden="1">"c5605"</definedName>
    <definedName name="IQ_NAV_MEDIAN_EST" hidden="1">"c1752"</definedName>
    <definedName name="IQ_NAV_MEDIAN_EST_THOM" hidden="1">"c5602"</definedName>
    <definedName name="IQ_NAV_NUM_EST" hidden="1">"c1755"</definedName>
    <definedName name="IQ_NAV_NUM_EST_THOM" hidden="1">"c5606"</definedName>
    <definedName name="IQ_NAV_RE" hidden="1">"c15996"</definedName>
    <definedName name="IQ_NAV_SHARE_ACT_OR_EST" hidden="1">"c2225"</definedName>
    <definedName name="IQ_NAV_SHARE_DET_EST_ORIGIN" hidden="1">"c12585"</definedName>
    <definedName name="IQ_NAV_SHARE_DET_EST_ORIGIN_THOM" hidden="1">"c12611"</definedName>
    <definedName name="IQ_NAV_SHARE_EST" hidden="1">"c5609"</definedName>
    <definedName name="IQ_NAV_SHARE_EST_NOTE" hidden="1">"c17522"</definedName>
    <definedName name="IQ_NAV_SHARE_EST_NOTE_CIQ" hidden="1">"c17475"</definedName>
    <definedName name="IQ_NAV_SHARE_HIGH_EST" hidden="1">"c5612"</definedName>
    <definedName name="IQ_NAV_SHARE_LOW_EST" hidden="1">"c5613"</definedName>
    <definedName name="IQ_NAV_SHARE_MEDIAN_EST" hidden="1">"c5610"</definedName>
    <definedName name="IQ_NAV_SHARE_NUM_EST" hidden="1">"c5614"</definedName>
    <definedName name="IQ_NAV_SHARE_RE" hidden="1">"c16011"</definedName>
    <definedName name="IQ_NAV_SHARE_STDDEV_EST" hidden="1">"c5611"</definedName>
    <definedName name="IQ_NAV_STDDEV_EST" hidden="1">"c1756"</definedName>
    <definedName name="IQ_NAV_STDDEV_EST_THOM" hidden="1">"c5603"</definedName>
    <definedName name="IQ_NCLS_CLOSED_END_1_4_FAM_LOANS_TOT_LOANS_FFIEC" hidden="1">"c13891"</definedName>
    <definedName name="IQ_NCLS_COMM_IND_LOANS_TOT_LOANS_FFIEC" hidden="1">"c13898"</definedName>
    <definedName name="IQ_NCLS_COMM_RE_FARM_LOANS_TOT_LOANS_FFIEC" hidden="1">"c13897"</definedName>
    <definedName name="IQ_NCLS_COMM_RE_NONFARM_NONRES_TOT_LOANS_FFIEC" hidden="1">"c13896"</definedName>
    <definedName name="IQ_NCLS_CONST_LAND_DEV_LOANS_TOT_LOANS_FFIEC" hidden="1">"c13890"</definedName>
    <definedName name="IQ_NCLS_CONSUMER_LOANS_TOT_LOANS_FFIEC" hidden="1">"c13899"</definedName>
    <definedName name="IQ_NCLS_FARM_LOANS_TOT_LOANS_FFIEC" hidden="1">"c13895"</definedName>
    <definedName name="IQ_NCLS_HOME_EQUITY_LOANS_TOT_LOANS_FFIEC" hidden="1">"c13892"</definedName>
    <definedName name="IQ_NCLS_MULTIFAM_5_LOANS_TOT_LOANS_FFIEC" hidden="1">"c13894"</definedName>
    <definedName name="IQ_NCLS_TOT_1_4_FAM_LOANS_TOT_LOANS_FFIEC" hidden="1">"c13893"</definedName>
    <definedName name="IQ_NCLS_TOT_LEASES_TOT_LOANS_FFIEC" hidden="1">"c13900"</definedName>
    <definedName name="IQ_NCLS_TOT_LOANS_TOT_LOANS_FFIEC" hidden="1">"c13901"</definedName>
    <definedName name="IQ_NCOS_CLOSED_END_1_4_FAM_LOANS_TOT_LOANS_FFIEC" hidden="1">"c13879"</definedName>
    <definedName name="IQ_NCOS_COMM_IND_LOANS_TOT_LOANS_FFIEC" hidden="1">"c13886"</definedName>
    <definedName name="IQ_NCOS_COMM_RE_FARM_LOANS_TOT_LOANS_FFIEC" hidden="1">"c13885"</definedName>
    <definedName name="IQ_NCOS_COMM_RE_NONFARM_NONRES_TOT_LOANS_FFIEC" hidden="1">"c13884"</definedName>
    <definedName name="IQ_NCOS_CONST_LAND_DEV_LOANS_TOT_LOANS_FFIEC" hidden="1">"c13878"</definedName>
    <definedName name="IQ_NCOS_CONSUMER_LOANS_TOT_LOANS_FFIEC" hidden="1">"c13887"</definedName>
    <definedName name="IQ_NCOS_FARM_LOANS_TOT_LOANS_FFIEC" hidden="1">"c13883"</definedName>
    <definedName name="IQ_NCOS_HOME_EQUITY_LOANS_TOT_LOANS_FFIEC" hidden="1">"c13880"</definedName>
    <definedName name="IQ_NCOS_MULTIFAM_5_LOANS_TOT_LOANS_FFIEC" hidden="1">"c13882"</definedName>
    <definedName name="IQ_NCOS_TOT_1_4_FAM_LOANS_TOT_LOANS_FFIEC" hidden="1">"c13881"</definedName>
    <definedName name="IQ_NCOS_TOT_LEASES_TOT_LOANS_FFIEC" hidden="1">"c13888"</definedName>
    <definedName name="IQ_NCOS_TOT_LOANS_TOT_LOANS_FFIEC" hidden="1">"c13889"</definedName>
    <definedName name="IQ_NEARBY_CONTRACT_ID" hidden="1">"c14328"</definedName>
    <definedName name="IQ_NEGATIVE_FAIR_VALUE_DERIVATIVES_BENEFICIARY_FFIEC" hidden="1">"c13124"</definedName>
    <definedName name="IQ_NEGATIVE_FAIR_VALUE_DERIVATIVES_GUARANTOR_FFIEC" hidden="1">"c13117"</definedName>
    <definedName name="IQ_NET_ADD_BASIC" hidden="1">"c15782"</definedName>
    <definedName name="IQ_NET_ADD_BBAND" hidden="1">"c15785"</definedName>
    <definedName name="IQ_NET_ADD_DIG" hidden="1">"c15783"</definedName>
    <definedName name="IQ_NET_ADD_PHONE" hidden="1">"c15786"</definedName>
    <definedName name="IQ_NET_ADD_POSTPAID_WIRELESS" hidden="1">"c15754"</definedName>
    <definedName name="IQ_NET_ADD_PREPAID_WIRELESS" hidden="1">"c15755"</definedName>
    <definedName name="IQ_NET_ADD_RESELL_WHOLESALE_WIRELESS" hidden="1">"c15756"</definedName>
    <definedName name="IQ_NET_ADD_RGU" hidden="1">"c15787"</definedName>
    <definedName name="IQ_NET_ADD_SATELLITE" hidden="1">"c15784"</definedName>
    <definedName name="IQ_NET_ADD_TOTAL_WIRELESS" hidden="1">"c15757"</definedName>
    <definedName name="IQ_NET_BOOKING_LOCATION_ADJUSTMENT_FOREIGN_FFIEC" hidden="1">"c15385"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ADJ_EXP_RESERVE_BOP" hidden="1">"c15877"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CIQ_COL" hidden="1">"c11717"</definedName>
    <definedName name="IQ_NET_DEBT_ACT_OR_EST_THOM" hidden="1">"c5309"</definedName>
    <definedName name="IQ_NET_DEBT_DET_EST" hidden="1">"c12061"</definedName>
    <definedName name="IQ_NET_DEBT_DET_EST_CURRENCY" hidden="1">"c12468"</definedName>
    <definedName name="IQ_NET_DEBT_DET_EST_CURRENCY_THOM" hidden="1">"c12491"</definedName>
    <definedName name="IQ_NET_DEBT_DET_EST_DATE" hidden="1">"c12214"</definedName>
    <definedName name="IQ_NET_DEBT_DET_EST_DATE_THOM" hidden="1">"c12242"</definedName>
    <definedName name="IQ_NET_DEBT_DET_EST_INCL" hidden="1">"c12351"</definedName>
    <definedName name="IQ_NET_DEBT_DET_EST_INCL_THOM" hidden="1">"c12374"</definedName>
    <definedName name="IQ_NET_DEBT_DET_EST_ORIGIN" hidden="1">"c12586"</definedName>
    <definedName name="IQ_NET_DEBT_DET_EST_ORIGIN_THOM" hidden="1">"c12612"</definedName>
    <definedName name="IQ_NET_DEBT_DET_EST_THOM" hidden="1">"c12092"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THOM" hidden="1">"c4027"</definedName>
    <definedName name="IQ_NET_DEBT_GUIDANCE_CIQ" hidden="1">"c5005"</definedName>
    <definedName name="IQ_NET_DEBT_GUIDANCE_CIQ_COL" hidden="1">"c11652"</definedName>
    <definedName name="IQ_NET_DEBT_HIGH_EST" hidden="1">"c3518"</definedName>
    <definedName name="IQ_NET_DEBT_HIGH_EST_THOM" hidden="1">"c4029"</definedName>
    <definedName name="IQ_NET_DEBT_HIGH_GUIDANCE_CIQ" hidden="1">"c4593"</definedName>
    <definedName name="IQ_NET_DEBT_HIGH_GUIDANCE_CIQ_COL" hidden="1">"c11242"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THOM" hidden="1">"c4030"</definedName>
    <definedName name="IQ_NET_DEBT_LOW_GUIDANCE_CIQ" hidden="1">"c4633"</definedName>
    <definedName name="IQ_NET_DEBT_LOW_GUIDANCE_CIQ_COL" hidden="1">"c11282"</definedName>
    <definedName name="IQ_NET_DEBT_MEDIAN_EST" hidden="1">"c3520"</definedName>
    <definedName name="IQ_NET_DEBT_MEDIAN_EST_THOM" hidden="1">"c4028"</definedName>
    <definedName name="IQ_NET_DEBT_NUM_EST" hidden="1">"c3515"</definedName>
    <definedName name="IQ_NET_DEBT_NUM_EST_THOM" hidden="1">"c4031"</definedName>
    <definedName name="IQ_NET_DEBT_STDDEV_EST" hidden="1">"c3516"</definedName>
    <definedName name="IQ_NET_DEBT_STDDEV_EST_THOM" hidden="1">"c4032"</definedName>
    <definedName name="IQ_NET_EARNED" hidden="1">"c2734"</definedName>
    <definedName name="IQ_NET_FUNDS_PURCHASED_ASSETS_TOT_FFIEC" hidden="1">"c13448"</definedName>
    <definedName name="IQ_NET_GAIN_LOSS_OREO_EXP_FFIEC" hidden="1">"c15370"</definedName>
    <definedName name="IQ_NET_GAIN_LOSS_OREO_INC_FFIEC" hidden="1">"c15367"</definedName>
    <definedName name="IQ_NET_GAIN_LOSS_SALES_LOANS_EXP_FFIEC" hidden="1">"c15371"</definedName>
    <definedName name="IQ_NET_GAIN_LOSS_SALES_LOANS_INC_FFIEC" hidden="1">"c15368"</definedName>
    <definedName name="IQ_NET_GAIN_SALE_PREMISES_FIXED_ASSETS_EXP_FFIEC" hidden="1">"c15372"</definedName>
    <definedName name="IQ_NET_GAIN_SALE_PREMISES_FIXED_ASSETS_INC_FFIEC" hidden="1">"c15369"</definedName>
    <definedName name="IQ_NET_INC" hidden="1">"c1394"</definedName>
    <definedName name="IQ_NET_INC_10K" hidden="1">"IQ_NET_INC_10K"</definedName>
    <definedName name="IQ_NET_INC_10Q" hidden="1">"IQ_NET_INC_10Q"</definedName>
    <definedName name="IQ_NET_INC_10Q1" hidden="1">"IQ_NET_INC_10Q1"</definedName>
    <definedName name="IQ_NET_INC_BEFORE" hidden="1">"c1368"</definedName>
    <definedName name="IQ_NET_INC_CF" hidden="1">"c1397"</definedName>
    <definedName name="IQ_NET_INC_GROWTH_1" hidden="1">"IQ_NET_INC_GROWTH_1"</definedName>
    <definedName name="IQ_NET_INC_GROWTH_2" hidden="1">"IQ_NET_INC_GROWTH_2"</definedName>
    <definedName name="IQ_NET_INC_MARGIN" hidden="1">"c1398"</definedName>
    <definedName name="IQ_NET_INCOME_FDIC" hidden="1">"c6587"</definedName>
    <definedName name="IQ_NET_INCOME_HOMEBUILDING_SALES" hidden="1">"c15818"</definedName>
    <definedName name="IQ_NET_INCOME_LH_FFIEC" hidden="1">"c13110"</definedName>
    <definedName name="IQ_NET_INCOME_PC_FFIEC" hidden="1">"c13103"</definedName>
    <definedName name="IQ_NET_INCOME_SHE_FFIEC" hidden="1">"c12960"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INCOME_AVG_ASSET" hidden="1">"c15706"</definedName>
    <definedName name="IQ_NET_INT_INCOME_FFIEC" hidden="1">"c13001"</definedName>
    <definedName name="IQ_NET_INT_INCOME_FTE_FFIEC" hidden="1">"c13036"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INC_INTERNATIONAL_OPS_FFIEC" hidden="1">"c15375"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CORE_DEPOSITS_FFIEC" hidden="1">"c13341"</definedName>
    <definedName name="IQ_NET_LOANS_DEPOSITS_FFIEC" hidden="1">"c13340"</definedName>
    <definedName name="IQ_NET_LOANS_EQUITY_FFIEC" hidden="1">"c13347"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LOSSES" hidden="1">"c15873"</definedName>
    <definedName name="IQ_NET_NEW_CLIENT_ASSETS" hidden="1">"c20430"</definedName>
    <definedName name="IQ_NET_NONINTEREST_INC_EXP_INTERNATIONAL_OPS_FFIEC" hidden="1">"c15387"</definedName>
    <definedName name="IQ_NET_OPERATING_INCOME_ASSETS_FDIC" hidden="1">"c6729"</definedName>
    <definedName name="IQ_NET_PREMIUM_WRITTEN_STATUTORY_SURPLUS" hidden="1">"c15880"</definedName>
    <definedName name="IQ_NET_PREMIUMS_WRITTEN_AVG_ASSETS" hidden="1">"c15888"</definedName>
    <definedName name="IQ_NET_PREMIUMS_WRITTEN_AVG_EQUITY" hidden="1">"c15891"</definedName>
    <definedName name="IQ_NET_PREMIUMS_WRITTEN_AVG_STATUTORY_SURPLUS" hidden="1">"c15890"</definedName>
    <definedName name="IQ_NET_PREMIUMS_WRITTEN_GROSS_PREMIUMS_WRITTEN" hidden="1">"c15889"</definedName>
    <definedName name="IQ_NET_RENTAL_EXP_FN" hidden="1">"c780"</definedName>
    <definedName name="IQ_NET_SECURITIZATION_INC_FOREIGN_FFIEC" hidden="1">"c15379"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WS" hidden="1">"c13743"</definedName>
    <definedName name="IQ_NEWS_DATE" hidden="1">"c13746"</definedName>
    <definedName name="IQ_NEWS_SOURCE" hidden="1">"c13745"</definedName>
    <definedName name="IQ_NEWS_TIME" hidden="1">"c13759"</definedName>
    <definedName name="IQ_NEWS_URL" hidden="1">"c13744"</definedName>
    <definedName name="IQ_NEXT_CALL_DATE" hidden="1">"c2198"</definedName>
    <definedName name="IQ_NEXT_CALL_PRICE" hidden="1">"c2199"</definedName>
    <definedName name="IQ_NEXT_CONTRACT_ID" hidden="1">"c13928"</definedName>
    <definedName name="IQ_NEXT_DIV_AMOUNT" hidden="1">"c17414"</definedName>
    <definedName name="IQ_NEXT_DIV_PAYMENT_DATE" hidden="1">"c17413"</definedName>
    <definedName name="IQ_NEXT_DIV_PAYMENT_TYPE" hidden="1">"c17415"</definedName>
    <definedName name="IQ_NEXT_DIV_RECORD_DATE" hidden="1">"c17412"</definedName>
    <definedName name="IQ_NEXT_EARNINGS_DATE" hidden="1">"c13592"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XDIV_DATE" hidden="1">"c17411"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CIQ_COL" hidden="1">"c11712"</definedName>
    <definedName name="IQ_NI_ACT_OR_EST_THOM" hidden="1">"c5306"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AVG_ASSETS_FFIEC" hidden="1">"c13370"</definedName>
    <definedName name="IQ_NI_BANK_AND_NONCONTROLLING_INTEREST_FFIEC" hidden="1">"c15365"</definedName>
    <definedName name="IQ_NI_BEFORE_CAPITALIZED" hidden="1">"c792"</definedName>
    <definedName name="IQ_NI_BEFORE_INTERNAL_ALLOCATIONS_FOREIGN_FFIEC" hidden="1">"c15393"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DET_EST" hidden="1">"c12062"</definedName>
    <definedName name="IQ_NI_DET_EST_CURRENCY" hidden="1">"c12469"</definedName>
    <definedName name="IQ_NI_DET_EST_CURRENCY_THOM" hidden="1">"c12492"</definedName>
    <definedName name="IQ_NI_DET_EST_DATE" hidden="1">"c12215"</definedName>
    <definedName name="IQ_NI_DET_EST_DATE_THOM" hidden="1">"c12243"</definedName>
    <definedName name="IQ_NI_DET_EST_INCL" hidden="1">"c12352"</definedName>
    <definedName name="IQ_NI_DET_EST_INCL_THOM" hidden="1">"c12375"</definedName>
    <definedName name="IQ_NI_DET_EST_ORIGIN" hidden="1">"c12587"</definedName>
    <definedName name="IQ_NI_DET_EST_ORIGIN_THOM" hidden="1">"c12613"</definedName>
    <definedName name="IQ_NI_DET_EST_THOM" hidden="1">"c12093"</definedName>
    <definedName name="IQ_NI_EST" hidden="1">"c1716"</definedName>
    <definedName name="IQ_NI_EST_THOM" hidden="1">"c5126"</definedName>
    <definedName name="IQ_NI_FFIEC" hidden="1">"c13034"</definedName>
    <definedName name="IQ_NI_GAAP_GUIDANCE_CIQ" hidden="1">"c5008"</definedName>
    <definedName name="IQ_NI_GAAP_GUIDANCE_CIQ_COL" hidden="1">"c11655"</definedName>
    <definedName name="IQ_NI_GAAP_HIGH_GUIDANCE_CIQ" hidden="1">"c4589"</definedName>
    <definedName name="IQ_NI_GAAP_HIGH_GUIDANCE_CIQ_COL" hidden="1">"c11238"</definedName>
    <definedName name="IQ_NI_GAAP_LOW_GUIDANCE_CIQ" hidden="1">"c4629"</definedName>
    <definedName name="IQ_NI_GAAP_LOW_GUIDANCE_CIQ_COL" hidden="1">"c11278"</definedName>
    <definedName name="IQ_NI_GUIDANCE_CIQ" hidden="1">"c5007"</definedName>
    <definedName name="IQ_NI_GUIDANCE_CIQ_COL" hidden="1">"c11654"</definedName>
    <definedName name="IQ_NI_GW_DET_EST" hidden="1">"c12063"</definedName>
    <definedName name="IQ_NI_GW_DET_EST_CURRENCY" hidden="1">"c12470"</definedName>
    <definedName name="IQ_NI_GW_DET_EST_DATE" hidden="1">"c12216"</definedName>
    <definedName name="IQ_NI_GW_DET_EST_INCL" hidden="1">"c12353"</definedName>
    <definedName name="IQ_NI_GW_EST" hidden="1">"c1723"</definedName>
    <definedName name="IQ_NI_GW_GUIDANCE_CIQ" hidden="1">"c5009"</definedName>
    <definedName name="IQ_NI_GW_GUIDANCE_CIQ_COL" hidden="1">"c11656"</definedName>
    <definedName name="IQ_NI_GW_HIGH_EST" hidden="1">"c1725"</definedName>
    <definedName name="IQ_NI_GW_HIGH_GUIDANCE_CIQ" hidden="1">"c4590"</definedName>
    <definedName name="IQ_NI_GW_HIGH_GUIDANCE_CIQ_COL" hidden="1">"c11239"</definedName>
    <definedName name="IQ_NI_GW_LOW_EST" hidden="1">"c1726"</definedName>
    <definedName name="IQ_NI_GW_LOW_GUIDANCE_CIQ" hidden="1">"c4630"</definedName>
    <definedName name="IQ_NI_GW_LOW_GUIDANCE_CIQ_COL" hidden="1">"c11279"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HIGH_EST_THOM" hidden="1">"c5128"</definedName>
    <definedName name="IQ_NI_HIGH_GUIDANCE_CIQ" hidden="1">"c4588"</definedName>
    <definedName name="IQ_NI_HIGH_GUIDANCE_CIQ_COL" hidden="1">"c11237"</definedName>
    <definedName name="IQ_NI_LOW_EST" hidden="1">"c1719"</definedName>
    <definedName name="IQ_NI_LOW_EST_THOM" hidden="1">"c5129"</definedName>
    <definedName name="IQ_NI_LOW_GUIDANCE_CIQ" hidden="1">"c4628"</definedName>
    <definedName name="IQ_NI_LOW_GUIDANCE_CIQ_COL" hidden="1">"c11277"</definedName>
    <definedName name="IQ_NI_MARGIN" hidden="1">"c794"</definedName>
    <definedName name="IQ_NI_MEDIAN_EST" hidden="1">"c1717"</definedName>
    <definedName name="IQ_NI_MEDIAN_EST_THOM" hidden="1">"c5127"</definedName>
    <definedName name="IQ_NI_NON_CONTROLLING_INTERESTS_FFIEC" hidden="1">"c15366"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THOM" hidden="1">"c5130"</definedName>
    <definedName name="IQ_NI_REPORTED_DET_EST_ORIGIN" hidden="1">"c12588"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BC_ACT_OR_EST" hidden="1">"c4474"</definedName>
    <definedName name="IQ_NI_SBC_ACT_OR_EST_CIQ" hidden="1">"c5012"</definedName>
    <definedName name="IQ_NI_SBC_ACT_OR_EST_CIQ_COL" hidden="1">"c11659"</definedName>
    <definedName name="IQ_NI_SBC_EST" hidden="1">"c4473"</definedName>
    <definedName name="IQ_NI_SBC_GUIDANCE" hidden="1">"c4475"</definedName>
    <definedName name="IQ_NI_SBC_GUIDANCE_CIQ" hidden="1">"c5013"</definedName>
    <definedName name="IQ_NI_SBC_GUIDANCE_CIQ_COL" hidden="1">"c11660"</definedName>
    <definedName name="IQ_NI_SBC_GW_ACT_OR_EST" hidden="1">"c4478"</definedName>
    <definedName name="IQ_NI_SBC_GW_ACT_OR_EST_CIQ" hidden="1">"c5016"</definedName>
    <definedName name="IQ_NI_SBC_GW_ACT_OR_EST_CIQ_COL" hidden="1">"c11663"</definedName>
    <definedName name="IQ_NI_SBC_GW_EST" hidden="1">"c4477"</definedName>
    <definedName name="IQ_NI_SBC_GW_GUIDANCE" hidden="1">"c4479"</definedName>
    <definedName name="IQ_NI_SBC_GW_GUIDANCE_CIQ" hidden="1">"c5017"</definedName>
    <definedName name="IQ_NI_SBC_GW_GUIDANCE_CIQ_COL" hidden="1">"c11664"</definedName>
    <definedName name="IQ_NI_SBC_GW_HIGH_EST" hidden="1">"c4480"</definedName>
    <definedName name="IQ_NI_SBC_GW_HIGH_GUIDANCE" hidden="1">"c4187"</definedName>
    <definedName name="IQ_NI_SBC_GW_HIGH_GUIDANCE_CIQ" hidden="1">"c4599"</definedName>
    <definedName name="IQ_NI_SBC_GW_HIGH_GUIDANCE_CIQ_COL" hidden="1">"c11248"</definedName>
    <definedName name="IQ_NI_SBC_GW_LOW_EST" hidden="1">"c4481"</definedName>
    <definedName name="IQ_NI_SBC_GW_LOW_GUIDANCE" hidden="1">"c4227"</definedName>
    <definedName name="IQ_NI_SBC_GW_LOW_GUIDANCE_CIQ" hidden="1">"c4639"</definedName>
    <definedName name="IQ_NI_SBC_GW_LOW_GUIDANCE_CIQ_COL" hidden="1">"c11288"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HIGH_GUIDANCE_CIQ" hidden="1">"c4598"</definedName>
    <definedName name="IQ_NI_SBC_HIGH_GUIDANCE_CIQ_COL" hidden="1">"c11247"</definedName>
    <definedName name="IQ_NI_SBC_LOW_EST" hidden="1">"c4487"</definedName>
    <definedName name="IQ_NI_SBC_LOW_GUIDANCE" hidden="1">"c4226"</definedName>
    <definedName name="IQ_NI_SBC_LOW_GUIDANCE_CIQ" hidden="1">"c4638"</definedName>
    <definedName name="IQ_NI_SBC_LOW_GUIDANCE_CIQ_COL" hidden="1">"c11287"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THOM" hidden="1">"c5131"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I_INCL_UNCONSOL" hidden="1">"c16068"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_ALLOW_RECEIVABLES_FFIEC" hidden="1">"c13353"</definedName>
    <definedName name="IQ_NON_ACCRUAL_ASSET_SOLD_DURING_QTR_FFIEC" hidden="1">"c15350"</definedName>
    <definedName name="IQ_NON_ACCRUAL_LOANS" hidden="1">"c796"</definedName>
    <definedName name="IQ_NON_CASH" hidden="1">"c1399"</definedName>
    <definedName name="IQ_NON_CASH_ITEMS" hidden="1">"c797"</definedName>
    <definedName name="IQ_NON_CD_DEPOSITS" hidden="1">"c15718"</definedName>
    <definedName name="IQ_NON_CD_DEPOSITS_TOTAL_DEPOSITS" hidden="1">"c15725"</definedName>
    <definedName name="IQ_NON_CURRENT_LOANS_FFIEC" hidden="1">"c13860"</definedName>
    <definedName name="IQ_NON_FARM_NONRES_PROPERTIES_TRADING_DOM_FFIEC" hidden="1">"c12931"</definedName>
    <definedName name="IQ_NON_INS_EXP" hidden="1">"c798"</definedName>
    <definedName name="IQ_NON_INS_REV" hidden="1">"c799"</definedName>
    <definedName name="IQ_NON_INT_BAL_OTHER_INSTITUTIONS_FFIEC" hidden="1">"c12950"</definedName>
    <definedName name="IQ_NON_INT_BEAR_CD" hidden="1">"c800"</definedName>
    <definedName name="IQ_NON_INT_BEARING_DEPOSITS" hidden="1">"c800"</definedName>
    <definedName name="IQ_NON_INT_DEPOSITS_DOM_FFIEC" hidden="1">"c12851"</definedName>
    <definedName name="IQ_NON_INT_DEPOSITS_FOREIGN_FFIEC" hidden="1">"c12854"</definedName>
    <definedName name="IQ_NON_INT_EXP" hidden="1">"c801"</definedName>
    <definedName name="IQ_NON_INT_EXP_AVG_ASSETS_FFIEC" hidden="1">"c18878"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EXPENSE_AVG_ASSET" hidden="1">"c15708"</definedName>
    <definedName name="IQ_NON_INT_EXPENSE_FFIEC" hidden="1">"c13028"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AVG_ASSETS_FFIEC" hidden="1">"c13359"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_INC_OPERATING_INC_FFIEC" hidden="1">"c13382"</definedName>
    <definedName name="IQ_NON_INT_INCOME_AVG_ASSET" hidden="1">"c15707"</definedName>
    <definedName name="IQ_NON_INT_INCOME_FFIEC" hidden="1">"c13017"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EQUITY" hidden="1">"c15702"</definedName>
    <definedName name="IQ_NON_PERF_ASSETS_LOANS_OREO" hidden="1">"c15701"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ASSETS_FFIEC" hidden="1">"c13859"</definedName>
    <definedName name="IQ_NON_PERFORMING_LOANS" hidden="1">"c827"</definedName>
    <definedName name="IQ_NON_PERFORMING_LOANS_FFIEC" hidden="1">"c13861"</definedName>
    <definedName name="IQ_NON_RE_DA" hidden="1">"c16179"</definedName>
    <definedName name="IQ_NON_RENTAL_NOI" hidden="1">"c16066"</definedName>
    <definedName name="IQ_NON_RENTAL_OPERATING_EXPENSE" hidden="1">"c16046"</definedName>
    <definedName name="IQ_NON_US_ADDRESS_LEASE_FIN_REC_FFIEC" hidden="1">"c13625"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INCOME_AMORT_CLOSED_END_LOANS_FFIEC" hidden="1">"c13078"</definedName>
    <definedName name="IQ_NONCASH_PENSION_EXP" hidden="1">"c3000"</definedName>
    <definedName name="IQ_NONCORE_ASSETS_TOT_FFIEC" hidden="1">"c13443"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NONRES_DOM_FFIEC" hidden="1">"c15271"</definedName>
    <definedName name="IQ_NONFARM_NONRES_GROSS_LOANS_FFIEC" hidden="1">"c13405"</definedName>
    <definedName name="IQ_NONFARM_NONRES_LL_REC_DOM_FFIEC" hidden="1">"c13626"</definedName>
    <definedName name="IQ_NONFARM_NONRES_RISK_BASED_FFIEC" hidden="1">"c13426"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CASH_FFIEC" hidden="1">"c12774"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_FOREIGN_FFIEC" hidden="1">"c15376"</definedName>
    <definedName name="IQ_NONINTEREST_INCOME_EARNING_ASSETS_FDIC" hidden="1">"c6727"</definedName>
    <definedName name="IQ_NONMORTGAGE_SERVICING_FDIC" hidden="1">"c6336"</definedName>
    <definedName name="IQ_NONQUALIFYING_PREFERRED_T1_FFIEC" hidden="1">"c13134"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FC_UNUSED_UNUSED_UNUSED" hidden="1">"c8468"</definedName>
    <definedName name="IQ_NONRES_FIXED_INVEST_PRIV_APR_UNUSED" hidden="1">"c7588"</definedName>
    <definedName name="IQ_NONRES_FIXED_INVEST_PRIV_APR_UNUSED_UNUSED_UNUSED" hidden="1">"c7588"</definedName>
    <definedName name="IQ_NONRES_FIXED_INVEST_PRIV_FC_UNUSED" hidden="1">"c7808"</definedName>
    <definedName name="IQ_NONRES_FIXED_INVEST_PRIV_FC_UNUSED_UNUSED_UNUSED" hidden="1">"c7808"</definedName>
    <definedName name="IQ_NONRES_FIXED_INVEST_PRIV_POP_FC_UNUSED" hidden="1">"c8028"</definedName>
    <definedName name="IQ_NONRES_FIXED_INVEST_PRIV_POP_FC_UNUSED_UNUSED_UNUSED" hidden="1">"c8028"</definedName>
    <definedName name="IQ_NONRES_FIXED_INVEST_PRIV_POP_UNUSED" hidden="1">"c7148"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FC_UNUSED_UNUSED_UNUSED" hidden="1">"c8248"</definedName>
    <definedName name="IQ_NONRES_FIXED_INVEST_PRIV_YOY_UNUSED" hidden="1">"c7368"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DING_SECURITIES_FAIR_VALUE_TOT_FFIEC" hidden="1">"c13211"</definedName>
    <definedName name="IQ_NONTRADING_SECURITIES_LEVEL_1_FFIEC" hidden="1">"c13219"</definedName>
    <definedName name="IQ_NONTRADING_SECURITIES_LEVEL_2_FFIEC" hidden="1">"c13227"</definedName>
    <definedName name="IQ_NONTRADING_SECURITIES_LEVEL_3_FFIEC" hidden="1">"c13235"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AMT_DERIVATIVES_BENEFICIARY_FFIEC" hidden="1">"c13118"</definedName>
    <definedName name="IQ_NOTIONAL_AMT_DERIVATIVES_GUARANTOR_FFIEC" hidden="1">"c13111"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OW_ATS_ACCOUNTS_COMMERCIAL_BANK_SUBS_FFIEC" hidden="1">"c12946"</definedName>
    <definedName name="IQ_NOW_ATS_ACCOUNTS_OTHER_INSTITUTIONS_FFIEC" hidden="1">"c12951"</definedName>
    <definedName name="IQ_NOW_OTHER_TRANS_ACCTS_TOT_DEPOSITS_FFIEC" hidden="1">"c13903"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CONTRIBUTORS" hidden="1">"c13739"</definedName>
    <definedName name="IQ_NUMBER_ADRHOLDERS" hidden="1">"c1970"</definedName>
    <definedName name="IQ_NUMBER_CELL_SITES" hidden="1">"c15762"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NUMBER_TRADES_EXECUTED" hidden="1">"c20428"</definedName>
    <definedName name="IQ_NUMBER_WIRELESS_TOWERS" hidden="1">"c15766"</definedName>
    <definedName name="IQ_OBLIGATION_STATES_POLI_SUBD_US_LL_REC_DOM_FFIEC" hidden="1">"c15295"</definedName>
    <definedName name="IQ_OBLIGATION_STATES_POLI_SUBD_US_LL_REC_FFIEC" hidden="1">"c15294"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EXP_AVG_ASSETS_FFIEC" hidden="1">"c13372"</definedName>
    <definedName name="IQ_OCCUPANCY_EXP_OPERATING_INC_FFIEC" hidden="1">"c13380"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ITY_RESERVES_GAS" hidden="1">"c2050"</definedName>
    <definedName name="IQ_OG_EQUITY_RESERVES_NGL" hidden="1">"c2921"</definedName>
    <definedName name="IQ_OG_EQUITY_RESERVES_OIL" hidden="1">"c2038"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PRODUCTIVE_WELLS_DRILLED_GAS" hidden="1">"c15907"</definedName>
    <definedName name="IQ_OG_GROSS_DEVELOPMENT_PRODUCTIVE_WELLS_DRILLED_OIL" hidden="1">"c15906"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PRODUCTIVE_WELLS_DRILLED_GAS" hidden="1">"c15905"</definedName>
    <definedName name="IQ_OG_GROSS_EXPLORATORY_PRODUCTIVE_WELLS_DRILLED_OIL" hidden="1">"c15904"</definedName>
    <definedName name="IQ_OG_GROSS_EXPLORATORY_TOTAL_WELLS_DRILLED" hidden="1">"c10096"</definedName>
    <definedName name="IQ_OG_GROSS_OPERATED_WELLS" hidden="1">"c10092"</definedName>
    <definedName name="IQ_OG_GROSS_PRODUCING_WELLS_GAS" hidden="1">"c15897"</definedName>
    <definedName name="IQ_OG_GROSS_PRODUCING_WELLS_OIL" hidden="1">"c15896"</definedName>
    <definedName name="IQ_OG_GROSS_PRODUCTIVE_WELLS_DRILLED_GAS" hidden="1">"c15901"</definedName>
    <definedName name="IQ_OG_GROSS_PRODUCTIVE_WELLS_DRILLED_OIL" hidden="1">"c15900"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PRODUCTIVE_WELLS_DRILLED_GAS" hidden="1">"c15911"</definedName>
    <definedName name="IQ_OG_NET_DEVELOPMENT_PRODUCTIVE_WELLS_DRILLED_OIL" hidden="1">"c15910"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PRODUCTIVE_WELLS_DRILLED_GAS" hidden="1">"c15909"</definedName>
    <definedName name="IQ_OG_NET_EXPLORATORY_PRODUCTIVE_WELLS_DRILLED_OIL" hidden="1">"c15908"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ING_WELLS_GAS" hidden="1">"c15899"</definedName>
    <definedName name="IQ_OG_NET_PRODUCING_WELLS_OIL" hidden="1">"c15898"</definedName>
    <definedName name="IQ_OG_NET_PRODUCTIVE_WELLS_DRILLED_GAS" hidden="1">"c15903"</definedName>
    <definedName name="IQ_OG_NET_PRODUCTIVE_WELLS_DRILLED_OIL" hidden="1">"c15902"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OIL_PRODUCT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_INTEREST" hidden="1">"c13931"</definedName>
    <definedName name="IQ_OPENPRICE" hidden="1">"c848"</definedName>
    <definedName name="IQ_OPER_INC" hidden="1">"c849"</definedName>
    <definedName name="IQ_OPER_INC_ACT_OR_EST" hidden="1">"c2220"</definedName>
    <definedName name="IQ_OPER_INC_ACT_OR_EST_THOM" hidden="1">"c5304"</definedName>
    <definedName name="IQ_OPER_INC_BR" hidden="1">"c850"</definedName>
    <definedName name="IQ_OPER_INC_DET_EST" hidden="1">"c12064"</definedName>
    <definedName name="IQ_OPER_INC_DET_EST_CURRENCY" hidden="1">"c12471"</definedName>
    <definedName name="IQ_OPER_INC_DET_EST_CURRENCY_THOM" hidden="1">"c12494"</definedName>
    <definedName name="IQ_OPER_INC_DET_EST_DATE" hidden="1">"c12217"</definedName>
    <definedName name="IQ_OPER_INC_DET_EST_DATE_THOM" hidden="1">"c12245"</definedName>
    <definedName name="IQ_OPER_INC_DET_EST_INCL" hidden="1">"c12354"</definedName>
    <definedName name="IQ_OPER_INC_DET_EST_INCL_THOM" hidden="1">"c12377"</definedName>
    <definedName name="IQ_OPER_INC_DET_EST_ORIGIN" hidden="1">"c12589"</definedName>
    <definedName name="IQ_OPER_INC_DET_EST_ORIGIN_THOM" hidden="1">"c12615"</definedName>
    <definedName name="IQ_OPER_INC_DET_EST_THOM" hidden="1">"c12095"</definedName>
    <definedName name="IQ_OPER_INC_EST" hidden="1">"c1688"</definedName>
    <definedName name="IQ_OPER_INC_EST_THOM" hidden="1">"c5112"</definedName>
    <definedName name="IQ_OPER_INC_FIN" hidden="1">"c851"</definedName>
    <definedName name="IQ_OPER_INC_HIGH_EST" hidden="1">"c1690"</definedName>
    <definedName name="IQ_OPER_INC_HIGH_EST_THOM" hidden="1">"c5114"</definedName>
    <definedName name="IQ_OPER_INC_INS" hidden="1">"c852"</definedName>
    <definedName name="IQ_OPER_INC_LOW_EST" hidden="1">"c1691"</definedName>
    <definedName name="IQ_OPER_INC_LOW_EST_THOM" hidden="1">"c5115"</definedName>
    <definedName name="IQ_OPER_INC_MARGIN" hidden="1">"c1448"</definedName>
    <definedName name="IQ_OPER_INC_MEDIAN_EST" hidden="1">"c1689"</definedName>
    <definedName name="IQ_OPER_INC_MEDIAN_EST_THOM" hidden="1">"c5113"</definedName>
    <definedName name="IQ_OPER_INC_NUM_EST" hidden="1">"c1692"</definedName>
    <definedName name="IQ_OPER_INC_NUM_EST_THOM" hidden="1">"c5116"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THOM" hidden="1">"c5117"</definedName>
    <definedName name="IQ_OPER_INC_UTI" hidden="1">"c854"</definedName>
    <definedName name="IQ_OPERATING_EXP_AVG_ASSETS_FFIEC" hidden="1">"c13373"</definedName>
    <definedName name="IQ_OPERATING_INC_AVG_ASSETS_FFIEC" hidden="1">"c13368"</definedName>
    <definedName name="IQ_OPERATING_INC_TE_AVG_ASSETS_FFIEC" hidden="1">"c13360"</definedName>
    <definedName name="IQ_OPERATING_NOI_AVG_GROSS_PROP" hidden="1">"c16058"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FIEC" hidden="1">"c12831"</definedName>
    <definedName name="IQ_OREO_FOREIGN_FDIC" hidden="1">"c6460"</definedName>
    <definedName name="IQ_OREO_FOREIGN_FFIEC" hidden="1">"c15273"</definedName>
    <definedName name="IQ_OREO_MULTI_FAMILY_RESIDENTIAL_FDIC" hidden="1">"c6455"</definedName>
    <definedName name="IQ_OREO_OTHER_FFIEC" hidden="1">"c12833"</definedName>
    <definedName name="IQ_ORGANIC_GROWTH_RATE" hidden="1">"c20429"</definedName>
    <definedName name="IQ_OTHER_ADDITIONS_T1_FFIEC" hidden="1">"c13142"</definedName>
    <definedName name="IQ_OTHER_ADDITIONS_T2_FFIEC" hidden="1">"c13148"</definedName>
    <definedName name="IQ_OTHER_ADJ_CLAIM_ADJ_EXP_INCURRED" hidden="1">"c15878"</definedName>
    <definedName name="IQ_OTHER_ADJ_CLAIM_ADJ_EXP_PAID" hidden="1">"c15879"</definedName>
    <definedName name="IQ_OTHER_ADJ_RESERVE_BOP" hidden="1">"c15876"</definedName>
    <definedName name="IQ_OTHER_ADJ_RESERVES" hidden="1">"c15882"</definedName>
    <definedName name="IQ_OTHER_ADJUST_GROSS_LOANS" hidden="1">"c859"</definedName>
    <definedName name="IQ_OTHER_ADJUSTMENTS_COVERED" hidden="1">"c9961"</definedName>
    <definedName name="IQ_OTHER_ADJUSTMENTS_FFIEC" hidden="1">"c12972"</definedName>
    <definedName name="IQ_OTHER_ADJUSTMENTS_GROUP" hidden="1">"c9947"</definedName>
    <definedName name="IQ_OTHER_AFFO" hidden="1">"c16180"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FIEC" hidden="1">"c12848"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TOTAL_FFIEC" hidden="1">"c12841"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BORROWED_MONEY_FAIR_VALUE_TOT_FFIEC" hidden="1">"c15409"</definedName>
    <definedName name="IQ_OTHER_BORROWED_MONEY_FFIEC" hidden="1">"c12862"</definedName>
    <definedName name="IQ_OTHER_BORROWED_MONEY_LEVEL_1_FFIEC" hidden="1">"c15431"</definedName>
    <definedName name="IQ_OTHER_BORROWED_MONEY_LEVEL_2_FFIEC" hidden="1">"c15444"</definedName>
    <definedName name="IQ_OTHER_BORROWED_MONEY_LEVEL_3_FFIEC" hidden="1">"c15457"</definedName>
    <definedName name="IQ_OTHER_BORROWED_MONEY_LT_FFIEC" hidden="1">"c12865"</definedName>
    <definedName name="IQ_OTHER_BORROWED_MONEY_ST_FFIEC" hidden="1">"c12864"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OMPREHENSIVE_INCOME_FFIEC" hidden="1">"c12970"</definedName>
    <definedName name="IQ_OTHER_CONSTRUCTION_GROSS_LOANS_FFIEC" hidden="1">"c13403"</definedName>
    <definedName name="IQ_OTHER_CONSTRUCTION_LOANS_DUE_30_89_FFIEC" hidden="1">"c13258"</definedName>
    <definedName name="IQ_OTHER_CONSTRUCTION_LOANS_DUE_90_FFIEC" hidden="1">"c13286"</definedName>
    <definedName name="IQ_OTHER_CONSTRUCTION_LOANS_NON_ACCRUAL_FFIEC" hidden="1">"c13312"</definedName>
    <definedName name="IQ_OTHER_CONSTRUCTION_LOANS_UNUSED_FFIEC" hidden="1">"c13245"</definedName>
    <definedName name="IQ_OTHER_CONSTRUCTION_RISK_BASED_FFIEC" hidden="1">"c13424"</definedName>
    <definedName name="IQ_OTHER_CONSUMER_LL_REC_FFIEC" hidden="1">"c12891"</definedName>
    <definedName name="IQ_OTHER_CONSUMER_LOANS_FFIEC" hidden="1">"c12824"</definedName>
    <definedName name="IQ_OTHER_CONSUMER_LOANS_TRADING_DOM_FFIEC" hidden="1">"c12935"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BT_SEC_DOM_AFS_AMORT_COST_FFIEC" hidden="1">"c20503"</definedName>
    <definedName name="IQ_OTHER_DEBT_SEC_DOM_AFS_FAIR_VAL_FFIEC" hidden="1">"c20468"</definedName>
    <definedName name="IQ_OTHER_DEBT_SEC_DOM_AVAIL_SALE_FFIEC" hidden="1">"c12803"</definedName>
    <definedName name="IQ_OTHER_DEBT_SEC_FOREIGN_AFS_AMORT_COST_FFIEC" hidden="1">"c20504"</definedName>
    <definedName name="IQ_OTHER_DEBT_SEC_FOREIGN_AFS_FAIR_VAL_FFIEC" hidden="1">"c20469"</definedName>
    <definedName name="IQ_OTHER_DEBT_SEC_FOREIGN_AVAIL_SALE_FFIEC" hidden="1">"c12804"</definedName>
    <definedName name="IQ_OTHER_DEBT_SEC_INVEST_SECURITIES_FFIEC" hidden="1">"c13462"</definedName>
    <definedName name="IQ_OTHER_DEBT_SEC_TRADING_DOM_FFIEC" hidden="1">"c12924"</definedName>
    <definedName name="IQ_OTHER_DEBT_SEC_TRADING_FFIEC" hidden="1">"c12819"</definedName>
    <definedName name="IQ_OTHER_DEBT_SECURITIES_DOM_FFIEC" hidden="1">"c12789"</definedName>
    <definedName name="IQ_OTHER_DEBT_SECURITIES_DOM_HTM_AMORT_COST_FFIEC" hidden="1">"c20451"</definedName>
    <definedName name="IQ_OTHER_DEBT_SECURITIES_DOM_HTM_FAIR_VAL_FFIEC" hidden="1">"c20486"</definedName>
    <definedName name="IQ_OTHER_DEBT_SECURITIES_FOREIGN_FFIEC" hidden="1">"c12790"</definedName>
    <definedName name="IQ_OTHER_DEBT_SECURITIES_FOREIGN_HTM_AMORT_COST_FFIEC" hidden="1">"c20452"</definedName>
    <definedName name="IQ_OTHER_DEBT_SECURITIES_FOREIGN_HTM_FAIR_VAL_FFIEC" hidden="1">"c20487"</definedName>
    <definedName name="IQ_OTHER_DEBT_SECURITIES_QUARTERLY_AVG_FFIEC" hidden="1">"c15473"</definedName>
    <definedName name="IQ_OTHER_DEDUCTIONS_LEVERAGE_RATIO_FFIEC" hidden="1">"c13158"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EPOSITS_FFIEC" hidden="1">"c12994"</definedName>
    <definedName name="IQ_OTHER_DEPOSITS_TOTAL_DEPOSITS" hidden="1">"c15724"</definedName>
    <definedName name="IQ_OTHER_DERIVATIVES_BENEFICIARY_FFIEC" hidden="1">"c13122"</definedName>
    <definedName name="IQ_OTHER_DERIVATIVES_GUARANTOR_FFIEC" hidden="1">"c13115"</definedName>
    <definedName name="IQ_OTHER_DEVELOPMENT_EXPENSE" hidden="1">"c16041"</definedName>
    <definedName name="IQ_OTHER_DEVELOPMENT_REVENUE" hidden="1">"c16025"</definedName>
    <definedName name="IQ_OTHER_DOMESTIC_DEBT_SECURITIES_FDIC" hidden="1">"c6302"</definedName>
    <definedName name="IQ_OTHER_EARNING" hidden="1">"c1609"</definedName>
    <definedName name="IQ_OTHER_EPRA_NAV_ADJ" hidden="1">"c16004"</definedName>
    <definedName name="IQ_OTHER_EPRA_NNAV_ADJ" hidden="1">"c16009"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CAPITAL_COMPS_FFIEC" hidden="1">"c12880"</definedName>
    <definedName name="IQ_OTHER_EQUITY_FFIEC" hidden="1">"c12879"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EXP_OPERATING_INC_FFIEC" hidden="1">"c13381"</definedName>
    <definedName name="IQ_OTHER_FAD" hidden="1">"c16184"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FOREIGN_LOANS_FOREIGN_FFIEC" hidden="1">"c13482"</definedName>
    <definedName name="IQ_OTHER_IBF_DEPOSIT_LIABILITIES_FFIEC" hidden="1">"c15301"</definedName>
    <definedName name="IQ_OTHER_INDIVIDUAL_FAMILY_DOM_QUARTERLY_AVG_FFIEC" hidden="1">"c15481"</definedName>
    <definedName name="IQ_OTHER_INSURANCE_FEES_FDIC" hidden="1">"c6672"</definedName>
    <definedName name="IQ_OTHER_INSURANCE_PREMIUMS_FFIEC" hidden="1">"c13071"</definedName>
    <definedName name="IQ_OTHER_INT_EXPENSE_FFIEC" hidden="1">"c12999"</definedName>
    <definedName name="IQ_OTHER_INT_INCOME_FFIEC" hidden="1">"c12988"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ASSETS_FFIEC" hidden="1">"c12837"</definedName>
    <definedName name="IQ_OTHER_INTANGIBLE_ASSETS_TOT_FFIEC" hidden="1">"c12840"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EASES_DUE_30_89_FFIEC" hidden="1">"c13278"</definedName>
    <definedName name="IQ_OTHER_LEASES_DUE_90_FFIEC" hidden="1">"c13304"</definedName>
    <definedName name="IQ_OTHER_LEASES_LL_REC_FFIEC" hidden="1">"c12896"</definedName>
    <definedName name="IQ_OTHER_LEASES_NON_ACCRUAL_FFIEC" hidden="1">"c13330"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IABILITIES_FFIEC" hidden="1">"c12872"</definedName>
    <definedName name="IQ_OTHER_LIABILITIES_TOTAL_FFIEC" hidden="1">"c12869"</definedName>
    <definedName name="IQ_OTHER_LL_REC_FFIEC" hidden="1">"c12894"</definedName>
    <definedName name="IQ_OTHER_LOANS" hidden="1">"c945"</definedName>
    <definedName name="IQ_OTHER_LOANS_CHARGE_OFFS_FDIC" hidden="1">"c6601"</definedName>
    <definedName name="IQ_OTHER_LOANS_DUE_30_89_FFIEC" hidden="1">"c13275"</definedName>
    <definedName name="IQ_OTHER_LOANS_DUE_90_FFIEC" hidden="1">"c13301"</definedName>
    <definedName name="IQ_OTHER_LOANS_FFIEC" hidden="1">"c12825"</definedName>
    <definedName name="IQ_OTHER_LOANS_FOREIGN_FDIC" hidden="1">"c6446"</definedName>
    <definedName name="IQ_OTHER_LOANS_GROSS_LOANS_FFIEC" hidden="1">"c13414"</definedName>
    <definedName name="IQ_OTHER_LOANS_INDIVIDUALS_CHARGE_OFFS_FFIEC" hidden="1">"c13181"</definedName>
    <definedName name="IQ_OTHER_LOANS_INDIVIDUALS_DUE_30_89_FFIEC" hidden="1">"c13273"</definedName>
    <definedName name="IQ_OTHER_LOANS_INDIVIDUALS_DUE_90_FFIEC" hidden="1">"c13299"</definedName>
    <definedName name="IQ_OTHER_LOANS_INDIVIDUALS_NON_ACCRUAL_FFIEC" hidden="1">"c13325"</definedName>
    <definedName name="IQ_OTHER_LOANS_INDIVIDUALS_RECOV_FFIEC" hidden="1">"c13203"</definedName>
    <definedName name="IQ_OTHER_LOANS_LEASES_FDIC" hidden="1">"c6322"</definedName>
    <definedName name="IQ_OTHER_LOANS_LL_REC_DOM_FFIEC" hidden="1">"c12914"</definedName>
    <definedName name="IQ_OTHER_LOANS_NET_CHARGE_OFFS_FDIC" hidden="1">"c6639"</definedName>
    <definedName name="IQ_OTHER_LOANS_NON_ACCRUAL_FFIEC" hidden="1">"c13327"</definedName>
    <definedName name="IQ_OTHER_LOANS_RECOVERIES_FDIC" hidden="1">"c6620"</definedName>
    <definedName name="IQ_OTHER_LOANS_RISK_BASED_FFIEC" hidden="1">"c13435"</definedName>
    <definedName name="IQ_OTHER_LOANS_TOTAL_FDIC" hidden="1">"c6432"</definedName>
    <definedName name="IQ_OTHER_LOANS_TOTAL_LOANS" hidden="1">"c15716"</definedName>
    <definedName name="IQ_OTHER_LOANS_TRADING_DOM_FFIEC" hidden="1">"c12936"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BS_AFS_AMORT_COST_FFIEC" hidden="1">"c20498"</definedName>
    <definedName name="IQ_OTHER_MBS_AFS_FAIR_VAL_FFIEC" hidden="1">"c20463"</definedName>
    <definedName name="IQ_OTHER_MBS_AVAIL_SALE_FFIEC" hidden="1">"c12801"</definedName>
    <definedName name="IQ_OTHER_MBS_FFIEC" hidden="1">"c12787"</definedName>
    <definedName name="IQ_OTHER_MBS_HTM_AMORT_COST_FFIEC" hidden="1">"c20446"</definedName>
    <definedName name="IQ_OTHER_MBS_HTM_FAIR_VAL_FFIEC" hidden="1">"c20481"</definedName>
    <definedName name="IQ_OTHER_MBS_ISSUED_FNMA_GNMA_TRADING_DOM_FFIEC" hidden="1">"c12922"</definedName>
    <definedName name="IQ_OTHER_MBS_ISSUED_FNMA_GNMA_TRADING_FFIEC" hidden="1">"c12817"</definedName>
    <definedName name="IQ_OTHER_MBS_TRADING_DOM_FFIEC" hidden="1">"c12923"</definedName>
    <definedName name="IQ_OTHER_MBS_TRADING_FFIEC" hidden="1">"c12818"</definedName>
    <definedName name="IQ_OTHER_MINING_REVENUE_COAL" hidden="1">"c15931"</definedName>
    <definedName name="IQ_OTHER_NET" hidden="1">"c1453"</definedName>
    <definedName name="IQ_OTHER_NON_INT_ALLOCATIONS_FFIEC" hidden="1">"c13065"</definedName>
    <definedName name="IQ_OTHER_NON_INT_EXP" hidden="1">"c953"</definedName>
    <definedName name="IQ_OTHER_NON_INT_EXP_FDIC" hidden="1">"c6578"</definedName>
    <definedName name="IQ_OTHER_NON_INT_EXP_FFIEC" hidden="1">"c13027"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INT_INC_OPERATING_INC_FFIEC" hidden="1">"c13392"</definedName>
    <definedName name="IQ_OTHER_NON_INT_INCOME_FFIEC" hidden="1">"c13016"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FARM_NONRES_GROSS_LOANS_FFIEC" hidden="1">"c13407"</definedName>
    <definedName name="IQ_OTHER_NONFARM_NONRES_LL_REC_DOM_FFIEC" hidden="1">"c12907"</definedName>
    <definedName name="IQ_OTHER_NONFARM_NONRES_RISK_BASED_FFIEC" hidden="1">"c13428"</definedName>
    <definedName name="IQ_OTHER_NONINTEREST_INC_FOREIGN_FFIEC" hidden="1">"c15380"</definedName>
    <definedName name="IQ_OTHER_OFF_BS_ITEMS_FFIEC" hidden="1">"c13126"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OVER_TOTAL" hidden="1">"c13770"</definedName>
    <definedName name="IQ_OTHER_PC_WRITTEN" hidden="1">"c1006"</definedName>
    <definedName name="IQ_OTHER_PROP" hidden="1">"c8764"</definedName>
    <definedName name="IQ_OTHER_PROP_OPERATING_EXPENSE" hidden="1">"c16043"</definedName>
    <definedName name="IQ_OTHER_PROP_OPERATING_REVENUE" hidden="1">"c16027"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EVOL_CREDIT_CONSUMER_LOANS_FFIEC" hidden="1">"c12823"</definedName>
    <definedName name="IQ_OTHER_REVOLVING_CREDIT_LL_REC_FFIEC" hidden="1">"c12890"</definedName>
    <definedName name="IQ_OTHER_REVOLVING_CREDIT_LOANS_TRADING_DOM_FFIEC" hidden="1">"c12934"</definedName>
    <definedName name="IQ_OTHER_ROOMS" hidden="1">"c8788"</definedName>
    <definedName name="IQ_OTHER_SAVINGS_DEPOSITS_FDIC" hidden="1">"c6554"</definedName>
    <definedName name="IQ_OTHER_SAVINGS_DEPOSITS_NON_TRANS_ACCTS_FFIEC" hidden="1">"c15331"</definedName>
    <definedName name="IQ_OTHER_SECURITIES_QUARTERLY_AVG_FFIEC" hidden="1">"c15472"</definedName>
    <definedName name="IQ_OTHER_SQ_FT" hidden="1">"c8780"</definedName>
    <definedName name="IQ_OTHER_STRIKE_PRICE_GRANTED" hidden="1">"c2692"</definedName>
    <definedName name="IQ_OTHER_TAX_EQUIVALENT_ADJUSTMENTS_FFIEC" hidden="1">"c13855"</definedName>
    <definedName name="IQ_OTHER_TRADING_ASSETS_FAIR_VALUE_TOT_FFIEC" hidden="1">"c15404"</definedName>
    <definedName name="IQ_OTHER_TRADING_ASSETS_FFIEC" hidden="1">"c12826"</definedName>
    <definedName name="IQ_OTHER_TRADING_ASSETS_LEVEL_1_FFIEC" hidden="1">"c15426"</definedName>
    <definedName name="IQ_OTHER_TRADING_ASSETS_LEVEL_2_FFIEC" hidden="1">"c15439"</definedName>
    <definedName name="IQ_OTHER_TRADING_ASSETS_LEVEL_3_FFIEC" hidden="1">"c15452"</definedName>
    <definedName name="IQ_OTHER_TRADING_ASSETS_TOTAL_FFIEC" hidden="1">"c12937"</definedName>
    <definedName name="IQ_OTHER_TRADING_LIABILITIES_FAIR_VALUE_TOT_FFIEC" hidden="1">"c15408"</definedName>
    <definedName name="IQ_OTHER_TRADING_LIABILITIES_FFIEC" hidden="1">"c12860"</definedName>
    <definedName name="IQ_OTHER_TRADING_LIABILITIES_LEVEL_1_FFIEC" hidden="1">"c15430"</definedName>
    <definedName name="IQ_OTHER_TRADING_LIABILITIES_LEVEL_2_FFIEC" hidden="1">"c15443"</definedName>
    <definedName name="IQ_OTHER_TRADING_LIABILITIES_LEVEL_3_FFIEC" hidden="1">"c15456"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ED_FFIEC" hidden="1">"c13248"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SUPPLE" hidden="1">"c13816"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"c2127"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VERHEAD_EXP_AVG_ASSETS_FFIEC" hidden="1">"c13361"</definedName>
    <definedName name="IQ_OVERHEAD_EXP_REV_FFIEC" hidden="1">"c13494"</definedName>
    <definedName name="IQ_OVERHEAD_NON_INT_INC_AVG_ASSETS_FFIEC" hidden="1">"c13374"</definedName>
    <definedName name="IQ_OVERHEAD_NON_INT_OPERATING_INC_FFIEC" hidden="1">"c13393"</definedName>
    <definedName name="IQ_OVERHEAD_OPERATING_INC_FFIEC" hidden="1">"c13378"</definedName>
    <definedName name="IQ_OWNED_RESERVES_COAL" hidden="1">"c15916"</definedName>
    <definedName name="IQ_OWNED_RESERVES_TO_TOTAL_RESERVES_COAL" hidden="1">"c15957"</definedName>
    <definedName name="IQ_OWNER_OCCUPIED_GROSS_LOANS_FFIEC" hidden="1">"c13406"</definedName>
    <definedName name="IQ_OWNER_OCCUPIED_LOANS_RISK_BASED_FFIEC" hidden="1">"c13427"</definedName>
    <definedName name="IQ_OWNER_OCCUPIED_NONFARM_NONRES_LL_REC_DOM_FFIEC" hidden="1">"c12906"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ICIPATIONS_ACCEPTANCES_FFIEC" hidden="1">"c13254"</definedName>
    <definedName name="IQ_PARTNERSHIP_INC_RE" hidden="1">"c12039"</definedName>
    <definedName name="IQ_PASS_THROUGH_FNMA_GNMA_TRADING_FFIEC" hidden="1">"c12816"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ST_DUE_ALLOW_GROSS_LOANS_FFIEC" hidden="1">"c13416"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REUT" hidden="1">"c4049"</definedName>
    <definedName name="IQ_PE_EXCL_FWD_THOM" hidden="1">"c4056"</definedName>
    <definedName name="IQ_PE_FUND_DATE_EST" hidden="1">"c19174"</definedName>
    <definedName name="IQ_PE_FUND_DATE_MONTH" hidden="1">"c19172"</definedName>
    <definedName name="IQ_PE_FUND_DATE_YEAR" hidden="1">"c18925"</definedName>
    <definedName name="IQ_PE_FUND_FAMILIES" hidden="1">"c18917"</definedName>
    <definedName name="IQ_PE_FUND_FAMILIES_ID" hidden="1">"c18918"</definedName>
    <definedName name="IQ_PE_FUND_FAMILIES_REL" hidden="1">"c18919"</definedName>
    <definedName name="IQ_PE_FUND_ID" hidden="1">"c18923"</definedName>
    <definedName name="IQ_PE_FUND_INVEST_AMOUNT" hidden="1">"c18933"</definedName>
    <definedName name="IQ_PE_FUND_INVEST_DATE_MONTH" hidden="1">"c19173"</definedName>
    <definedName name="IQ_PE_FUND_INVEST_DATE_YEAR" hidden="1">"c18934"</definedName>
    <definedName name="IQ_PE_FUND_NAME" hidden="1">"c18922"</definedName>
    <definedName name="IQ_PE_FUND_SIZE" hidden="1">"c18924"</definedName>
    <definedName name="IQ_PE_FUND_STAGE" hidden="1">"c18928"</definedName>
    <definedName name="IQ_PE_FUND_TARGET_MAX" hidden="1">"c18927"</definedName>
    <definedName name="IQ_PE_FUND_TARGET_MIN" hidden="1">"c18926"</definedName>
    <definedName name="IQ_PE_FUND_TRANSACTION_COMMENTS" hidden="1">"c18931"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REUT" hidden="1">"c4052"</definedName>
    <definedName name="IQ_PEG_FWD_THOM" hidden="1">"c4059"</definedName>
    <definedName name="IQ_PENETRATION_BASIC_CABLE" hidden="1">"c16204"</definedName>
    <definedName name="IQ_PENETRATION_BBAND" hidden="1">"c2852"</definedName>
    <definedName name="IQ_PENETRATION_BBAND_THP" hidden="1">"c2851"</definedName>
    <definedName name="IQ_PENETRATION_PHONE" hidden="1">"c2853"</definedName>
    <definedName name="IQ_PENETRATION_VIDEO" hidden="1">"c2850"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2MONTHS_THOM" hidden="1">"c5269"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18MONTHS_THOM" hidden="1">"c5270"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3MONTHS_THOM" hidden="1">"c5266"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6MONTHS_THOM" hidden="1">"c5267"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9MONTHS_THOM" hidden="1">"c5268"</definedName>
    <definedName name="IQ_PERCENT_CHANGE_EST_5YR_GROWTH_RATE_DAY" hidden="1">"c1846"</definedName>
    <definedName name="IQ_PERCENT_CHANGE_EST_5YR_GROWTH_RATE_DAY_CIQ" hidden="1">"c3785"</definedName>
    <definedName name="IQ_PERCENT_CHANGE_EST_5YR_GROWTH_RATE_DAY_THOM" hidden="1">"c5264"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MONTH_THOM" hidden="1">"c5265"</definedName>
    <definedName name="IQ_PERCENT_CHANGE_EST_5YR_GROWTH_RATE_WEEK" hidden="1">"c1847"</definedName>
    <definedName name="IQ_PERCENT_CHANGE_EST_5YR_GROWTH_RATE_WEEK_CIQ" hidden="1">"c3797"</definedName>
    <definedName name="IQ_PERCENT_CHANGE_EST_5YR_GROWTH_RATE_WEEK_THOM" hidden="1">"c5277"</definedName>
    <definedName name="IQ_PERCENT_CHANGE_EST_CFPS_12MONTHS" hidden="1">"c1812"</definedName>
    <definedName name="IQ_PERCENT_CHANGE_EST_CFPS_12MONTHS_THOM" hidden="1">"c5234"</definedName>
    <definedName name="IQ_PERCENT_CHANGE_EST_CFPS_18MONTHS" hidden="1">"c1813"</definedName>
    <definedName name="IQ_PERCENT_CHANGE_EST_CFPS_18MONTHS_THOM" hidden="1">"c5235"</definedName>
    <definedName name="IQ_PERCENT_CHANGE_EST_CFPS_3MONTHS" hidden="1">"c1809"</definedName>
    <definedName name="IQ_PERCENT_CHANGE_EST_CFPS_3MONTHS_THOM" hidden="1">"c5231"</definedName>
    <definedName name="IQ_PERCENT_CHANGE_EST_CFPS_6MONTHS" hidden="1">"c1810"</definedName>
    <definedName name="IQ_PERCENT_CHANGE_EST_CFPS_6MONTHS_THOM" hidden="1">"c5232"</definedName>
    <definedName name="IQ_PERCENT_CHANGE_EST_CFPS_9MONTHS" hidden="1">"c1811"</definedName>
    <definedName name="IQ_PERCENT_CHANGE_EST_CFPS_9MONTHS_THOM" hidden="1">"c5233"</definedName>
    <definedName name="IQ_PERCENT_CHANGE_EST_CFPS_DAY" hidden="1">"c1806"</definedName>
    <definedName name="IQ_PERCENT_CHANGE_EST_CFPS_DAY_THOM" hidden="1">"c5229"</definedName>
    <definedName name="IQ_PERCENT_CHANGE_EST_CFPS_MONTH" hidden="1">"c1808"</definedName>
    <definedName name="IQ_PERCENT_CHANGE_EST_CFPS_MONTH_THOM" hidden="1">"c5230"</definedName>
    <definedName name="IQ_PERCENT_CHANGE_EST_CFPS_WEEK" hidden="1">"c1807"</definedName>
    <definedName name="IQ_PERCENT_CHANGE_EST_CFPS_WEEK_THOM" hidden="1">"c5272"</definedName>
    <definedName name="IQ_PERCENT_CHANGE_EST_DPS_12MONTHS" hidden="1">"c1820"</definedName>
    <definedName name="IQ_PERCENT_CHANGE_EST_DPS_12MONTHS_THOM" hidden="1">"c5241"</definedName>
    <definedName name="IQ_PERCENT_CHANGE_EST_DPS_18MONTHS" hidden="1">"c1821"</definedName>
    <definedName name="IQ_PERCENT_CHANGE_EST_DPS_18MONTHS_THOM" hidden="1">"c5242"</definedName>
    <definedName name="IQ_PERCENT_CHANGE_EST_DPS_3MONTHS" hidden="1">"c1817"</definedName>
    <definedName name="IQ_PERCENT_CHANGE_EST_DPS_3MONTHS_THOM" hidden="1">"c5238"</definedName>
    <definedName name="IQ_PERCENT_CHANGE_EST_DPS_6MONTHS" hidden="1">"c1818"</definedName>
    <definedName name="IQ_PERCENT_CHANGE_EST_DPS_6MONTHS_THOM" hidden="1">"c5239"</definedName>
    <definedName name="IQ_PERCENT_CHANGE_EST_DPS_9MONTHS" hidden="1">"c1819"</definedName>
    <definedName name="IQ_PERCENT_CHANGE_EST_DPS_9MONTHS_THOM" hidden="1">"c5240"</definedName>
    <definedName name="IQ_PERCENT_CHANGE_EST_DPS_DAY" hidden="1">"c1814"</definedName>
    <definedName name="IQ_PERCENT_CHANGE_EST_DPS_DAY_THOM" hidden="1">"c5236"</definedName>
    <definedName name="IQ_PERCENT_CHANGE_EST_DPS_MONTH" hidden="1">"c1816"</definedName>
    <definedName name="IQ_PERCENT_CHANGE_EST_DPS_MONTH_THOM" hidden="1">"c5237"</definedName>
    <definedName name="IQ_PERCENT_CHANGE_EST_DPS_WEEK" hidden="1">"c1815"</definedName>
    <definedName name="IQ_PERCENT_CHANGE_EST_DPS_WEEK_THOM" hidden="1">"c5273"</definedName>
    <definedName name="IQ_PERCENT_CHANGE_EST_EBITDA_12MONTHS" hidden="1">"c1804"</definedName>
    <definedName name="IQ_PERCENT_CHANGE_EST_EBITDA_12MONTHS_CIQ" hidden="1">"c3748"</definedName>
    <definedName name="IQ_PERCENT_CHANGE_EST_EBITDA_12MONTHS_THOM" hidden="1">"c5227"</definedName>
    <definedName name="IQ_PERCENT_CHANGE_EST_EBITDA_18MONTHS" hidden="1">"c1805"</definedName>
    <definedName name="IQ_PERCENT_CHANGE_EST_EBITDA_18MONTHS_CIQ" hidden="1">"c3749"</definedName>
    <definedName name="IQ_PERCENT_CHANGE_EST_EBITDA_18MONTHS_THOM" hidden="1">"c5228"</definedName>
    <definedName name="IQ_PERCENT_CHANGE_EST_EBITDA_3MONTHS" hidden="1">"c1801"</definedName>
    <definedName name="IQ_PERCENT_CHANGE_EST_EBITDA_3MONTHS_CIQ" hidden="1">"c3745"</definedName>
    <definedName name="IQ_PERCENT_CHANGE_EST_EBITDA_3MONTHS_THOM" hidden="1">"c5224"</definedName>
    <definedName name="IQ_PERCENT_CHANGE_EST_EBITDA_6MONTHS" hidden="1">"c1802"</definedName>
    <definedName name="IQ_PERCENT_CHANGE_EST_EBITDA_6MONTHS_CIQ" hidden="1">"c3746"</definedName>
    <definedName name="IQ_PERCENT_CHANGE_EST_EBITDA_6MONTHS_THOM" hidden="1">"c5225"</definedName>
    <definedName name="IQ_PERCENT_CHANGE_EST_EBITDA_9MONTHS" hidden="1">"c1803"</definedName>
    <definedName name="IQ_PERCENT_CHANGE_EST_EBITDA_9MONTHS_CIQ" hidden="1">"c3747"</definedName>
    <definedName name="IQ_PERCENT_CHANGE_EST_EBITDA_9MONTHS_THOM" hidden="1">"c5226"</definedName>
    <definedName name="IQ_PERCENT_CHANGE_EST_EBITDA_DAY" hidden="1">"c1798"</definedName>
    <definedName name="IQ_PERCENT_CHANGE_EST_EBITDA_DAY_CIQ" hidden="1">"c3743"</definedName>
    <definedName name="IQ_PERCENT_CHANGE_EST_EBITDA_DAY_THOM" hidden="1">"c5222"</definedName>
    <definedName name="IQ_PERCENT_CHANGE_EST_EBITDA_MONTH" hidden="1">"c1800"</definedName>
    <definedName name="IQ_PERCENT_CHANGE_EST_EBITDA_MONTH_CIQ" hidden="1">"c3744"</definedName>
    <definedName name="IQ_PERCENT_CHANGE_EST_EBITDA_MONTH_THOM" hidden="1">"c5223"</definedName>
    <definedName name="IQ_PERCENT_CHANGE_EST_EBITDA_WEEK" hidden="1">"c1799"</definedName>
    <definedName name="IQ_PERCENT_CHANGE_EST_EBITDA_WEEK_CIQ" hidden="1">"c3792"</definedName>
    <definedName name="IQ_PERCENT_CHANGE_EST_EBITDA_WEEK_THOM" hidden="1">"c5271"</definedName>
    <definedName name="IQ_PERCENT_CHANGE_EST_EPS_12MONTHS" hidden="1">"c1788"</definedName>
    <definedName name="IQ_PERCENT_CHANGE_EST_EPS_12MONTHS_CIQ" hidden="1">"c3733"</definedName>
    <definedName name="IQ_PERCENT_CHANGE_EST_EPS_12MONTHS_THOM" hidden="1">"c5212"</definedName>
    <definedName name="IQ_PERCENT_CHANGE_EST_EPS_18MONTHS" hidden="1">"c1789"</definedName>
    <definedName name="IQ_PERCENT_CHANGE_EST_EPS_18MONTHS_CIQ" hidden="1">"c3734"</definedName>
    <definedName name="IQ_PERCENT_CHANGE_EST_EPS_18MONTHS_THOM" hidden="1">"c5213"</definedName>
    <definedName name="IQ_PERCENT_CHANGE_EST_EPS_3MONTHS" hidden="1">"c1785"</definedName>
    <definedName name="IQ_PERCENT_CHANGE_EST_EPS_3MONTHS_CIQ" hidden="1">"c3730"</definedName>
    <definedName name="IQ_PERCENT_CHANGE_EST_EPS_3MONTHS_THOM" hidden="1">"c5209"</definedName>
    <definedName name="IQ_PERCENT_CHANGE_EST_EPS_6MONTHS" hidden="1">"c1786"</definedName>
    <definedName name="IQ_PERCENT_CHANGE_EST_EPS_6MONTHS_CIQ" hidden="1">"c3731"</definedName>
    <definedName name="IQ_PERCENT_CHANGE_EST_EPS_6MONTHS_THOM" hidden="1">"c5210"</definedName>
    <definedName name="IQ_PERCENT_CHANGE_EST_EPS_9MONTHS" hidden="1">"c1787"</definedName>
    <definedName name="IQ_PERCENT_CHANGE_EST_EPS_9MONTHS_CIQ" hidden="1">"c3732"</definedName>
    <definedName name="IQ_PERCENT_CHANGE_EST_EPS_9MONTHS_THOM" hidden="1">"c5211"</definedName>
    <definedName name="IQ_PERCENT_CHANGE_EST_EPS_DAY" hidden="1">"c1782"</definedName>
    <definedName name="IQ_PERCENT_CHANGE_EST_EPS_DAY_CIQ" hidden="1">"c3727"</definedName>
    <definedName name="IQ_PERCENT_CHANGE_EST_EPS_DAY_THOM" hidden="1">"c5206"</definedName>
    <definedName name="IQ_PERCENT_CHANGE_EST_EPS_MONTH" hidden="1">"c1784"</definedName>
    <definedName name="IQ_PERCENT_CHANGE_EST_EPS_MONTH_CIQ" hidden="1">"c3729"</definedName>
    <definedName name="IQ_PERCENT_CHANGE_EST_EPS_MONTH_THOM" hidden="1">"c5208"</definedName>
    <definedName name="IQ_PERCENT_CHANGE_EST_EPS_WEEK" hidden="1">"c1783"</definedName>
    <definedName name="IQ_PERCENT_CHANGE_EST_EPS_WEEK_CIQ" hidden="1">"c3728"</definedName>
    <definedName name="IQ_PERCENT_CHANGE_EST_EPS_WEEK_THOM" hidden="1">"c5207"</definedName>
    <definedName name="IQ_PERCENT_CHANGE_EST_FFO_12MONTHS" hidden="1">"c1828"</definedName>
    <definedName name="IQ_PERCENT_CHANGE_EST_FFO_12MONTHS_THOM" hidden="1">"c5248"</definedName>
    <definedName name="IQ_PERCENT_CHANGE_EST_FFO_18MONTHS" hidden="1">"c1829"</definedName>
    <definedName name="IQ_PERCENT_CHANGE_EST_FFO_18MONTHS_THOM" hidden="1">"c5249"</definedName>
    <definedName name="IQ_PERCENT_CHANGE_EST_FFO_3MONTHS" hidden="1">"c1825"</definedName>
    <definedName name="IQ_PERCENT_CHANGE_EST_FFO_3MONTHS_THOM" hidden="1">"c5245"</definedName>
    <definedName name="IQ_PERCENT_CHANGE_EST_FFO_6MONTHS" hidden="1">"c1826"</definedName>
    <definedName name="IQ_PERCENT_CHANGE_EST_FFO_6MONTHS_THOM" hidden="1">"c5246"</definedName>
    <definedName name="IQ_PERCENT_CHANGE_EST_FFO_9MONTHS" hidden="1">"c1827"</definedName>
    <definedName name="IQ_PERCENT_CHANGE_EST_FFO_9MONTHS_THOM" hidden="1">"c5247"</definedName>
    <definedName name="IQ_PERCENT_CHANGE_EST_FFO_DAY" hidden="1">"c1822"</definedName>
    <definedName name="IQ_PERCENT_CHANGE_EST_FFO_DAY_THOM" hidden="1">"c5243"</definedName>
    <definedName name="IQ_PERCENT_CHANGE_EST_FFO_MONTH" hidden="1">"c1824"</definedName>
    <definedName name="IQ_PERCENT_CHANGE_EST_FFO_MONTH_THOM" hidden="1">"c5244"</definedName>
    <definedName name="IQ_PERCENT_CHANGE_EST_FFO_SHARE_12MONTHS" hidden="1">"c1828"</definedName>
    <definedName name="IQ_PERCENT_CHANGE_EST_FFO_SHARE_12MONTHS_THOM" hidden="1">"c5248"</definedName>
    <definedName name="IQ_PERCENT_CHANGE_EST_FFO_SHARE_18MONTHS" hidden="1">"c1829"</definedName>
    <definedName name="IQ_PERCENT_CHANGE_EST_FFO_SHARE_18MONTHS_THOM" hidden="1">"c5249"</definedName>
    <definedName name="IQ_PERCENT_CHANGE_EST_FFO_SHARE_3MONTHS" hidden="1">"c1825"</definedName>
    <definedName name="IQ_PERCENT_CHANGE_EST_FFO_SHARE_3MONTHS_THOM" hidden="1">"c5245"</definedName>
    <definedName name="IQ_PERCENT_CHANGE_EST_FFO_SHARE_6MONTHS" hidden="1">"c1826"</definedName>
    <definedName name="IQ_PERCENT_CHANGE_EST_FFO_SHARE_6MONTHS_THOM" hidden="1">"c5246"</definedName>
    <definedName name="IQ_PERCENT_CHANGE_EST_FFO_SHARE_9MONTHS" hidden="1">"c1827"</definedName>
    <definedName name="IQ_PERCENT_CHANGE_EST_FFO_SHARE_9MONTHS_THOM" hidden="1">"c5247"</definedName>
    <definedName name="IQ_PERCENT_CHANGE_EST_FFO_SHARE_DAY" hidden="1">"c1822"</definedName>
    <definedName name="IQ_PERCENT_CHANGE_EST_FFO_SHARE_DAY_THOM" hidden="1">"c5243"</definedName>
    <definedName name="IQ_PERCENT_CHANGE_EST_FFO_SHARE_MONTH" hidden="1">"c1824"</definedName>
    <definedName name="IQ_PERCENT_CHANGE_EST_FFO_SHARE_MONTH_THOM" hidden="1">"c5244"</definedName>
    <definedName name="IQ_PERCENT_CHANGE_EST_FFO_SHARE_SHARE_12MONTHS" hidden="1">"c1828"</definedName>
    <definedName name="IQ_PERCENT_CHANGE_EST_FFO_SHARE_SHARE_12MONTHS_THOM" hidden="1">"c5248"</definedName>
    <definedName name="IQ_PERCENT_CHANGE_EST_FFO_SHARE_SHARE_18MONTHS" hidden="1">"c1829"</definedName>
    <definedName name="IQ_PERCENT_CHANGE_EST_FFO_SHARE_SHARE_18MONTHS_THOM" hidden="1">"c5249"</definedName>
    <definedName name="IQ_PERCENT_CHANGE_EST_FFO_SHARE_SHARE_3MONTHS" hidden="1">"c1825"</definedName>
    <definedName name="IQ_PERCENT_CHANGE_EST_FFO_SHARE_SHARE_3MONTHS_THOM" hidden="1">"c5245"</definedName>
    <definedName name="IQ_PERCENT_CHANGE_EST_FFO_SHARE_SHARE_6MONTHS" hidden="1">"c1826"</definedName>
    <definedName name="IQ_PERCENT_CHANGE_EST_FFO_SHARE_SHARE_6MONTHS_THOM" hidden="1">"c5246"</definedName>
    <definedName name="IQ_PERCENT_CHANGE_EST_FFO_SHARE_SHARE_9MONTHS" hidden="1">"c1827"</definedName>
    <definedName name="IQ_PERCENT_CHANGE_EST_FFO_SHARE_SHARE_9MONTHS_THOM" hidden="1">"c5247"</definedName>
    <definedName name="IQ_PERCENT_CHANGE_EST_FFO_SHARE_SHARE_DAY" hidden="1">"c1822"</definedName>
    <definedName name="IQ_PERCENT_CHANGE_EST_FFO_SHARE_SHARE_DAY_THOM" hidden="1">"c5243"</definedName>
    <definedName name="IQ_PERCENT_CHANGE_EST_FFO_SHARE_SHARE_MONTH" hidden="1">"c1824"</definedName>
    <definedName name="IQ_PERCENT_CHANGE_EST_FFO_SHARE_SHARE_MONTH_THOM" hidden="1">"c5244"</definedName>
    <definedName name="IQ_PERCENT_CHANGE_EST_FFO_SHARE_SHARE_WEEK" hidden="1">"c1823"</definedName>
    <definedName name="IQ_PERCENT_CHANGE_EST_FFO_SHARE_SHARE_WEEK_THOM" hidden="1">"c5274"</definedName>
    <definedName name="IQ_PERCENT_CHANGE_EST_FFO_SHARE_WEEK" hidden="1">"c1823"</definedName>
    <definedName name="IQ_PERCENT_CHANGE_EST_FFO_SHARE_WEEK_THOM" hidden="1">"c5274"</definedName>
    <definedName name="IQ_PERCENT_CHANGE_EST_FFO_WEEK" hidden="1">"c1823"</definedName>
    <definedName name="IQ_PERCENT_CHANGE_EST_FFO_WEEK_THOM" hidden="1">"c5274"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2MONTHS_THOM" hidden="1">"c5262"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18MONTHS_THOM" hidden="1">"c5263"</definedName>
    <definedName name="IQ_PERCENT_CHANGE_EST_PRICE_TARGET_3MONTHS" hidden="1">"c1841"</definedName>
    <definedName name="IQ_PERCENT_CHANGE_EST_PRICE_TARGET_3MONTHS_CIQ" hidden="1">"c3780"</definedName>
    <definedName name="IQ_PERCENT_CHANGE_EST_PRICE_TARGET_3MONTHS_THOM" hidden="1">"c5259"</definedName>
    <definedName name="IQ_PERCENT_CHANGE_EST_PRICE_TARGET_6MONTHS" hidden="1">"c1842"</definedName>
    <definedName name="IQ_PERCENT_CHANGE_EST_PRICE_TARGET_6MONTHS_CIQ" hidden="1">"c3781"</definedName>
    <definedName name="IQ_PERCENT_CHANGE_EST_PRICE_TARGET_6MONTHS_THOM" hidden="1">"c5260"</definedName>
    <definedName name="IQ_PERCENT_CHANGE_EST_PRICE_TARGET_9MONTHS" hidden="1">"c1843"</definedName>
    <definedName name="IQ_PERCENT_CHANGE_EST_PRICE_TARGET_9MONTHS_CIQ" hidden="1">"c3782"</definedName>
    <definedName name="IQ_PERCENT_CHANGE_EST_PRICE_TARGET_9MONTHS_THOM" hidden="1">"c5261"</definedName>
    <definedName name="IQ_PERCENT_CHANGE_EST_PRICE_TARGET_DAY" hidden="1">"c1838"</definedName>
    <definedName name="IQ_PERCENT_CHANGE_EST_PRICE_TARGET_DAY_CIQ" hidden="1">"c3778"</definedName>
    <definedName name="IQ_PERCENT_CHANGE_EST_PRICE_TARGET_DAY_THOM" hidden="1">"c5257"</definedName>
    <definedName name="IQ_PERCENT_CHANGE_EST_PRICE_TARGET_MONTH" hidden="1">"c1840"</definedName>
    <definedName name="IQ_PERCENT_CHANGE_EST_PRICE_TARGET_MONTH_CIQ" hidden="1">"c3779"</definedName>
    <definedName name="IQ_PERCENT_CHANGE_EST_PRICE_TARGET_MONTH_THOM" hidden="1">"c5258"</definedName>
    <definedName name="IQ_PERCENT_CHANGE_EST_PRICE_TARGET_WEEK" hidden="1">"c1839"</definedName>
    <definedName name="IQ_PERCENT_CHANGE_EST_PRICE_TARGET_WEEK_CIQ" hidden="1">"c3798"</definedName>
    <definedName name="IQ_PERCENT_CHANGE_EST_PRICE_TARGET_WEEK_THOM" hidden="1">"c5276"</definedName>
    <definedName name="IQ_PERCENT_CHANGE_EST_RECO_12MONTHS" hidden="1">"c1836"</definedName>
    <definedName name="IQ_PERCENT_CHANGE_EST_RECO_12MONTHS_CIQ" hidden="1">"c3776"</definedName>
    <definedName name="IQ_PERCENT_CHANGE_EST_RECO_12MONTHS_THOM" hidden="1">"c5255"</definedName>
    <definedName name="IQ_PERCENT_CHANGE_EST_RECO_18MONTHS" hidden="1">"c1837"</definedName>
    <definedName name="IQ_PERCENT_CHANGE_EST_RECO_18MONTHS_CIQ" hidden="1">"c3777"</definedName>
    <definedName name="IQ_PERCENT_CHANGE_EST_RECO_18MONTHS_THOM" hidden="1">"c5256"</definedName>
    <definedName name="IQ_PERCENT_CHANGE_EST_RECO_3MONTHS" hidden="1">"c1833"</definedName>
    <definedName name="IQ_PERCENT_CHANGE_EST_RECO_3MONTHS_CIQ" hidden="1">"c3773"</definedName>
    <definedName name="IQ_PERCENT_CHANGE_EST_RECO_3MONTHS_THOM" hidden="1">"c5252"</definedName>
    <definedName name="IQ_PERCENT_CHANGE_EST_RECO_6MONTHS" hidden="1">"c1834"</definedName>
    <definedName name="IQ_PERCENT_CHANGE_EST_RECO_6MONTHS_CIQ" hidden="1">"c3774"</definedName>
    <definedName name="IQ_PERCENT_CHANGE_EST_RECO_6MONTHS_THOM" hidden="1">"c5253"</definedName>
    <definedName name="IQ_PERCENT_CHANGE_EST_RECO_9MONTHS" hidden="1">"c1835"</definedName>
    <definedName name="IQ_PERCENT_CHANGE_EST_RECO_9MONTHS_CIQ" hidden="1">"c3775"</definedName>
    <definedName name="IQ_PERCENT_CHANGE_EST_RECO_9MONTHS_THOM" hidden="1">"c5254"</definedName>
    <definedName name="IQ_PERCENT_CHANGE_EST_RECO_DAY" hidden="1">"c1830"</definedName>
    <definedName name="IQ_PERCENT_CHANGE_EST_RECO_DAY_CIQ" hidden="1">"c3771"</definedName>
    <definedName name="IQ_PERCENT_CHANGE_EST_RECO_DAY_THOM" hidden="1">"c5250"</definedName>
    <definedName name="IQ_PERCENT_CHANGE_EST_RECO_MONTH" hidden="1">"c1832"</definedName>
    <definedName name="IQ_PERCENT_CHANGE_EST_RECO_MONTH_CIQ" hidden="1">"c3772"</definedName>
    <definedName name="IQ_PERCENT_CHANGE_EST_RECO_MONTH_THOM" hidden="1">"c5251"</definedName>
    <definedName name="IQ_PERCENT_CHANGE_EST_RECO_WEEK" hidden="1">"c1831"</definedName>
    <definedName name="IQ_PERCENT_CHANGE_EST_RECO_WEEK_CIQ" hidden="1">"c3796"</definedName>
    <definedName name="IQ_PERCENT_CHANGE_EST_RECO_WEEK_THOM" hidden="1">"c5275"</definedName>
    <definedName name="IQ_PERCENT_CHANGE_EST_REV_12MONTHS" hidden="1">"c1796"</definedName>
    <definedName name="IQ_PERCENT_CHANGE_EST_REV_12MONTHS_CIQ" hidden="1">"c3741"</definedName>
    <definedName name="IQ_PERCENT_CHANGE_EST_REV_12MONTHS_THOM" hidden="1">"c5220"</definedName>
    <definedName name="IQ_PERCENT_CHANGE_EST_REV_18MONTHS" hidden="1">"c1797"</definedName>
    <definedName name="IQ_PERCENT_CHANGE_EST_REV_18MONTHS_CIQ" hidden="1">"c3742"</definedName>
    <definedName name="IQ_PERCENT_CHANGE_EST_REV_18MONTHS_THOM" hidden="1">"c5221"</definedName>
    <definedName name="IQ_PERCENT_CHANGE_EST_REV_3MONTHS" hidden="1">"c1793"</definedName>
    <definedName name="IQ_PERCENT_CHANGE_EST_REV_3MONTHS_CIQ" hidden="1">"c3738"</definedName>
    <definedName name="IQ_PERCENT_CHANGE_EST_REV_3MONTHS_THOM" hidden="1">"c5217"</definedName>
    <definedName name="IQ_PERCENT_CHANGE_EST_REV_6MONTHS" hidden="1">"c1794"</definedName>
    <definedName name="IQ_PERCENT_CHANGE_EST_REV_6MONTHS_CIQ" hidden="1">"c3739"</definedName>
    <definedName name="IQ_PERCENT_CHANGE_EST_REV_6MONTHS_THOM" hidden="1">"c5218"</definedName>
    <definedName name="IQ_PERCENT_CHANGE_EST_REV_9MONTHS" hidden="1">"c1795"</definedName>
    <definedName name="IQ_PERCENT_CHANGE_EST_REV_9MONTHS_CIQ" hidden="1">"c3740"</definedName>
    <definedName name="IQ_PERCENT_CHANGE_EST_REV_9MONTHS_THOM" hidden="1">"c5219"</definedName>
    <definedName name="IQ_PERCENT_CHANGE_EST_REV_DAY" hidden="1">"c1790"</definedName>
    <definedName name="IQ_PERCENT_CHANGE_EST_REV_DAY_CIQ" hidden="1">"c3735"</definedName>
    <definedName name="IQ_PERCENT_CHANGE_EST_REV_DAY_THOM" hidden="1">"c5214"</definedName>
    <definedName name="IQ_PERCENT_CHANGE_EST_REV_MONTH" hidden="1">"c1792"</definedName>
    <definedName name="IQ_PERCENT_CHANGE_EST_REV_MONTH_CIQ" hidden="1">"c3737"</definedName>
    <definedName name="IQ_PERCENT_CHANGE_EST_REV_MONTH_THOM" hidden="1">"c5216"</definedName>
    <definedName name="IQ_PERCENT_CHANGE_EST_REV_WEEK" hidden="1">"c1791"</definedName>
    <definedName name="IQ_PERCENT_CHANGE_EST_REV_WEEK_CIQ" hidden="1">"c3736"</definedName>
    <definedName name="IQ_PERCENT_CHANGE_EST_REV_WEEK_THOM" hidden="1">"c5215"</definedName>
    <definedName name="IQ_PERCENT_INSURED_FDIC" hidden="1">"c6374"</definedName>
    <definedName name="IQ_PERCENTAGE_RENT" hidden="1">"c16018"</definedName>
    <definedName name="IQ_PERCENTAGE_RENT_RENTAL_REVENUE" hidden="1">"c16063"</definedName>
    <definedName name="IQ_PERFORMANCE_LOC_FOREIGN_GUARANTEES_FFIEC" hidden="1">"c13251"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FDIC" hidden="1">"c13646"</definedName>
    <definedName name="IQ_PERIODDATE_FFIEC" hidden="1">"c13645"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SONNEL_EXP_AVG_ASSETS_FFIEC" hidden="1">"c13371"</definedName>
    <definedName name="IQ_PERSONNEL_EXP_OPERATING_INC_FFIEC" hidden="1">"c13379"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_INVEST_SECURITIES_FFIEC" hidden="1">"c13467"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LICYHOLDER_BENEFITS_LH_FFIEC" hidden="1">"c13107"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RTFOLIO_SHARES" hidden="1">"c19116"</definedName>
    <definedName name="IQ_POSITIVE_FAIR_VALUE_DERIVATIVES_BENEFICIARY_FFIEC" hidden="1">"c13123"</definedName>
    <definedName name="IQ_POSITIVE_FAIR_VALUE_DERIVATIVES_GUARANTOR_FFIEC" hidden="1">"c13116"</definedName>
    <definedName name="IQ_POST_RETIRE_EXP" hidden="1">"c1039"</definedName>
    <definedName name="IQ_POSTAGE_FFIEC" hidden="1">"c13051"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OTENTIAL_UPSIDE_THOM" hidden="1">"c5279"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ACT_OR_EST_CIQ_COL" hidden="1">"c11711"</definedName>
    <definedName name="IQ_PRE_TAX_ACT_OR_EST_THOM" hidden="1">"c5305"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STOCK_FFIEC" hidden="1">"c12875"</definedName>
    <definedName name="IQ_PREF_TOT" hidden="1">"c1415"</definedName>
    <definedName name="IQ_PREFERRED_DEPOSITS_FFIEC" hidden="1">"c15312"</definedName>
    <definedName name="IQ_PREFERRED_FDIC" hidden="1">"c6349"</definedName>
    <definedName name="IQ_PREFERRED_LIST" hidden="1">"c13506"</definedName>
    <definedName name="IQ_PREMISES_EQUIPMENT_FDIC" hidden="1">"c6577"</definedName>
    <definedName name="IQ_PREMISES_FIXED_ASSETS_CAP_LEASES_FFIEC" hidden="1">"c12830"</definedName>
    <definedName name="IQ_PREMIUM_INSURANCE_CREDIT_FFIEC" hidden="1">"c13070"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SIDENT_ID" hidden="1">"c15216"</definedName>
    <definedName name="IQ_PRESIDENT_NAME" hidden="1">"c15215"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" hidden="1">"IQ_PRETAX_INC"</definedName>
    <definedName name="IQ_PRETAX_INC_10K" hidden="1">"IQ_PRETAX_INC_10K"</definedName>
    <definedName name="IQ_PRETAX_INC_10Q" hidden="1">"IQ_PRETAX_INC_10Q"</definedName>
    <definedName name="IQ_PRETAX_INC_10Q1" hidden="1">"IQ_PRETAX_INC_10Q1"</definedName>
    <definedName name="IQ_PRETAX_INC_AFTER_CAP_ALLOCATION_FOREIGN_FFIEC" hidden="1">"c15390"</definedName>
    <definedName name="IQ_PRETAX_INC_BEFORE_CAP_ALLOCATION_FOREIGN_FFIEC" hidden="1">"c15388"</definedName>
    <definedName name="IQ_PRETAX_INC_DET_EST" hidden="1">"c12055"</definedName>
    <definedName name="IQ_PRETAX_INC_DET_EST_CURRENCY" hidden="1">"c12462"</definedName>
    <definedName name="IQ_PRETAX_INC_DET_EST_CURRENCY_THOM" hidden="1">"c12483"</definedName>
    <definedName name="IQ_PRETAX_INC_DET_EST_DATE" hidden="1">"c12208"</definedName>
    <definedName name="IQ_PRETAX_INC_DET_EST_DATE_THOM" hidden="1">"c12234"</definedName>
    <definedName name="IQ_PRETAX_INC_DET_EST_INCL" hidden="1">"c12345"</definedName>
    <definedName name="IQ_PRETAX_INC_DET_EST_INCL_THOM" hidden="1">"c12366"</definedName>
    <definedName name="IQ_PRETAX_INC_DET_EST_ORIGIN" hidden="1">"c12771"</definedName>
    <definedName name="IQ_PRETAX_INC_DET_EST_ORIGIN_THOM" hidden="1">"c12604"</definedName>
    <definedName name="IQ_PRETAX_INC_DET_EST_THOM" hidden="1">"c12084"</definedName>
    <definedName name="IQ_PRETAX_INC_EST" hidden="1">"c1695"</definedName>
    <definedName name="IQ_PRETAX_INC_EST_THOM" hidden="1">"c5119"</definedName>
    <definedName name="IQ_PRETAX_INC_HIGH_EST" hidden="1">"c1697"</definedName>
    <definedName name="IQ_PRETAX_INC_HIGH_EST_THOM" hidden="1">"c5121"</definedName>
    <definedName name="IQ_PRETAX_INC_LOW_EST" hidden="1">"c1698"</definedName>
    <definedName name="IQ_PRETAX_INC_LOW_EST_THOM" hidden="1">"c5122"</definedName>
    <definedName name="IQ_PRETAX_INC_MEDIAN_EST" hidden="1">"c1696"</definedName>
    <definedName name="IQ_PRETAX_INC_MEDIAN_EST_THOM" hidden="1">"c5120"</definedName>
    <definedName name="IQ_PRETAX_INC_NUM_EST" hidden="1">"c1699"</definedName>
    <definedName name="IQ_PRETAX_INC_NUM_EST_THOM" hidden="1">"c5123"</definedName>
    <definedName name="IQ_PRETAX_INC_STDDEV_EST" hidden="1">"c1700"</definedName>
    <definedName name="IQ_PRETAX_INC_STDDEV_EST_THOM" hidden="1">"c5124"</definedName>
    <definedName name="IQ_PRETAX_OPERATING_INC_AVG_ASSETS_FFIEC" hidden="1">"c13365"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ETAX_RETURN_ASSETS_FDIC" hidden="1">"c6731"</definedName>
    <definedName name="IQ_PREV_CONTRACT_ID" hidden="1">"c13929"</definedName>
    <definedName name="IQ_PREV_MONTHLY_FACTOR" hidden="1">"c8973"</definedName>
    <definedName name="IQ_PREV_MONTHLY_FACTOR_DATE" hidden="1">"c8974"</definedName>
    <definedName name="IQ_PREVIOUS_TIME_RT" hidden="1">"PREVIOUSLASTTIME"</definedName>
    <definedName name="IQ_PRICE_CFPS_FWD" hidden="1">"c2237"</definedName>
    <definedName name="IQ_PRICE_CFPS_FWD_THOM" hidden="1">"c4060"</definedName>
    <definedName name="IQ_PRICE_OVER_BVPS" hidden="1">"c1412"</definedName>
    <definedName name="IQ_PRICE_OVER_EPS_EST" hidden="1">"IQ_PRICE_OVER_EPS_EST"</definedName>
    <definedName name="IQ_PRICE_OVER_EPS_EST_1" hidden="1">"IQ_PRICE_OVER_EPS_EST_1"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SALES" hidden="1">"c17552"</definedName>
    <definedName name="IQ_PRICE_TARGET" hidden="1">"c82"</definedName>
    <definedName name="IQ_PRICE_TARGET_BOTTOM_UP" hidden="1">"c5486"</definedName>
    <definedName name="IQ_PRICE_TARGET_BOTTOM_UP_CIQ" hidden="1">"c12023"</definedName>
    <definedName name="IQ_PRICE_TARGET_CIQ" hidden="1">"c3613"</definedName>
    <definedName name="IQ_PRICE_TARGET_REUT" hidden="1">"c3631"</definedName>
    <definedName name="IQ_PRICE_TARGET_THOM" hidden="1">"c3649"</definedName>
    <definedName name="IQ_PRICE_UNIT" hidden="1">"c15556"</definedName>
    <definedName name="IQ_PRICE_VOL_HIST_2YR" hidden="1">"c15637"</definedName>
    <definedName name="IQ_PRICE_VOL_HIST_3MTH" hidden="1">"c15634"</definedName>
    <definedName name="IQ_PRICE_VOL_HIST_5YR" hidden="1">"c15638"</definedName>
    <definedName name="IQ_PRICE_VOL_HIST_6MTH" hidden="1">"c15635"</definedName>
    <definedName name="IQ_PRICE_VOL_HIST_YR" hidden="1">"c15636"</definedName>
    <definedName name="IQ_PRICE_VOLATILITY_EST" hidden="1">"c4492"</definedName>
    <definedName name="IQ_PRICE_VOLATILITY_EST_CIQ_COL" hidden="1">"c11677"</definedName>
    <definedName name="IQ_PRICE_VOLATILITY_HIGH" hidden="1">"c4493"</definedName>
    <definedName name="IQ_PRICE_VOLATILITY_HIGH_CIQ_COL" hidden="1">"c11678"</definedName>
    <definedName name="IQ_PRICE_VOLATILITY_LOW" hidden="1">"c4494"</definedName>
    <definedName name="IQ_PRICE_VOLATILITY_LOW_CIQ_COL" hidden="1">"c11679"</definedName>
    <definedName name="IQ_PRICE_VOLATILITY_MEDIAN" hidden="1">"c4495"</definedName>
    <definedName name="IQ_PRICE_VOLATILITY_MEDIAN_CIQ_COL" hidden="1">"c11680"</definedName>
    <definedName name="IQ_PRICE_VOLATILITY_NUM" hidden="1">"c4496"</definedName>
    <definedName name="IQ_PRICE_VOLATILITY_NUM_CIQ_COL" hidden="1">"c11681"</definedName>
    <definedName name="IQ_PRICE_VOLATILITY_STDDEV" hidden="1">"c4497"</definedName>
    <definedName name="IQ_PRICE_VOLATILITY_STDDEV_CIQ_COL" hidden="1">"c11682"</definedName>
    <definedName name="IQ_PRICEDATE" hidden="1">"c1069"</definedName>
    <definedName name="IQ_PRICEDATETIME" hidden="1">"IQ_PRICEDATETIME"</definedName>
    <definedName name="IQ_PRICING_DATE" hidden="1">"c1613"</definedName>
    <definedName name="IQ_PRIMARY_EPS_TYPE" hidden="1">"c4498"</definedName>
    <definedName name="IQ_PRIMARY_EPS_TYPE_CIQ" hidden="1">"c5036"</definedName>
    <definedName name="IQ_PRIMARY_EST_CONSOLIDATION" hidden="1">"c16246"</definedName>
    <definedName name="IQ_PRIMARY_EST_CONSOLIDATION_CIQ" hidden="1">"c16247"</definedName>
    <definedName name="IQ_PRIMARY_INDUSTRY" hidden="1">"c1070"</definedName>
    <definedName name="IQ_PRIMARY_SIC_CODE" hidden="1">"c16218"</definedName>
    <definedName name="IQ_PRIMARY_SIC_INDUSTRY" hidden="1">"c16217"</definedName>
    <definedName name="IQ_PRINCIPAL_AMT" hidden="1">"c2157"</definedName>
    <definedName name="IQ_PRIVATE_CONST_TOTAL_APR_FC_UNUSED" hidden="1">"c8559"</definedName>
    <definedName name="IQ_PRIVATE_CONST_TOTAL_APR_FC_UNUSED_UNUSED_UNUSED" hidden="1">"c8559"</definedName>
    <definedName name="IQ_PRIVATE_CONST_TOTAL_APR_UNUSED" hidden="1">"c7679"</definedName>
    <definedName name="IQ_PRIVATE_CONST_TOTAL_APR_UNUSED_UNUSED_UNUSED" hidden="1">"c7679"</definedName>
    <definedName name="IQ_PRIVATE_CONST_TOTAL_FC_UNUSED" hidden="1">"c7899"</definedName>
    <definedName name="IQ_PRIVATE_CONST_TOTAL_FC_UNUSED_UNUSED_UNUSED" hidden="1">"c7899"</definedName>
    <definedName name="IQ_PRIVATE_CONST_TOTAL_POP_FC_UNUSED" hidden="1">"c8119"</definedName>
    <definedName name="IQ_PRIVATE_CONST_TOTAL_POP_FC_UNUSED_UNUSED_UNUSED" hidden="1">"c8119"</definedName>
    <definedName name="IQ_PRIVATE_CONST_TOTAL_POP_UNUSED" hidden="1">"c7239"</definedName>
    <definedName name="IQ_PRIVATE_CONST_TOTAL_POP_UNUSED_UNUSED_UNUSED" hidden="1">"c7239"</definedName>
    <definedName name="IQ_PRIVATE_CONST_TOTAL_UNUSED" hidden="1">"c7019"</definedName>
    <definedName name="IQ_PRIVATE_CONST_TOTAL_UNUSED_UNUSED_UNUSED" hidden="1">"c7019"</definedName>
    <definedName name="IQ_PRIVATE_CONST_TOTAL_YOY_FC_UNUSED" hidden="1">"c8339"</definedName>
    <definedName name="IQ_PRIVATE_CONST_TOTAL_YOY_FC_UNUSED_UNUSED_UNUSED" hidden="1">"c8339"</definedName>
    <definedName name="IQ_PRIVATE_CONST_TOTAL_YOY_UNUSED" hidden="1">"c7459"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FC_UNUSED_UNUSED_UNUSED" hidden="1">"c8535"</definedName>
    <definedName name="IQ_PRIVATE_RES_CONST_REAL_APR_UNUSED" hidden="1">"c7655"</definedName>
    <definedName name="IQ_PRIVATE_RES_CONST_REAL_APR_UNUSED_UNUSED_UNUSED" hidden="1">"c7655"</definedName>
    <definedName name="IQ_PRIVATE_RES_CONST_REAL_FC_UNUSED" hidden="1">"c7875"</definedName>
    <definedName name="IQ_PRIVATE_RES_CONST_REAL_FC_UNUSED_UNUSED_UNUSED" hidden="1">"c7875"</definedName>
    <definedName name="IQ_PRIVATE_RES_CONST_REAL_POP_FC_UNUSED" hidden="1">"c8095"</definedName>
    <definedName name="IQ_PRIVATE_RES_CONST_REAL_POP_FC_UNUSED_UNUSED_UNUSED" hidden="1">"c8095"</definedName>
    <definedName name="IQ_PRIVATE_RES_CONST_REAL_POP_UNUSED" hidden="1">"c7215"</definedName>
    <definedName name="IQ_PRIVATE_RES_CONST_REAL_POP_UNUSED_UNUSED_UNUSED" hidden="1">"c7215"</definedName>
    <definedName name="IQ_PRIVATE_RES_CONST_REAL_UNUSED" hidden="1">"c6995"</definedName>
    <definedName name="IQ_PRIVATE_RES_CONST_REAL_UNUSED_UNUSED_UNUSED" hidden="1">"c6995"</definedName>
    <definedName name="IQ_PRIVATE_RES_CONST_REAL_YOY_FC_UNUSED" hidden="1">"c8315"</definedName>
    <definedName name="IQ_PRIVATE_RES_CONST_REAL_YOY_FC_UNUSED_UNUSED_UNUSED" hidden="1">"c8315"</definedName>
    <definedName name="IQ_PRIVATE_RES_CONST_REAL_YOY_UNUSED" hidden="1">"c7435"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BABLE_RESERVES_TO_TOTAL_RESERVES_COAL" hidden="1">"c15953"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DUCTION_TO_SOLD_COAL" hidden="1">"c15945"</definedName>
    <definedName name="IQ_PROFESSIONAL" hidden="1">"c1071"</definedName>
    <definedName name="IQ_PROFESSIONAL_ALL_OTHER_COMP" hidden="1">"c18944"</definedName>
    <definedName name="IQ_PROFESSIONAL_ANNUAL_CASH_COMP" hidden="1">"c18945"</definedName>
    <definedName name="IQ_PROFESSIONAL_AS_REPORTED_COMP" hidden="1">"c18949"</definedName>
    <definedName name="IQ_PROFESSIONAL_AS_REPORTED_DIRECTOR_COMP" hidden="1">"c18961"</definedName>
    <definedName name="IQ_PROFESSIONAL_ASSISTANT_EMAIL" hidden="1">"c15169"</definedName>
    <definedName name="IQ_PROFESSIONAL_ASSISTANT_FAX" hidden="1">"c15171"</definedName>
    <definedName name="IQ_PROFESSIONAL_ASSISTANT_NAME" hidden="1">"c15168"</definedName>
    <definedName name="IQ_PROFESSIONAL_ASSISTANT_PHONE" hidden="1">"c15170"</definedName>
    <definedName name="IQ_PROFESSIONAL_BACKGROUND" hidden="1">"c15161"</definedName>
    <definedName name="IQ_PROFESSIONAL_BONUS" hidden="1">"c18940"</definedName>
    <definedName name="IQ_PROFESSIONAL_CALCULATED_COMP" hidden="1">"c18947"</definedName>
    <definedName name="IQ_PROFESSIONAL_CHANGE_PENSION" hidden="1">"c18962"</definedName>
    <definedName name="IQ_PROFESSIONAL_DIRECT_FAX" hidden="1">"c15166"</definedName>
    <definedName name="IQ_PROFESSIONAL_DIRECT_PHONE" hidden="1">"c15165"</definedName>
    <definedName name="IQ_PROFESSIONAL_DIRECTOR_BONUS" hidden="1">"c18956"</definedName>
    <definedName name="IQ_PROFESSIONAL_DIRECTOR_CHANGE_PENSION" hidden="1">"c18957"</definedName>
    <definedName name="IQ_PROFESSIONAL_DIRECTOR_FEE" hidden="1">"c18953"</definedName>
    <definedName name="IQ_PROFESSIONAL_DIRECTOR_NON_EQUITY_COMP" hidden="1">"c18958"</definedName>
    <definedName name="IQ_PROFESSIONAL_DIRECTOR_OPTION_AWARDS" hidden="1">"c18954"</definedName>
    <definedName name="IQ_PROFESSIONAL_DIRECTOR_OTHER" hidden="1">"c18955"</definedName>
    <definedName name="IQ_PROFESSIONAL_DIRECTOR_STOCK_AWARDS" hidden="1">"c18959"</definedName>
    <definedName name="IQ_PROFESSIONAL_DIRECTOR_STOCK_GRANTS" hidden="1">"c18986"</definedName>
    <definedName name="IQ_PROFESSIONAL_DIRECTOR_STOCK_OPTIONS" hidden="1">"c18960"</definedName>
    <definedName name="IQ_PROFESSIONAL_EMAIL" hidden="1">"c15167"</definedName>
    <definedName name="IQ_PROFESSIONAL_EQUITY_INCENTIVE" hidden="1">"c18982"</definedName>
    <definedName name="IQ_PROFESSIONAL_EST_PAYMENTS_CHANGE_CONTROL" hidden="1">"c18951"</definedName>
    <definedName name="IQ_PROFESSIONAL_EST_PAYMENTS_TERMINATION" hidden="1">"c18963"</definedName>
    <definedName name="IQ_PROFESSIONAL_EXERCISABLE_OPTIONS" hidden="1">"c18966"</definedName>
    <definedName name="IQ_PROFESSIONAL_EXERCISABLE_VALUES" hidden="1">"c18967"</definedName>
    <definedName name="IQ_PROFESSIONAL_EXERCISED_OPTIONS" hidden="1">"c18964"</definedName>
    <definedName name="IQ_PROFESSIONAL_EXERCISED_VALUES" hidden="1">"c18965"</definedName>
    <definedName name="IQ_PROFESSIONAL_ID" hidden="1">"c13755"</definedName>
    <definedName name="IQ_PROFESSIONAL_LT_INCENTIVE" hidden="1">"c18943"</definedName>
    <definedName name="IQ_PROFESSIONAL_MAIN_FAX" hidden="1">"c15164"</definedName>
    <definedName name="IQ_PROFESSIONAL_MAIN_PHONE" hidden="1">"c15163"</definedName>
    <definedName name="IQ_PROFESSIONAL_MARKET_VALUE_SHARES_NOT_VESTED" hidden="1">"c18981"</definedName>
    <definedName name="IQ_PROFESSIONAL_NON_EQUITY_INCENTIVE" hidden="1">"c18952"</definedName>
    <definedName name="IQ_PROFESSIONAL_NUM_SHARED_NOT_VESTED" hidden="1">"c18980"</definedName>
    <definedName name="IQ_PROFESSIONAL_NUM_SHARES_ACQUIRED" hidden="1">"c18978"</definedName>
    <definedName name="IQ_PROFESSIONAL_OFFICE_ADDRESS" hidden="1">"c15162"</definedName>
    <definedName name="IQ_PROFESSIONAL_OPTION_AWARDS" hidden="1">"c18948"</definedName>
    <definedName name="IQ_PROFESSIONAL_OPTION_MARKET_PRICE" hidden="1">"c18977"</definedName>
    <definedName name="IQ_PROFESSIONAL_OPTION_PRICE" hidden="1">"c18976"</definedName>
    <definedName name="IQ_PROFESSIONAL_OTHER_ANNUAL_COMP" hidden="1">"c18941"</definedName>
    <definedName name="IQ_PROFESSIONAL_OTHER_COMP" hidden="1">"c18950"</definedName>
    <definedName name="IQ_PROFESSIONAL_RESTRICTED_STOCK_COMP" hidden="1">"c18942"</definedName>
    <definedName name="IQ_PROFESSIONAL_SALARY" hidden="1">"c18939"</definedName>
    <definedName name="IQ_PROFESSIONAL_ST_COMP" hidden="1">"c18946"</definedName>
    <definedName name="IQ_PROFESSIONAL_TITLE" hidden="1">"c1072"</definedName>
    <definedName name="IQ_PROFESSIONAL_TOTAL_NUM_STOCK_AWARDS" hidden="1">"c18985"</definedName>
    <definedName name="IQ_PROFESSIONAL_TOTAL_OPTIONS" hidden="1">"c18974"</definedName>
    <definedName name="IQ_PROFESSIONAL_TOTAL_STOCK_VALUE" hidden="1">"c18984"</definedName>
    <definedName name="IQ_PROFESSIONAL_TOTAL_VALUE_OPTIONS" hidden="1">"c18975"</definedName>
    <definedName name="IQ_PROFESSIONAL_UNCLASSIFIED_OPTIONS" hidden="1">"c18970"</definedName>
    <definedName name="IQ_PROFESSIONAL_UNCLASSIFIED_OPTIONS_VALUE" hidden="1">"c18971"</definedName>
    <definedName name="IQ_PROFESSIONAL_UNEARNED_STOCK_VALUE" hidden="1">"c18983"</definedName>
    <definedName name="IQ_PROFESSIONAL_UNEXERCISABLE_OPTIONS" hidden="1">"c18968"</definedName>
    <definedName name="IQ_PROFESSIONAL_UNEXERCISABLE_VALUES" hidden="1">"c18969"</definedName>
    <definedName name="IQ_PROFESSIONAL_UNEXERCISED_UNEARNED_OPTIONS" hidden="1">"c18972"</definedName>
    <definedName name="IQ_PROFESSIONAL_UNEXERCISED_UNEARNED_OPTIONS_VALUE" hidden="1">"c18973"</definedName>
    <definedName name="IQ_PROFESSIONAL_VALUE_VESTING" hidden="1">"c18979"</definedName>
    <definedName name="IQ_PROFIT_AFTER_COST_CAPITAL_NEW_BUSINESS" hidden="1">"c9969"</definedName>
    <definedName name="IQ_PROFIT_BEFORE_COST_CAPITAL_NEW_BUSINESS" hidden="1">"c9967"</definedName>
    <definedName name="IQ_PROGRAMMING_COSTS" hidden="1">"c2884"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_MGMT_EXPENSE" hidden="1">"c16038"</definedName>
    <definedName name="IQ_PROP_MGMT_INCOME" hidden="1">"c16028"</definedName>
    <definedName name="IQ_PROP_OPERATING_EXPENSE" hidden="1">"c16037"</definedName>
    <definedName name="IQ_PROP_RENTAL_REVENUE" hidden="1">"c16019"</definedName>
    <definedName name="IQ_PROP_SALES_EXPENSE" hidden="1">"c16044"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PERTY_TAX_INSURANCE" hidden="1">"c16033"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EN_RESERVES_TO_TOTAL_RESERVES_COAL" hidden="1">"c15952"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AVG_LOANS" hidden="1">"c15717"</definedName>
    <definedName name="IQ_PROVISION_CHARGE_OFFS" hidden="1">"c1083"</definedName>
    <definedName name="IQ_PROVISION_LL_FFIEC" hidden="1">"c13019"</definedName>
    <definedName name="IQ_PROVISION_LOAN_LOSS_AVG_ASSETS_FFIEC" hidden="1">"c18879"</definedName>
    <definedName name="IQ_PROVISION_LOSSES_AVG_ASSETS_FFIEC" hidden="1">"c13362"</definedName>
    <definedName name="IQ_PROVISION_LOSSES_AVG_LOANS_FFIEC" hidden="1">"c13470"</definedName>
    <definedName name="IQ_PROVISION_LOSSES_NET_LOSSES_FFIEC" hidden="1">"c13471"</definedName>
    <definedName name="IQ_PSGR_REV" hidden="1">"c19125"</definedName>
    <definedName name="IQ_PTBV" hidden="1">"c1084"</definedName>
    <definedName name="IQ_PTBV_AVG" hidden="1">"c1085"</definedName>
    <definedName name="IQ_PURCHASE_FOREIGN_CURRENCIES_FDIC" hidden="1">"c6513"</definedName>
    <definedName name="IQ_PURCHASE_TREASURY_FFIEC" hidden="1">"c12966"</definedName>
    <definedName name="IQ_PURCHASED_COAL" hidden="1">"c15934"</definedName>
    <definedName name="IQ_PURCHASED_CREDIT_RELS_SERVICING_ASSETS_FFIEC" hidden="1">"c12839"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D_PRODUCTION_TO_SOLD_COAL" hidden="1">"c15947"</definedName>
    <definedName name="IQ_PURCHASED_TO_PRODUCTION_COAL" hidden="1">"c15948"</definedName>
    <definedName name="IQ_PURCHASED_TO_SOLD_COAL" hidden="1">"c15946"</definedName>
    <definedName name="IQ_PURCHASES_EQUIP_NONRES_SAAR_APR_FC_UNUSED" hidden="1">"c8491"</definedName>
    <definedName name="IQ_PURCHASES_EQUIP_NONRES_SAAR_APR_FC_UNUSED_UNUSED_UNUSED" hidden="1">"c8491"</definedName>
    <definedName name="IQ_PURCHASES_EQUIP_NONRES_SAAR_APR_UNUSED" hidden="1">"c7611"</definedName>
    <definedName name="IQ_PURCHASES_EQUIP_NONRES_SAAR_APR_UNUSED_UNUSED_UNUSED" hidden="1">"c7611"</definedName>
    <definedName name="IQ_PURCHASES_EQUIP_NONRES_SAAR_FC_UNUSED" hidden="1">"c7831"</definedName>
    <definedName name="IQ_PURCHASES_EQUIP_NONRES_SAAR_FC_UNUSED_UNUSED_UNUSED" hidden="1">"c7831"</definedName>
    <definedName name="IQ_PURCHASES_EQUIP_NONRES_SAAR_POP_FC_UNUSED" hidden="1">"c8051"</definedName>
    <definedName name="IQ_PURCHASES_EQUIP_NONRES_SAAR_POP_FC_UNUSED_UNUSED_UNUSED" hidden="1">"c8051"</definedName>
    <definedName name="IQ_PURCHASES_EQUIP_NONRES_SAAR_POP_UNUSED" hidden="1">"c7171"</definedName>
    <definedName name="IQ_PURCHASES_EQUIP_NONRES_SAAR_POP_UNUSED_UNUSED_UNUSED" hidden="1">"c7171"</definedName>
    <definedName name="IQ_PURCHASES_EQUIP_NONRES_SAAR_UNUSED" hidden="1">"c6951"</definedName>
    <definedName name="IQ_PURCHASES_EQUIP_NONRES_SAAR_UNUSED_UNUSED_UNUSED" hidden="1">"c6951"</definedName>
    <definedName name="IQ_PURCHASES_EQUIP_NONRES_SAAR_YOY_FC_UNUSED" hidden="1">"c8271"</definedName>
    <definedName name="IQ_PURCHASES_EQUIP_NONRES_SAAR_YOY_FC_UNUSED_UNUSED_UNUSED" hidden="1">"c8271"</definedName>
    <definedName name="IQ_PURCHASES_EQUIP_NONRES_SAAR_YOY_UNUSED" hidden="1">"c7391"</definedName>
    <definedName name="IQ_PURCHASES_EQUIP_NONRES_SAAR_YOY_UNUSED_UNUSED_UNUSED" hidden="1">"c7391"</definedName>
    <definedName name="IQ_PURCHASING_SECURITIES_LL_REC_FFIEC" hidden="1">"c12893"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TD" hidden="1">750000</definedName>
    <definedName name="IQ_QUALIFYING_MINORITY_INT_T1_FFIEC" hidden="1">"c13135"</definedName>
    <definedName name="IQ_QUALIFYING_SUB_DEBT_REDEEM_PREF_T2_FFIEC" hidden="1">"c13144"</definedName>
    <definedName name="IQ_QUALIFYING_TRUST_PREFERRED_T1_FFIEC" hidden="1">"c13136"</definedName>
    <definedName name="IQ_QUICK_COMP" hidden="1">"c13750"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TE_COUNTRY" hidden="1">"c19247"</definedName>
    <definedName name="IQ_RATE_LEVEL" hidden="1">"c19251"</definedName>
    <definedName name="IQ_RATE_NAME" hidden="1">"c19249"</definedName>
    <definedName name="IQ_RATE_TERM" hidden="1">"c19248"</definedName>
    <definedName name="IQ_RATE_TYPE" hidden="1">"c19246"</definedName>
    <definedName name="IQ_RAW_INV" hidden="1">"c1089"</definedName>
    <definedName name="IQ_RAW_SALEABLE_INVENTORY_COAL" hidden="1">"c15941"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1_4_RISK_BASED_FFIEC" hidden="1">"c13418"</definedName>
    <definedName name="IQ_RE_ACQ_SATISFACTION_DEBTS_FFIEC" hidden="1">"c12832"</definedName>
    <definedName name="IQ_RE_ASSET_DEVELOPMENT_PROP" hidden="1">"c19136"</definedName>
    <definedName name="IQ_RE_ASSET_INVESTMENT_PROP" hidden="1">"c19135"</definedName>
    <definedName name="IQ_RE_ASSET_OTHER_PROP" hidden="1">"c19137"</definedName>
    <definedName name="IQ_RE_ASSET_TOTAL_PROP" hidden="1">"c19138"</definedName>
    <definedName name="IQ_RE_DEPR_AMORT" hidden="1">"c8750"</definedName>
    <definedName name="IQ_RE_DEPRECIATION" hidden="1">"c16045"</definedName>
    <definedName name="IQ_RE_FARMLAND_GROSS_LOANS_FFIEC" hidden="1">"c13408"</definedName>
    <definedName name="IQ_RE_FARMLAND_RISK_BASED_FFIEC" hidden="1">"c13429"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FOREIGN_FFIEC" hidden="1">"c13479"</definedName>
    <definedName name="IQ_RE_GAIN_LOSS_SALE_ASSETS" hidden="1">"c8751"</definedName>
    <definedName name="IQ_RE_INVEST_FDIC" hidden="1">"c6331"</definedName>
    <definedName name="IQ_RE_LOANS_1_4_GROSS_LOANS_FFIEC" hidden="1">"c13397"</definedName>
    <definedName name="IQ_RE_LOANS_DOM_QUARTERLY_AVG_FFIEC" hidden="1">"c15476"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LOANS_GROSS_LOANS_FFIEC" hidden="1">"c13396"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_RENTAL_EXPENSE" hidden="1">"c16036"</definedName>
    <definedName name="IQ_RE_RISK_BASED_FFIEC" hidden="1">"c13417"</definedName>
    <definedName name="IQ_REAL_ESTATE" hidden="1">"c1093"</definedName>
    <definedName name="IQ_REAL_ESTATE_ASSETS" hidden="1">"c1094"</definedName>
    <definedName name="IQ_REALIZED_GAINS_AVAIL_SALE_SEC_FFIEC" hidden="1">"c13022"</definedName>
    <definedName name="IQ_REALIZED_GAINS_HELD_MATURITY_SEC_FFIEC" hidden="1">"c13021"</definedName>
    <definedName name="IQ_REALIZED_GAINS_SEC_TOT_FFIEC" hidden="1">"c13517"</definedName>
    <definedName name="IQ_RECENT_FUNDS" hidden="1">"c18908"</definedName>
    <definedName name="IQ_RECENT_FUNDS_ID" hidden="1">"c18909"</definedName>
    <definedName name="IQ_RECOVERIES_1_4_FAMILY_LOANS_FDIC" hidden="1">"c6707"</definedName>
    <definedName name="IQ_RECOVERIES_AUTO_LOANS_FDIC" hidden="1">"c6701"</definedName>
    <definedName name="IQ_RECOVERIES_AVG_LOANS_FFIEC" hidden="1">"c13476"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ACT_OR_EST_CIQ_COL" hidden="1">"c11692"</definedName>
    <definedName name="IQ_RECURRING_PROFIT_EST" hidden="1">"c4499"</definedName>
    <definedName name="IQ_RECURRING_PROFIT_GUIDANCE" hidden="1">"c4500"</definedName>
    <definedName name="IQ_RECURRING_PROFIT_GUIDANCE_CIQ" hidden="1">"c5038"</definedName>
    <definedName name="IQ_RECURRING_PROFIT_GUIDANCE_CIQ_COL" hidden="1">"c11685"</definedName>
    <definedName name="IQ_RECURRING_PROFIT_HIGH_EST" hidden="1">"c4501"</definedName>
    <definedName name="IQ_RECURRING_PROFIT_HIGH_GUIDANCE" hidden="1">"c4179"</definedName>
    <definedName name="IQ_RECURRING_PROFIT_HIGH_GUIDANCE_CIQ" hidden="1">"c4591"</definedName>
    <definedName name="IQ_RECURRING_PROFIT_HIGH_GUIDANCE_CIQ_COL" hidden="1">"c11240"</definedName>
    <definedName name="IQ_RECURRING_PROFIT_LOW_EST" hidden="1">"c4502"</definedName>
    <definedName name="IQ_RECURRING_PROFIT_LOW_GUIDANCE" hidden="1">"c4219"</definedName>
    <definedName name="IQ_RECURRING_PROFIT_LOW_GUIDANCE_CIQ" hidden="1">"c4631"</definedName>
    <definedName name="IQ_RECURRING_PROFIT_LOW_GUIDANCE_CIQ_COL" hidden="1">"c11280"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ACT_OR_EST_CIQ" hidden="1">"c5046"</definedName>
    <definedName name="IQ_RECURRING_PROFIT_SHARE_ACT_OR_EST_CIQ_COL" hidden="1">"c11693"</definedName>
    <definedName name="IQ_RECURRING_PROFIT_SHARE_EST" hidden="1">"c4506"</definedName>
    <definedName name="IQ_RECURRING_PROFIT_SHARE_GUIDANCE" hidden="1">"c4509"</definedName>
    <definedName name="IQ_RECURRING_PROFIT_SHARE_GUIDANCE_CIQ" hidden="1">"c5047"</definedName>
    <definedName name="IQ_RECURRING_PROFIT_SHARE_GUIDANCE_CIQ_COL" hidden="1">"c11694"</definedName>
    <definedName name="IQ_RECURRING_PROFIT_SHARE_HIGH_EST" hidden="1">"c4510"</definedName>
    <definedName name="IQ_RECURRING_PROFIT_SHARE_HIGH_GUIDANCE" hidden="1">"c4200"</definedName>
    <definedName name="IQ_RECURRING_PROFIT_SHARE_HIGH_GUIDANCE_CIQ" hidden="1">"c4612"</definedName>
    <definedName name="IQ_RECURRING_PROFIT_SHARE_HIGH_GUIDANCE_CIQ_COL" hidden="1">"c11261"</definedName>
    <definedName name="IQ_RECURRING_PROFIT_SHARE_LOW_EST" hidden="1">"c4511"</definedName>
    <definedName name="IQ_RECURRING_PROFIT_SHARE_LOW_GUIDANCE" hidden="1">"c4240"</definedName>
    <definedName name="IQ_RECURRING_PROFIT_SHARE_LOW_GUIDANCE_CIQ" hidden="1">"c4652"</definedName>
    <definedName name="IQ_RECURRING_PROFIT_SHARE_LOW_GUIDANCE_CIQ_COL" hidden="1">"c11301"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DUCTION_TAX_POSITION_CURRENT_YR" hidden="1">"c15734"</definedName>
    <definedName name="IQ_REDUCTION_TAX_POSITION_PRIOR_YRS" hidden="1">"c15736"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INSURANCE_RECOVERABLE_ASSETS_LH_FFIEC" hidden="1">"c13104"</definedName>
    <definedName name="IQ_REINSURANCE_RECOVERABLE_ASSETS_PC_FFIEC" hidden="1">"c13098"</definedName>
    <definedName name="IQ_RELATED_PLANS_FDIC" hidden="1">"c6320"</definedName>
    <definedName name="IQ_RENT_AVG_PROP" hidden="1">"c16056"</definedName>
    <definedName name="IQ_RENT_OTHER_INC_FROM_OREO_FFIEC" hidden="1">"c13043"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_SAFE_DEPOSIT_FFIEC" hidden="1">"c13044"</definedName>
    <definedName name="IQ_RENTAL_NOI" hidden="1">"c16065"</definedName>
    <definedName name="IQ_RENTAL_NOI_AVG_GROSS_PROP" hidden="1">"c16057"</definedName>
    <definedName name="IQ_RENTAL_NOI_TOTAL_RENT_REVENUE" hidden="1">"c16061"</definedName>
    <definedName name="IQ_RENTAL_REV" hidden="1">"c1101"</definedName>
    <definedName name="IQ_REPAIRS_MAINTENANCE" hidden="1">"c16032"</definedName>
    <definedName name="IQ_REPO" hidden="1">"c19133"</definedName>
    <definedName name="IQ_REPRICEABLE_EARNING_ASSETS_INT_SENSITIVITY_FFIEC" hidden="1">"c13093"</definedName>
    <definedName name="IQ_REPRICEABLE_INT_DEPOSITS_INT_SENSITIVITY_FFIEC" hidden="1">"c13094"</definedName>
    <definedName name="IQ_REPURCHASED_REBOOKED_GNMA_DUE_30_89_FFIEC" hidden="1">"c13283"</definedName>
    <definedName name="IQ_REPURCHASED_REBOOKED_GNMA_DUE_90_FFIEC" hidden="1">"c13309"</definedName>
    <definedName name="IQ_REPURCHASED_REBOOKED_GNMA_NON_ACCRUAL_FFIEC" hidden="1">"c13334"</definedName>
    <definedName name="IQ_RES_CONST_REAL_APR_FC_UNUSED" hidden="1">"c8536"</definedName>
    <definedName name="IQ_RES_CONST_REAL_APR_FC_UNUSED_UNUSED_UNUSED" hidden="1">"c8536"</definedName>
    <definedName name="IQ_RES_CONST_REAL_APR_UNUSED" hidden="1">"c7656"</definedName>
    <definedName name="IQ_RES_CONST_REAL_APR_UNUSED_UNUSED_UNUSED" hidden="1">"c7656"</definedName>
    <definedName name="IQ_RES_CONST_REAL_FC_UNUSED" hidden="1">"c7876"</definedName>
    <definedName name="IQ_RES_CONST_REAL_FC_UNUSED_UNUSED_UNUSED" hidden="1">"c7876"</definedName>
    <definedName name="IQ_RES_CONST_REAL_POP_FC_UNUSED" hidden="1">"c8096"</definedName>
    <definedName name="IQ_RES_CONST_REAL_POP_FC_UNUSED_UNUSED_UNUSED" hidden="1">"c8096"</definedName>
    <definedName name="IQ_RES_CONST_REAL_POP_UNUSED" hidden="1">"c7216"</definedName>
    <definedName name="IQ_RES_CONST_REAL_POP_UNUSED_UNUSED_UNUSED" hidden="1">"c7216"</definedName>
    <definedName name="IQ_RES_CONST_REAL_SAAR_APR_FC_UNUSED" hidden="1">"c8537"</definedName>
    <definedName name="IQ_RES_CONST_REAL_SAAR_APR_FC_UNUSED_UNUSED_UNUSED" hidden="1">"c8537"</definedName>
    <definedName name="IQ_RES_CONST_REAL_SAAR_APR_UNUSED" hidden="1">"c7657"</definedName>
    <definedName name="IQ_RES_CONST_REAL_SAAR_APR_UNUSED_UNUSED_UNUSED" hidden="1">"c7657"</definedName>
    <definedName name="IQ_RES_CONST_REAL_SAAR_FC_UNUSED" hidden="1">"c7877"</definedName>
    <definedName name="IQ_RES_CONST_REAL_SAAR_FC_UNUSED_UNUSED_UNUSED" hidden="1">"c7877"</definedName>
    <definedName name="IQ_RES_CONST_REAL_SAAR_POP_FC_UNUSED" hidden="1">"c8097"</definedName>
    <definedName name="IQ_RES_CONST_REAL_SAAR_POP_FC_UNUSED_UNUSED_UNUSED" hidden="1">"c8097"</definedName>
    <definedName name="IQ_RES_CONST_REAL_SAAR_POP_UNUSED" hidden="1">"c7217"</definedName>
    <definedName name="IQ_RES_CONST_REAL_SAAR_POP_UNUSED_UNUSED_UNUSED" hidden="1">"c7217"</definedName>
    <definedName name="IQ_RES_CONST_REAL_SAAR_UNUSED" hidden="1">"c6997"</definedName>
    <definedName name="IQ_RES_CONST_REAL_SAAR_UNUSED_UNUSED_UNUSED" hidden="1">"c6997"</definedName>
    <definedName name="IQ_RES_CONST_REAL_SAAR_YOY_FC_UNUSED" hidden="1">"c8317"</definedName>
    <definedName name="IQ_RES_CONST_REAL_SAAR_YOY_FC_UNUSED_UNUSED_UNUSED" hidden="1">"c8317"</definedName>
    <definedName name="IQ_RES_CONST_REAL_SAAR_YOY_UNUSED" hidden="1">"c7437"</definedName>
    <definedName name="IQ_RES_CONST_REAL_SAAR_YOY_UNUSED_UNUSED_UNUSED" hidden="1">"c7437"</definedName>
    <definedName name="IQ_RES_CONST_REAL_UNUSED" hidden="1">"c6996"</definedName>
    <definedName name="IQ_RES_CONST_REAL_UNUSED_UNUSED_UNUSED" hidden="1">"c6996"</definedName>
    <definedName name="IQ_RES_CONST_REAL_YOY_FC_UNUSED" hidden="1">"c8316"</definedName>
    <definedName name="IQ_RES_CONST_REAL_YOY_FC_UNUSED_UNUSED_UNUSED" hidden="1">"c8316"</definedName>
    <definedName name="IQ_RES_CONST_REAL_YOY_UNUSED" hidden="1">"c7436"</definedName>
    <definedName name="IQ_RES_CONST_REAL_YOY_UNUSED_UNUSED_UNUSED" hidden="1">"c7436"</definedName>
    <definedName name="IQ_RES_CONST_SAAR_APR_FC_UNUSED" hidden="1">"c8540"</definedName>
    <definedName name="IQ_RES_CONST_SAAR_APR_FC_UNUSED_UNUSED_UNUSED" hidden="1">"c8540"</definedName>
    <definedName name="IQ_RES_CONST_SAAR_APR_UNUSED" hidden="1">"c7660"</definedName>
    <definedName name="IQ_RES_CONST_SAAR_APR_UNUSED_UNUSED_UNUSED" hidden="1">"c7660"</definedName>
    <definedName name="IQ_RES_CONST_SAAR_FC_UNUSED" hidden="1">"c7880"</definedName>
    <definedName name="IQ_RES_CONST_SAAR_FC_UNUSED_UNUSED_UNUSED" hidden="1">"c7880"</definedName>
    <definedName name="IQ_RES_CONST_SAAR_POP_FC_UNUSED" hidden="1">"c8100"</definedName>
    <definedName name="IQ_RES_CONST_SAAR_POP_FC_UNUSED_UNUSED_UNUSED" hidden="1">"c8100"</definedName>
    <definedName name="IQ_RES_CONST_SAAR_POP_UNUSED" hidden="1">"c7220"</definedName>
    <definedName name="IQ_RES_CONST_SAAR_POP_UNUSED_UNUSED_UNUSED" hidden="1">"c7220"</definedName>
    <definedName name="IQ_RES_CONST_SAAR_UNUSED" hidden="1">"c7000"</definedName>
    <definedName name="IQ_RES_CONST_SAAR_UNUSED_UNUSED_UNUSED" hidden="1">"c7000"</definedName>
    <definedName name="IQ_RES_CONST_SAAR_YOY_FC_UNUSED" hidden="1">"c8320"</definedName>
    <definedName name="IQ_RES_CONST_SAAR_YOY_FC_UNUSED_UNUSED_UNUSED" hidden="1">"c8320"</definedName>
    <definedName name="IQ_RES_CONST_SAAR_YOY_UNUSED" hidden="1">"c7440"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FFIEC" hidden="1">"c12958"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SUPPLE" hidden="1">"c13809"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ATALOG_REVENUES" hidden="1">"c9903"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NLINE_REVENUES" hidden="1">"c9904"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REVENUES" hidden="1">"c9902"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L_WHOLESALE_REVENUES" hidden="1">"c15895"</definedName>
    <definedName name="IQ_RETAINED_EARN" hidden="1">"c1420"</definedName>
    <definedName name="IQ_RETAINED_EARNINGS_AVERAGE_EQUITY_FDIC" hidden="1">"c6733"</definedName>
    <definedName name="IQ_RETAINED_EARNINGS_EQUITY_FFIEC" hidden="1">"c13348"</definedName>
    <definedName name="IQ_RETAINED_EARNINGS_FFIEC" hidden="1">"c12878"</definedName>
    <definedName name="IQ_RETURN_ASSETS" hidden="1">"c1113"</definedName>
    <definedName name="IQ_RETURN_ASSETS_ACT_OR_EST" hidden="1">"c3585"</definedName>
    <definedName name="IQ_RETURN_ASSETS_ACT_OR_EST_THOM" hidden="1">"c5310"</definedName>
    <definedName name="IQ_RETURN_ASSETS_BANK" hidden="1">"c1114"</definedName>
    <definedName name="IQ_RETURN_ASSETS_BROK" hidden="1">"c1115"</definedName>
    <definedName name="IQ_RETURN_ASSETS_DET_EST" hidden="1">"c12066"</definedName>
    <definedName name="IQ_RETURN_ASSETS_DET_EST_DATE" hidden="1">"c12219"</definedName>
    <definedName name="IQ_RETURN_ASSETS_DET_EST_DATE_THOM" hidden="1">"c12247"</definedName>
    <definedName name="IQ_RETURN_ASSETS_DET_EST_INCL" hidden="1">"c12356"</definedName>
    <definedName name="IQ_RETURN_ASSETS_DET_EST_INCL_THOM" hidden="1">"c12379"</definedName>
    <definedName name="IQ_RETURN_ASSETS_DET_EST_ORIGIN" hidden="1">"c12591"</definedName>
    <definedName name="IQ_RETURN_ASSETS_DET_EST_ORIGIN_THOM" hidden="1">"c12617"</definedName>
    <definedName name="IQ_RETURN_ASSETS_DET_EST_THOM" hidden="1">"c12097"</definedName>
    <definedName name="IQ_RETURN_ASSETS_EST" hidden="1">"c3529"</definedName>
    <definedName name="IQ_RETURN_ASSETS_EST_THOM" hidden="1">"c4034"</definedName>
    <definedName name="IQ_RETURN_ASSETS_FDIC" hidden="1">"c6730"</definedName>
    <definedName name="IQ_RETURN_ASSETS_FS" hidden="1">"c1116"</definedName>
    <definedName name="IQ_RETURN_ASSETS_GUIDANCE_CIQ" hidden="1">"c5055"</definedName>
    <definedName name="IQ_RETURN_ASSETS_GUIDANCE_CIQ_COL" hidden="1">"c11702"</definedName>
    <definedName name="IQ_RETURN_ASSETS_HIGH_EST" hidden="1">"c3530"</definedName>
    <definedName name="IQ_RETURN_ASSETS_HIGH_EST_THOM" hidden="1">"c4036"</definedName>
    <definedName name="IQ_RETURN_ASSETS_HIGH_GUIDANCE_CIQ" hidden="1">"c4595"</definedName>
    <definedName name="IQ_RETURN_ASSETS_HIGH_GUIDANCE_CIQ_COL" hidden="1">"c11244"</definedName>
    <definedName name="IQ_RETURN_ASSETS_LOW_EST" hidden="1">"c3531"</definedName>
    <definedName name="IQ_RETURN_ASSETS_LOW_EST_THOM" hidden="1">"c4037"</definedName>
    <definedName name="IQ_RETURN_ASSETS_LOW_GUIDANCE_CIQ" hidden="1">"c4635"</definedName>
    <definedName name="IQ_RETURN_ASSETS_LOW_GUIDANCE_CIQ_COL" hidden="1">"c11284"</definedName>
    <definedName name="IQ_RETURN_ASSETS_MEDIAN_EST" hidden="1">"c3532"</definedName>
    <definedName name="IQ_RETURN_ASSETS_MEDIAN_EST_THOM" hidden="1">"c4035"</definedName>
    <definedName name="IQ_RETURN_ASSETS_NUM_EST" hidden="1">"c3527"</definedName>
    <definedName name="IQ_RETURN_ASSETS_NUM_EST_THOM" hidden="1">"c4038"</definedName>
    <definedName name="IQ_RETURN_ASSETS_STDDEV_EST" hidden="1">"c3528"</definedName>
    <definedName name="IQ_RETURN_ASSETS_STDDEV_EST_THOM" hidden="1">"c4039"</definedName>
    <definedName name="IQ_RETURN_CAPITAL" hidden="1">"c1117"</definedName>
    <definedName name="IQ_RETURN_COMMON_EQUITY" hidden="1">"c13838"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ACT_OR_EST_THOM" hidden="1">"c5311"</definedName>
    <definedName name="IQ_RETURN_EQUITY_BANK" hidden="1">"c1119"</definedName>
    <definedName name="IQ_RETURN_EQUITY_BROK" hidden="1">"c1120"</definedName>
    <definedName name="IQ_RETURN_EQUITY_DET_EST" hidden="1">"c12067"</definedName>
    <definedName name="IQ_RETURN_EQUITY_DET_EST_DATE" hidden="1">"c12220"</definedName>
    <definedName name="IQ_RETURN_EQUITY_DET_EST_DATE_THOM" hidden="1">"c12248"</definedName>
    <definedName name="IQ_RETURN_EQUITY_DET_EST_INCL" hidden="1">"c12357"</definedName>
    <definedName name="IQ_RETURN_EQUITY_DET_EST_INCL_THOM" hidden="1">"c12380"</definedName>
    <definedName name="IQ_RETURN_EQUITY_DET_EST_ORIGIN" hidden="1">"c12592"</definedName>
    <definedName name="IQ_RETURN_EQUITY_DET_EST_ORIGIN_THOM" hidden="1">"c12618"</definedName>
    <definedName name="IQ_RETURN_EQUITY_DET_EST_THOM" hidden="1">"c12098"</definedName>
    <definedName name="IQ_RETURN_EQUITY_EST" hidden="1">"c3535"</definedName>
    <definedName name="IQ_RETURN_EQUITY_EST_THOM" hidden="1">"c5479"</definedName>
    <definedName name="IQ_RETURN_EQUITY_FDIC" hidden="1">"c6732"</definedName>
    <definedName name="IQ_RETURN_EQUITY_FS" hidden="1">"c1121"</definedName>
    <definedName name="IQ_RETURN_EQUITY_GUIDANCE_CIQ" hidden="1">"c5056"</definedName>
    <definedName name="IQ_RETURN_EQUITY_GUIDANCE_CIQ_COL" hidden="1">"c11703"</definedName>
    <definedName name="IQ_RETURN_EQUITY_HIGH_EST" hidden="1">"c3536"</definedName>
    <definedName name="IQ_RETURN_EQUITY_HIGH_EST_THOM" hidden="1">"c5283"</definedName>
    <definedName name="IQ_RETURN_EQUITY_HIGH_GUIDANCE_CIQ" hidden="1">"c4594"</definedName>
    <definedName name="IQ_RETURN_EQUITY_HIGH_GUIDANCE_CIQ_COL" hidden="1">"c11243"</definedName>
    <definedName name="IQ_RETURN_EQUITY_LOW_EST" hidden="1">"c3537"</definedName>
    <definedName name="IQ_RETURN_EQUITY_LOW_EST_THOM" hidden="1">"c5284"</definedName>
    <definedName name="IQ_RETURN_EQUITY_LOW_GUIDANCE_CIQ" hidden="1">"c4634"</definedName>
    <definedName name="IQ_RETURN_EQUITY_LOW_GUIDANCE_CIQ_COL" hidden="1">"c11283"</definedName>
    <definedName name="IQ_RETURN_EQUITY_MEDIAN_EST" hidden="1">"c3538"</definedName>
    <definedName name="IQ_RETURN_EQUITY_MEDIAN_EST_THOM" hidden="1">"c5282"</definedName>
    <definedName name="IQ_RETURN_EQUITY_NUM_EST" hidden="1">"c3533"</definedName>
    <definedName name="IQ_RETURN_EQUITY_NUM_EST_THOM" hidden="1">"c5285"</definedName>
    <definedName name="IQ_RETURN_EQUITY_STDDEV_EST" hidden="1">"c3534"</definedName>
    <definedName name="IQ_RETURN_EQUITY_STDDEV_EST_THOM" hidden="1">"c5286"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BEFORE_LOAN_LOSS_FOREIGN_FFIEC" hidden="1">"c15381"</definedName>
    <definedName name="IQ_REV_DET_EST" hidden="1">"c12065"</definedName>
    <definedName name="IQ_REV_DET_EST_CURRENCY" hidden="1">"c12472"</definedName>
    <definedName name="IQ_REV_DET_EST_CURRENCY_THOM" hidden="1">"c12495"</definedName>
    <definedName name="IQ_REV_DET_EST_DATE" hidden="1">"c12218"</definedName>
    <definedName name="IQ_REV_DET_EST_DATE_THOM" hidden="1">"c12246"</definedName>
    <definedName name="IQ_REV_DET_EST_INCL" hidden="1">"c12355"</definedName>
    <definedName name="IQ_REV_DET_EST_INCL_THOM" hidden="1">"c12378"</definedName>
    <definedName name="IQ_REV_DET_EST_ORIGIN" hidden="1">"c12590"</definedName>
    <definedName name="IQ_REV_DET_EST_ORIGIN_THOM" hidden="1">"c12616"</definedName>
    <definedName name="IQ_REV_DET_EST_THOM" hidden="1">"c12096"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STDDEV_EST_REUT" hidden="1">"c3639"</definedName>
    <definedName name="IQ_REV_STDDEV_EST_THOM" hidden="1">"c3657"</definedName>
    <definedName name="IQ_REV_UTI" hidden="1">"c1125"</definedName>
    <definedName name="IQ_REVALUATION_GAINS_DERIVATIVE_DOM_FFIEC" hidden="1">"c12828"</definedName>
    <definedName name="IQ_REVALUATION_GAINS_DERIVATIVE_FOREIGN_FFIEC" hidden="1">"c12829"</definedName>
    <definedName name="IQ_REVALUATION_GAINS_FDIC" hidden="1">"c6428"</definedName>
    <definedName name="IQ_REVALUATION_LOSSES_FDIC" hidden="1">"c6429"</definedName>
    <definedName name="IQ_REVALUATION_NON_TRADING_PROP" hidden="1">"c15999"</definedName>
    <definedName name="IQ_REVENUE" hidden="1">"c1422"</definedName>
    <definedName name="IQ_REVENUE_10K" hidden="1">"IQ_REVENUE_10K"</definedName>
    <definedName name="IQ_REVENUE_10Q" hidden="1">"IQ_REVENUE_10Q"</definedName>
    <definedName name="IQ_REVENUE_10Q1" hidden="1">"IQ_REVENUE_10Q1"</definedName>
    <definedName name="IQ_REVENUE_ACT_OR_EST" hidden="1">"c2214"</definedName>
    <definedName name="IQ_REVENUE_ACT_OR_EST_CIQ" hidden="1">"c5059"</definedName>
    <definedName name="IQ_REVENUE_ACT_OR_EST_CIQ_COL" hidden="1">"c11706"</definedName>
    <definedName name="IQ_REVENUE_ACT_OR_EST_THOM" hidden="1">"c5299"</definedName>
    <definedName name="IQ_REVENUE_ADVERTISING" hidden="1">"c2880"</definedName>
    <definedName name="IQ_REVENUE_ANALOG_CABLE" hidden="1">"c2875"</definedName>
    <definedName name="IQ_REVENUE_BASIC_CABLE" hidden="1">"c2877"</definedName>
    <definedName name="IQ_REVENUE_BBAND" hidden="1">"c2878"</definedName>
    <definedName name="IQ_REVENUE_BEFORE_LL_FFIEC" hidden="1">"c13018"</definedName>
    <definedName name="IQ_REVENUE_COMMERCIAL" hidden="1">"c2881"</definedName>
    <definedName name="IQ_REVENUE_DIGITAL_CABLE" hidden="1">"c2876"</definedName>
    <definedName name="IQ_REVENUE_EST" hidden="1">"c1126"</definedName>
    <definedName name="IQ_REVENUE_EST_1" hidden="1">"IQ_REVENUE_EST_1"</definedName>
    <definedName name="IQ_REVENUE_EST_BOTTOM_UP" hidden="1">"c5488"</definedName>
    <definedName name="IQ_REVENUE_EST_BOTTOM_UP_CIQ" hidden="1">"c12025"</definedName>
    <definedName name="IQ_REVENUE_EST_CIQ" hidden="1">"c3616"</definedName>
    <definedName name="IQ_REVENUE_EST_DOWN_2MONTH" hidden="1">"c16285"</definedName>
    <definedName name="IQ_REVENUE_EST_DOWN_2MONTH_CIQ" hidden="1">"c16609"</definedName>
    <definedName name="IQ_REVENUE_EST_DOWN_3MONTH" hidden="1">"c16289"</definedName>
    <definedName name="IQ_REVENUE_EST_DOWN_3MONTH_CIQ" hidden="1">"c16613"</definedName>
    <definedName name="IQ_REVENUE_EST_DOWN_MONTH" hidden="1">"c16281"</definedName>
    <definedName name="IQ_REVENUE_EST_DOWN_MONTH_CIQ" hidden="1">"c16605"</definedName>
    <definedName name="IQ_REVENUE_EST_NOTE" hidden="1">"c17502"</definedName>
    <definedName name="IQ_REVENUE_EST_NOTE_CIQ" hidden="1">"c17455"</definedName>
    <definedName name="IQ_REVENUE_EST_NUM_ANALYSTS_2MONTH" hidden="1">"c16283"</definedName>
    <definedName name="IQ_REVENUE_EST_NUM_ANALYSTS_2MONTH_CIQ" hidden="1">"c16607"</definedName>
    <definedName name="IQ_REVENUE_EST_NUM_ANALYSTS_3MONTH" hidden="1">"c16287"</definedName>
    <definedName name="IQ_REVENUE_EST_NUM_ANALYSTS_3MONTH_CIQ" hidden="1">"c16611"</definedName>
    <definedName name="IQ_REVENUE_EST_NUM_ANALYSTS_MONTH" hidden="1">"c16279"</definedName>
    <definedName name="IQ_REVENUE_EST_NUM_ANALYSTS_MONTH_CIQ" hidden="1">"c16603"</definedName>
    <definedName name="IQ_REVENUE_EST_REUT" hidden="1">"c3634"</definedName>
    <definedName name="IQ_REVENUE_EST_THOM" hidden="1">"c3652"</definedName>
    <definedName name="IQ_REVENUE_EST_TOTAL_REVISED_2MONTH" hidden="1">"c16286"</definedName>
    <definedName name="IQ_REVENUE_EST_TOTAL_REVISED_2MONTH_CIQ" hidden="1">"c16610"</definedName>
    <definedName name="IQ_REVENUE_EST_TOTAL_REVISED_3MONTH" hidden="1">"c16290"</definedName>
    <definedName name="IQ_REVENUE_EST_TOTAL_REVISED_3MONTH_CIQ" hidden="1">"c16614"</definedName>
    <definedName name="IQ_REVENUE_EST_TOTAL_REVISED_MONTH" hidden="1">"c16282"</definedName>
    <definedName name="IQ_REVENUE_EST_TOTAL_REVISED_MONTH_CIQ" hidden="1">"c16606"</definedName>
    <definedName name="IQ_REVENUE_EST_UP_2MONTH" hidden="1">"c16284"</definedName>
    <definedName name="IQ_REVENUE_EST_UP_2MONTH_CIQ" hidden="1">"c16608"</definedName>
    <definedName name="IQ_REVENUE_EST_UP_3MONTH" hidden="1">"c16288"</definedName>
    <definedName name="IQ_REVENUE_EST_UP_3MONTH_CIQ" hidden="1">"c16612"</definedName>
    <definedName name="IQ_REVENUE_EST_UP_MONTH" hidden="1">"c16280"</definedName>
    <definedName name="IQ_REVENUE_EST_UP_MONTH_CIQ" hidden="1">"c16604"</definedName>
    <definedName name="IQ_REVENUE_GROWTH_1" hidden="1">"IQ_REVENUE_GROWTH_1"</definedName>
    <definedName name="IQ_REVENUE_GROWTH_2" hidden="1">"IQ_REVENUE_GROWTH_2"</definedName>
    <definedName name="IQ_REVENUE_GUIDANCE_CIQ" hidden="1">"c5057"</definedName>
    <definedName name="IQ_REVENUE_GUIDANCE_CIQ_COL" hidden="1">"c11704"</definedName>
    <definedName name="IQ_REVENUE_HIGH_EST" hidden="1">"c1127"</definedName>
    <definedName name="IQ_REVENUE_HIGH_EST_CIQ" hidden="1">"c3618"</definedName>
    <definedName name="IQ_REVENUE_HIGH_EST_REUT" hidden="1">"c3636"</definedName>
    <definedName name="IQ_REVENUE_HIGH_EST_THOM" hidden="1">"c3654"</definedName>
    <definedName name="IQ_REVENUE_HIGH_GUIDANCE_CIQ" hidden="1">"c4581"</definedName>
    <definedName name="IQ_REVENUE_HIGH_GUIDANCE_CIQ_COL" hidden="1">"c11230"</definedName>
    <definedName name="IQ_REVENUE_LOW_EST" hidden="1">"c1128"</definedName>
    <definedName name="IQ_REVENUE_LOW_EST_CIQ" hidden="1">"c3619"</definedName>
    <definedName name="IQ_REVENUE_LOW_EST_REUT" hidden="1">"c3637"</definedName>
    <definedName name="IQ_REVENUE_LOW_EST_THOM" hidden="1">"c3655"</definedName>
    <definedName name="IQ_REVENUE_LOW_GUIDANCE_CIQ" hidden="1">"c4621"</definedName>
    <definedName name="IQ_REVENUE_LOW_GUIDANCE_CIQ_COL" hidden="1">"c11270"</definedName>
    <definedName name="IQ_REVENUE_MEDIAN_EST" hidden="1">"c1662"</definedName>
    <definedName name="IQ_REVENUE_MEDIAN_EST_CIQ" hidden="1">"c3617"</definedName>
    <definedName name="IQ_REVENUE_MEDIAN_EST_REUT" hidden="1">"c3635"</definedName>
    <definedName name="IQ_REVENUE_MEDIAN_EST_THOM" hidden="1">"c3653"</definedName>
    <definedName name="IQ_REVENUE_NUM_EST" hidden="1">"c1129"</definedName>
    <definedName name="IQ_REVENUE_NUM_EST_CIQ" hidden="1">"c3620"</definedName>
    <definedName name="IQ_REVENUE_NUM_EST_REUT" hidden="1">"c3638"</definedName>
    <definedName name="IQ_REVENUE_NUM_EST_THOM" hidden="1">"c3656"</definedName>
    <definedName name="IQ_REVENUE_OTHER" hidden="1">"c2882"</definedName>
    <definedName name="IQ_REVENUE_PHONE" hidden="1">"c2879"</definedName>
    <definedName name="IQ_REVENUE_TOTAL" hidden="1">"c2883"</definedName>
    <definedName name="IQ_REVENUES_SATELLITE" hidden="1">"c15792"</definedName>
    <definedName name="IQ_REVENUES_WIRELESS" hidden="1">"c15793"</definedName>
    <definedName name="IQ_REVERSE_REPO" hidden="1">"c19131"</definedName>
    <definedName name="IQ_REVISION_DATE_" hidden="1">39007.6171180556</definedName>
    <definedName name="IQ_REVOLV_OPEN_SECURED_1_4_LL_REC_DOM_FFIEC" hidden="1">"c12902"</definedName>
    <definedName name="IQ_REVOLVING_HOME_EQUITY_LINES_UNUSED_FFIEC" hidden="1">"c13241"</definedName>
    <definedName name="IQ_REVOLVING_LOANS_GROSS_LOANS_FFIEC" hidden="1">"c13398"</definedName>
    <definedName name="IQ_REVOLVING_LOANS_RISK_BASED_FFIEC" hidden="1">"c13419"</definedName>
    <definedName name="IQ_REVOLVING_LOANS_SEC_1_4_DOM_CHARGE_OFFS_FFIEC" hidden="1">"c13168"</definedName>
    <definedName name="IQ_REVOLVING_LOANS_SEC_1_4_DOM_RECOV_FFIEC" hidden="1">"c13190"</definedName>
    <definedName name="IQ_REVOLVING_OPEN_END_1_4_TRADING_DOM_FFIEC" hidden="1">"c12927"</definedName>
    <definedName name="IQ_REVOLVING_SECURED_1_4_DUE_30_89_FFIEC" hidden="1">"c13260"</definedName>
    <definedName name="IQ_REVOLVING_SECURED_1_4_DUE_90_FFIEC" hidden="1">"c13288"</definedName>
    <definedName name="IQ_REVOLVING_SECURED_1_4_NON_ACCRUAL_FFIEC" hidden="1">"c13314"</definedName>
    <definedName name="IQ_RGU" hidden="1">"c2863"</definedName>
    <definedName name="IQ_RISK_ADJ_BANK_ASSETS" hidden="1">"c2670"</definedName>
    <definedName name="IQ_RISK_WEIGHTED_ASSETS_0_PCT_FFIEC" hidden="1">"c18874"</definedName>
    <definedName name="IQ_RISK_WEIGHTED_ASSETS_100_PCT_FFIEC" hidden="1">"c18877"</definedName>
    <definedName name="IQ_RISK_WEIGHTED_ASSETS_20_PCT_FFIEC" hidden="1">"c18875"</definedName>
    <definedName name="IQ_RISK_WEIGHTED_ASSETS_50_PCT_FFIEC" hidden="1">"c18876"</definedName>
    <definedName name="IQ_RISK_WEIGHTED_ASSETS_FDIC" hidden="1">"c6370"</definedName>
    <definedName name="IQ_ROAM_MIN_USE_OTHER_CARRIERS" hidden="1">"c15765"</definedName>
    <definedName name="IQ_ROYALTIES_DUE_AFTER_FIVE" hidden="1">"c15969"</definedName>
    <definedName name="IQ_ROYALTIES_DUE_CY" hidden="1">"c15964"</definedName>
    <definedName name="IQ_ROYALTIES_DUE_CY1" hidden="1">"c15965"</definedName>
    <definedName name="IQ_ROYALTIES_DUE_CY2" hidden="1">"c15966"</definedName>
    <definedName name="IQ_ROYALTIES_DUE_CY3" hidden="1">"c15967"</definedName>
    <definedName name="IQ_ROYALTIES_DUE_CY4" hidden="1">"c15968"</definedName>
    <definedName name="IQ_ROYALTY_REVENUE_COAL" hidden="1">"c15932"</definedName>
    <definedName name="IQ_RSI" hidden="1">"c12704"</definedName>
    <definedName name="IQ_RSI_ADJ" hidden="1">"c12705"</definedName>
    <definedName name="IQ_RSSD_ID_FFIEC" hidden="1">"c20506"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IES_EMPLOYEE_BENEFITS_FFIEC" hidden="1">"c13023"</definedName>
    <definedName name="IQ_SALARIES_OTHER_BENEFITS" hidden="1">"c16176"</definedName>
    <definedName name="IQ_SALARY" hidden="1">"c1130"</definedName>
    <definedName name="IQ_SALARY_FDIC" hidden="1">"c6576"</definedName>
    <definedName name="IQ_SALE_COMMON_GROSS_FFIEC" hidden="1">"c12963"</definedName>
    <definedName name="IQ_SALE_CONVERSION_ACQUISITION_NET_COMMON_FFIEC" hidden="1">"c15351"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PREF_FFIEC" hidden="1">"c12961"</definedName>
    <definedName name="IQ_SALE_PROP" hidden="1">"c16029"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_TREASURY_FFIEC" hidden="1">"c12965"</definedName>
    <definedName name="IQ_SALES_COAL" hidden="1">"c15930"</definedName>
    <definedName name="IQ_SALES_MARKETING" hidden="1">"c2240"</definedName>
    <definedName name="IQ_SALES_TO_TOTAL_REVENUE_COAL" hidden="1">"c15943"</definedName>
    <definedName name="IQ_SAME_PROP_AGG_GLA" hidden="1">"c16055"</definedName>
    <definedName name="IQ_SAME_PROP_AGG_UNITS" hidden="1">"c16053"</definedName>
    <definedName name="IQ_SAME_PROP_EXPENSE" hidden="1">"c16050"</definedName>
    <definedName name="IQ_SAME_PROP_EXPENSE_GROWTH" hidden="1">"c16051"</definedName>
    <definedName name="IQ_SAME_PROP_NUMBER_PROP" hidden="1">"c16052"</definedName>
    <definedName name="IQ_SAME_PROP_PORTFOLIO_AREA" hidden="1">"c16054"</definedName>
    <definedName name="IQ_SAME_PROP_REV_GROWTH" hidden="1">"c16049"</definedName>
    <definedName name="IQ_SAME_PROP_REVENUE" hidden="1">"c16048"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ACCT_DEPOSITS_TOTAL_DEPOSITS" hidden="1">"c15721"</definedName>
    <definedName name="IQ_SAVINGS_DEPOSITS_NON_TRANS_ACCTS_FFIEC" hidden="1">"c15329"</definedName>
    <definedName name="IQ_SAVINGS_DEPOSITS_QUARTERLY_AVG_FFIEC" hidden="1">"c15485"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BC_EXPENSE_FFIEC" hidden="1">"c13077"</definedName>
    <definedName name="IQ_SCALABLE_INFRASTRUCTURE_CABLE_INVEST" hidden="1">"c15802"</definedName>
    <definedName name="IQ_SEC_1_4_CONSTRUCTION_DOM_CHARGE_OFFS_FFIEC" hidden="1">"c13165"</definedName>
    <definedName name="IQ_SEC_1_4_CONSTRUCTION_DOM_RECOV_FFIEC" hidden="1">"c13187"</definedName>
    <definedName name="IQ_SEC_BORROWED_OFF_BS_FFIEC" hidden="1">"c13127"</definedName>
    <definedName name="IQ_SEC_FARMLAND_DOM_CHARGE_OFFS_FFIEC" hidden="1">"c13167"</definedName>
    <definedName name="IQ_SEC_FARMLAND_DOM_RECOV_FFIEC" hidden="1">"c13189"</definedName>
    <definedName name="IQ_SEC_FUNDS_PURCHASED_ASSETS_TOT_FFIEC" hidden="1">"c13447"</definedName>
    <definedName name="IQ_SEC_ISSUED_US_AFS_AMORT_COST_FFIEC" hidden="1">"c20492"</definedName>
    <definedName name="IQ_SEC_ISSUED_US_AFS_FAIR_VAL_FFIEC" hidden="1">"c20457"</definedName>
    <definedName name="IQ_SEC_ISSUED_US_AVAIL_SALE_FFIEC" hidden="1">"c12795"</definedName>
    <definedName name="IQ_SEC_ISSUED_US_TRADING_DOM_FFIEC" hidden="1">"c12920"</definedName>
    <definedName name="IQ_SEC_ISSUED_US_TRADING_FFIEC" hidden="1">"c12815"</definedName>
    <definedName name="IQ_SEC_MULTIFAM_DOM_CHARGE_OFFS_FFIEC" hidden="1">"c13171"</definedName>
    <definedName name="IQ_SEC_MULTIFAM_DOM_DUE_30_89_FFIEC" hidden="1">"c13263"</definedName>
    <definedName name="IQ_SEC_MULTIFAM_DOM_DUE_90_FFIEC" hidden="1">"c13291"</definedName>
    <definedName name="IQ_SEC_MULTIFAM_DOM_NON_ACCRUAL_FFIEC" hidden="1">"c13317"</definedName>
    <definedName name="IQ_SEC_MULTIFAM_DOM_RECOV_FFIEC" hidden="1">"c13193"</definedName>
    <definedName name="IQ_SEC_NONFARM_NONRES_CHARGE_OFFS_FFIEC" hidden="1">"c13629"</definedName>
    <definedName name="IQ_SEC_NONFARM_NONRES_DOM_OFFICES_DUE_30_89_FFIEC" hidden="1">"c13264"</definedName>
    <definedName name="IQ_SEC_NONFARM_NONRES_DOM_OFFICES_DUE_90_FFIEC" hidden="1">"c13292"</definedName>
    <definedName name="IQ_SEC_NONFARM_NONRES_DOM_OFFICES_NON_ACCRUAL_FFIEC" hidden="1">"c13318"</definedName>
    <definedName name="IQ_SEC_NONFARM_NONRES_RECOV_FFIEC" hidden="1">"c13633"</definedName>
    <definedName name="IQ_SEC_OTHER_CONSTRUCTION_DOM_CHARGE_OFFS_FFIEC" hidden="1">"c13166"</definedName>
    <definedName name="IQ_SEC_OTHER_CONSTRUCTION_DOM_RECOV_FFIEC" hidden="1">"c13188"</definedName>
    <definedName name="IQ_SEC_OTHER_NONFARM_NONRES_CHARGE_OFFS_FFIEC" hidden="1">"c13173"</definedName>
    <definedName name="IQ_SEC_OTHER_NONFARM_NONRES_DUE_30_89_FFIEC" hidden="1">"c13266"</definedName>
    <definedName name="IQ_SEC_OTHER_NONFARM_NONRES_DUE_90_FFIEC" hidden="1">"c13637"</definedName>
    <definedName name="IQ_SEC_OTHER_NONFARM_NONRES_NON_ACCRUAL_FFIEC" hidden="1">"c15462"</definedName>
    <definedName name="IQ_SEC_OTHER_NONFARM_NONRES_RECOV_FFIEC" hidden="1">"c13195"</definedName>
    <definedName name="IQ_SEC_OWNER_NONFARM_NONRES_CHARGE_OFFS_FFIEC" hidden="1">"c13172"</definedName>
    <definedName name="IQ_SEC_OWNER_NONFARM_NONRES_DUE_30_89_FFIEC" hidden="1">"c13265"</definedName>
    <definedName name="IQ_SEC_OWNER_NONFARM_NONRES_DUE_90_FFIEC" hidden="1">"c13636"</definedName>
    <definedName name="IQ_SEC_OWNER_NONFARM_NONRES_NON_ACCRUAL_FFIEC" hidden="1">"c15461"</definedName>
    <definedName name="IQ_SEC_OWNER_NONFARM_NONRES_RECOV_FFIEC" hidden="1">"c13194"</definedName>
    <definedName name="IQ_SEC_PURCHASED_RESELL" hidden="1">"c5513"</definedName>
    <definedName name="IQ_SEC_PURCHASED_RESELL_FFIEC" hidden="1">"c12807"</definedName>
    <definedName name="IQ_SEC_RE_FOREIGN_DUE_30_89_FFIEC" hidden="1">"c13267"</definedName>
    <definedName name="IQ_SEC_RE_FOREIGN_DUE_90_FFIEC" hidden="1">"c13293"</definedName>
    <definedName name="IQ_SEC_RE_FOREIGN_NON_ACCRUAL_FFIEC" hidden="1">"c13319"</definedName>
    <definedName name="IQ_SEC_SOLD_REPURCHASE_FFIEC" hidden="1">"c12857"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DOM_DUE_30_89_FFIEC" hidden="1">"c13259"</definedName>
    <definedName name="IQ_SECURED_FARMLAND_DOM_DUE_90_FFIEC" hidden="1">"c13287"</definedName>
    <definedName name="IQ_SECURED_FARMLAND_DOM_NON_ACCRUAL_FFIEC" hidden="1">"c13313"</definedName>
    <definedName name="IQ_SECURED_FARMLAND_LL_REC_DOM_FFIEC" hidden="1">"c12901"</definedName>
    <definedName name="IQ_SECURED_FARMLAND_NET_CHARGE_OFFS_FDIC" hidden="1">"c6631"</definedName>
    <definedName name="IQ_SECURED_FARMLAND_RECOVERIES_FDIC" hidden="1">"c6612"</definedName>
    <definedName name="IQ_SECURED_MULTI_RES_LL_REC_DOM_FFIEC" hidden="1">"c12905"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AFS_AMORT_COST_FFIEC" hidden="1">"c20488"</definedName>
    <definedName name="IQ_SECURITIES_AFS_FAIR_VAL_FFIEC" hidden="1">"c20453"</definedName>
    <definedName name="IQ_SECURITIES_GAINS_FDIC" hidden="1">"c6584"</definedName>
    <definedName name="IQ_SECURITIES_HELD_MATURITY_FFIEC" hidden="1">"c12777"</definedName>
    <definedName name="IQ_SECURITIES_HTM_AMORT_COST_FFIEC" hidden="1">"c20436"</definedName>
    <definedName name="IQ_SECURITIES_HTM_FAIR_VAL_FFIEC" hidden="1">"c20471"</definedName>
    <definedName name="IQ_SECURITIES_ISSUED_STATES_FDIC" hidden="1">"c6300"</definedName>
    <definedName name="IQ_SECURITIES_ISSUED_US_FFIEC" hidden="1">"c12781"</definedName>
    <definedName name="IQ_SECURITIES_ISSUED_US_HTM_AMORT_COST_FFIEC" hidden="1">"c20440"</definedName>
    <definedName name="IQ_SECURITIES_ISSUED_US_HTM_FAIR_VAL_FFIEC" hidden="1">"c20475"</definedName>
    <definedName name="IQ_SECURITIES_LENT_FDIC" hidden="1">"c6532"</definedName>
    <definedName name="IQ_SECURITIES_LENT_FFIEC" hidden="1">"c13255"</definedName>
    <definedName name="IQ_SECURITIES_QUARTERLY_AVG_FFIEC" hidden="1">"c13079"</definedName>
    <definedName name="IQ_SECURITIES_STATE_POLI_SUBD_QUARTERLY_AVG_FFIEC" hidden="1">"c15470"</definedName>
    <definedName name="IQ_SECURITIES_UNDERWRITING_FDIC" hidden="1">"c6529"</definedName>
    <definedName name="IQ_SECURITIES_UNDERWRITING_UNUSED_FFIEC" hidden="1">"c13247"</definedName>
    <definedName name="IQ_SECURITIZATION_INC_OPERATING_INC_FFIEC" hidden="1">"c13390"</definedName>
    <definedName name="IQ_SECURITIZATION_INCOME_FFIEC" hidden="1">"c13012"</definedName>
    <definedName name="IQ_SECURITY_ACTIVE_STATUS" hidden="1">"c15160"</definedName>
    <definedName name="IQ_SECURITY_BORROW" hidden="1">"c1152"</definedName>
    <definedName name="IQ_SECURITY_LEVEL" hidden="1">"c2159"</definedName>
    <definedName name="IQ_SECURITY_NAME" hidden="1">"c15159"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DOL" hidden="1">"c12042"</definedName>
    <definedName name="IQ_SELECTED_FOREIGN_ASSETS_FFIEC" hidden="1">"c13485"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_ACCOUNT_ASSETS_LH_FFIEC" hidden="1">"c13105"</definedName>
    <definedName name="IQ_SEPARATE_ACCOUNT_LIAB_LH_FFIEC" hidden="1">"c13108"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DEPOSIT_ACCOUNTS_DOM_FFIEC" hidden="1">"c13003"</definedName>
    <definedName name="IQ_SERVICE_CHARGES_FDIC" hidden="1">"c6572"</definedName>
    <definedName name="IQ_SERVICE_CHARGES_OPERATING_INC_FFIEC" hidden="1">"c13384"</definedName>
    <definedName name="IQ_SERVICE_FEE" hidden="1">"c8951"</definedName>
    <definedName name="IQ_SERVICING_FEES_FFIEC" hidden="1">"c13011"</definedName>
    <definedName name="IQ_SERVICING_FEES_OPERATING_INC_FFIEC" hidden="1">"c13389"</definedName>
    <definedName name="IQ_SETTLEMENT_PRICE" hidden="1">"c15157"</definedName>
    <definedName name="IQ_SETTLEMENTS_TAX_AUTHORITIES" hidden="1">"c15737"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_PARTNERSHIP_ASSETS" hidden="1">"c16071"</definedName>
    <definedName name="IQ_SHARE_PARTNERSHIP_CONSOL_JV_DEBT" hidden="1">"c19139"</definedName>
    <definedName name="IQ_SHARE_PARTNERSHIP_CURRENT_ASSETS" hidden="1">"c16069"</definedName>
    <definedName name="IQ_SHARE_PARTNERSHIP_CURRENT_LIAB" hidden="1">"c16073"</definedName>
    <definedName name="IQ_SHARE_PARTNERSHIP_CURRENT_TAX" hidden="1">"c16091"</definedName>
    <definedName name="IQ_SHARE_PARTNERSHIP_DEBT" hidden="1">"c16078"</definedName>
    <definedName name="IQ_SHARE_PARTNERSHIP_DEFERRED_TAX" hidden="1">"c16092"</definedName>
    <definedName name="IQ_SHARE_PARTNERSHIP_DEPRECIATION" hidden="1">"c16089"</definedName>
    <definedName name="IQ_SHARE_PARTNERSHIP_FLOAT_DEBT" hidden="1">"c16077"</definedName>
    <definedName name="IQ_SHARE_PARTNERSHIP_FR_DEBT" hidden="1">"c16076"</definedName>
    <definedName name="IQ_SHARE_PARTNERSHIP_INT_EXPENSE" hidden="1">"c16088"</definedName>
    <definedName name="IQ_SHARE_PARTNERSHIP_INT_INCOME" hidden="1">"c16090"</definedName>
    <definedName name="IQ_SHARE_PARTNERSHIP_LIAB" hidden="1">"c16075"</definedName>
    <definedName name="IQ_SHARE_PARTNERSHIP_LT_ASSETS" hidden="1">"c16070"</definedName>
    <definedName name="IQ_SHARE_PARTNERSHIP_NOI" hidden="1">"c16084"</definedName>
    <definedName name="IQ_SHARE_PARTNERSHIP_NON_CURRENT_LIAB" hidden="1">"c16074"</definedName>
    <definedName name="IQ_SHARE_PARTNERSHIP_OPEX" hidden="1">"c16086"</definedName>
    <definedName name="IQ_SHARE_PARTNERSHIP_OTHER_EXPENSE" hidden="1">"c16087"</definedName>
    <definedName name="IQ_SHARE_PARTNERSHIP_OTHER_INCOME" hidden="1">"c16085"</definedName>
    <definedName name="IQ_SHARE_PARTNERSHIP_REVENUE" hidden="1">"c16083"</definedName>
    <definedName name="IQ_SHARE_RE_ASSET" hidden="1">"c16082"</definedName>
    <definedName name="IQ_SHARE_RE_ASSET_DEVELOP_PROP" hidden="1">"c16080"</definedName>
    <definedName name="IQ_SHARE_RE_ASSET_INV_PROP" hidden="1">"c16079"</definedName>
    <definedName name="IQ_SHARE_RE_ASSET_OTHER" hidden="1">"c16081"</definedName>
    <definedName name="IQ_SHAREOUTSTANDING" hidden="1">"c1347"</definedName>
    <definedName name="IQ_SHARES_PER_DR" hidden="1">"c204"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OVER_INST_OWNERSHIP" hidden="1">"c17422"</definedName>
    <definedName name="IQ_SHORT_INTEREST_PERCENT" hidden="1">"c1576"</definedName>
    <definedName name="IQ_SHORT_POSITIONS_FFIEC" hidden="1">"c12859"</definedName>
    <definedName name="IQ_SHORT_SCORE_DX" hidden="1">"c17439"</definedName>
    <definedName name="IQ_SHORT_TERM_INVEST" hidden="1">"c1425"</definedName>
    <definedName name="IQ_SMALL_INT_BEAR_CD" hidden="1">"c1166"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LD_COAL" hidden="1">"c15936"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NSR_ACTION_LT" hidden="1">"c13616"</definedName>
    <definedName name="IQ_SP_ISSUE_NSR_ACTION_ST" hidden="1">"c13622"</definedName>
    <definedName name="IQ_SP_ISSUE_NSR_DATE_LT" hidden="1">"c13615"</definedName>
    <definedName name="IQ_SP_ISSUE_NSR_DATE_ST" hidden="1">"c13621"</definedName>
    <definedName name="IQ_SP_ISSUE_NSR_LT" hidden="1">"c13614"</definedName>
    <definedName name="IQ_SP_ISSUE_NSR_ST" hidden="1">"c13620"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NSR_ACTION_LT" hidden="1">"c13613"</definedName>
    <definedName name="IQ_SP_NSR_ACTION_ST" hidden="1">"c13619"</definedName>
    <definedName name="IQ_SP_NSR_DATE_LT" hidden="1">"c13612"</definedName>
    <definedName name="IQ_SP_NSR_DATE_ST" hidden="1">"c13618"</definedName>
    <definedName name="IQ_SP_NSR_LT" hidden="1">"c13611"</definedName>
    <definedName name="IQ_SP_NSR_ST" hidden="1">"c13617"</definedName>
    <definedName name="IQ_SP_OUTLOOK_WATCH" hidden="1">"c2639"</definedName>
    <definedName name="IQ_SP_OUTLOOK_WATCH_DATE" hidden="1">"c2638"</definedName>
    <definedName name="IQ_SP_QUALITY_RANKING_DESCRIPTION" hidden="1">"c17410"</definedName>
    <definedName name="IQ_SP_QUALITY_RANKING_VALUE" hidden="1">"c17409"</definedName>
    <definedName name="IQ_SP_REASON" hidden="1">"c2174"</definedName>
    <definedName name="IQ_SP_STARS_DESCRIPTION" hidden="1">"c17408"</definedName>
    <definedName name="IQ_SP_STARS_VALUE" hidden="1">"c17407"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PECIALTIES" hidden="1">"c18932"</definedName>
    <definedName name="IQ_SPECIFIC_ALLOWANCE" hidden="1">"c15247"</definedName>
    <definedName name="IQ_SPONSORS" hidden="1">"c18920"</definedName>
    <definedName name="IQ_SPONSORS_ID" hidden="1">"c18921"</definedName>
    <definedName name="IQ_SPOT_CLOSEPRICE" hidden="1">"c17802"</definedName>
    <definedName name="IQ_SPOT_HIGHPRICE" hidden="1">"c17800"</definedName>
    <definedName name="IQ_SPOT_LASTSALEPRICE" hidden="1">"c17806"</definedName>
    <definedName name="IQ_SPOT_LOWPRICE" hidden="1">"c17801"</definedName>
    <definedName name="IQ_SPOT_PRICEDATE" hidden="1">"c17805"</definedName>
    <definedName name="IQ_SPOT_YEARHIGH" hidden="1">"c17803"</definedName>
    <definedName name="IQ_SPOT_YEARLOW" hidden="1">"c17804"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DERIVATIVES" hidden="1">"c17741"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ASSETS_TOT_FFIEC" hidden="1">"c13438"</definedName>
    <definedName name="IQ_ST_INVEST_ST_NONCORE_FUNDING_FFIEC" hidden="1">"c13338"</definedName>
    <definedName name="IQ_ST_INVEST_UTI" hidden="1">"c1198"</definedName>
    <definedName name="IQ_ST_NOTE_RECEIV" hidden="1">"c1199"</definedName>
    <definedName name="IQ_STAND_REC_DET_EST" hidden="1">"c12069"</definedName>
    <definedName name="IQ_STAND_REC_DET_EST_DATE" hidden="1">"c12222"</definedName>
    <definedName name="IQ_STAND_REC_DET_EST_DATE_THOM" hidden="1">"c12250"</definedName>
    <definedName name="IQ_STAND_REC_DET_EST_ORIGIN" hidden="1">"c12594"</definedName>
    <definedName name="IQ_STAND_REC_DET_EST_ORIGIN_THOM" hidden="1">"c12620"</definedName>
    <definedName name="IQ_STAND_REC_DET_EST_THOM" hidden="1">"c12100"</definedName>
    <definedName name="IQ_STAND_REC_NUM_DET_EST" hidden="1">"c12068"</definedName>
    <definedName name="IQ_STAND_REC_NUM_DET_EST_DATE" hidden="1">"c12221"</definedName>
    <definedName name="IQ_STAND_REC_NUM_DET_EST_DATE_THOM" hidden="1">"c12249"</definedName>
    <definedName name="IQ_STAND_REC_NUM_DET_EST_ORIGIN" hidden="1">"c12593"</definedName>
    <definedName name="IQ_STAND_REC_NUM_DET_EST_ORIGIN_THOM" hidden="1">"c12619"</definedName>
    <definedName name="IQ_STAND_REC_NUM_DET_EST_THOM" hidden="1">"c12099"</definedName>
    <definedName name="IQ_STANDBY_LOC_FHLB_BANK_BEHALF_OFF_BS_FFIEC" hidden="1">"c15412"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POLI_SUBD_US_NON_TRANS_ACCTS_FFIEC" hidden="1">"c15324"</definedName>
    <definedName name="IQ_STATES_POLI_SUBD_US_TRANS_ACCTS_FFIEC" hidden="1">"c15316"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ATUTORY_SURPLUS_GAAP_EQUITY" hidden="1">"c15883"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EXPLORE_DRILL" hidden="1">"c13851"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IGHT_LINE_RENT_ADJ" hidden="1">"c16178"</definedName>
    <definedName name="IQ_STRATEGY_NOTE" hidden="1">"c6791"</definedName>
    <definedName name="IQ_STRIKE_PRICE_ISSUED" hidden="1">"c1645"</definedName>
    <definedName name="IQ_STRIKE_PRICE_OS" hidden="1">"c1646"</definedName>
    <definedName name="IQ_STRIPS_RECEIVABLE_MORTGAGE_LOANS_FFIEC" hidden="1">"c12844"</definedName>
    <definedName name="IQ_STRIPS_RECEIVABLE_OTHER_FFIEC" hidden="1">"c12845"</definedName>
    <definedName name="IQ_STRUCT_FIN_CLASS" hidden="1">"c8950"</definedName>
    <definedName name="IQ_STRUCT_FIN_SERIES" hidden="1">"c8956"</definedName>
    <definedName name="IQ_STRUCTURED_NOTES_INVEST_SECURITIES_FFIEC" hidden="1">"c13468"</definedName>
    <definedName name="IQ_STRUCTURING_NOTES_TIER_1_FFIEC" hidden="1">"c13344"</definedName>
    <definedName name="IQ_STW" hidden="1">"c2166"</definedName>
    <definedName name="IQ_STYLE_GROWTH_VALUE" hidden="1">"c19203"</definedName>
    <definedName name="IQ_STYLE_HIGH_YIELD" hidden="1">"c19204"</definedName>
    <definedName name="IQ_STYLE_MARKET_CAP" hidden="1">"c19202"</definedName>
    <definedName name="IQ_STYLE_REPORTED" hidden="1">"c19205"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B_NOTES_DEBENTURES_FAIR_VALUE_TOT_FFIEC" hidden="1">"c15410"</definedName>
    <definedName name="IQ_SUB_NOTES_DEBENTURES_FFIEC" hidden="1">"c12867"</definedName>
    <definedName name="IQ_SUB_NOTES_DEBENTURES_LEVEL_1_FFIEC" hidden="1">"c15432"</definedName>
    <definedName name="IQ_SUB_NOTES_DEBENTURES_LEVEL_2_FFIEC" hidden="1">"c15445"</definedName>
    <definedName name="IQ_SUB_NOTES_DEBENTURES_LEVEL_3_FFIEC" hidden="1">"c15458"</definedName>
    <definedName name="IQ_SUB_NOTES_PAYABLE_UNCONSOLIDATED_TRUSTS_FFIEC" hidden="1">"c12868"</definedName>
    <definedName name="IQ_SUBS_ANALOG_CABLE" hidden="1">"c2855"</definedName>
    <definedName name="IQ_SUBS_BASIC_CABLE" hidden="1">"c16205"</definedName>
    <definedName name="IQ_SUBS_BBAND" hidden="1">"c2858"</definedName>
    <definedName name="IQ_SUBS_BUNDLED" hidden="1">"c2861"</definedName>
    <definedName name="IQ_SUBS_DIG_CABLE" hidden="1">"c2856"</definedName>
    <definedName name="IQ_SUBS_NON_VIDEO" hidden="1">"c2860"</definedName>
    <definedName name="IQ_SUBS_PHONE" hidden="1">"c2859"</definedName>
    <definedName name="IQ_SUBS_POSTPAID_WIRELESS" hidden="1">"c2118"</definedName>
    <definedName name="IQ_SUBS_PREPAID_WIRELESS" hidden="1">"c2117"</definedName>
    <definedName name="IQ_SUBS_RESELL_WHOLESALE_WIRELESS" hidden="1">"c15749"</definedName>
    <definedName name="IQ_SUBS_TOTAL" hidden="1">"c2862"</definedName>
    <definedName name="IQ_SUBS_TOTAL_WIRELESS" hidden="1">"c2119"</definedName>
    <definedName name="IQ_SUBS_VIDEO" hidden="1">"c2857"</definedName>
    <definedName name="IQ_SUPPLIES_FFIEC" hidden="1">"c13050"</definedName>
    <definedName name="IQ_SUPPORT_INFRASTRUCTURE_CABLE_INVEST" hidden="1">"c15805"</definedName>
    <definedName name="IQ_SURFACE_RESERVES_COAL" hidden="1">"c15920"</definedName>
    <definedName name="IQ_SURFACE_RESERVES_TO_TOTAL_RESERVES_COAL" hidden="1">"c15959"</definedName>
    <definedName name="IQ_SURPLUS_FDIC" hidden="1">"c6351"</definedName>
    <definedName name="IQ_SURPLUS_FFIEC" hidden="1">"c12877"</definedName>
    <definedName name="IQ_SVA" hidden="1">"c1214"</definedName>
    <definedName name="IQ_SYMBOL_RT" hidden="1">"SYMBOL"</definedName>
    <definedName name="IQ_SYNTH_STRUCTURED_PRODUCTS_AFS_AMORT_COST_FFIEC" hidden="1">"c20501"</definedName>
    <definedName name="IQ_SYNTH_STRUCTURED_PRODUCTS_AFS_FAIR_VAL_FFIEC" hidden="1">"c20466"</definedName>
    <definedName name="IQ_SYNTH_STRUCTURED_PRODUCTS_HTM_AMORT_COST_FFIEC" hidden="1">"c20449"</definedName>
    <definedName name="IQ_SYNTH_STRUCTURED_PRODUCTS_HTM_FAIR_VAL_FFIEC" hidden="1">"c20484"</definedName>
    <definedName name="IQ_SYNTHETIC_STRUCTURED_PRODUCTS_AVAIL_SALE_FFIEC" hidden="1">"c15264"</definedName>
    <definedName name="IQ_SYNTHETIC_STRUCTURED_PRODUCTS_FFIEC" hidden="1">"c15261"</definedName>
    <definedName name="IQ_TANGIBLE_ASSETS_FFIEC" hidden="1">"c13916"</definedName>
    <definedName name="IQ_TANGIBLE_COMMON_EQUITY_FFIEC" hidden="1">"c13914"</definedName>
    <definedName name="IQ_TANGIBLE_EQUITY_ASSETS_FFIEC" hidden="1">"c13346"</definedName>
    <definedName name="IQ_TANGIBLE_EQUITY_FFIEC" hidden="1">"c13915"</definedName>
    <definedName name="IQ_TANGIBLE_TIER_1_LEVERAGE_FFIEC" hidden="1">"c13345"</definedName>
    <definedName name="IQ_TARGET_PRICE_DET_EST" hidden="1">"c12070"</definedName>
    <definedName name="IQ_TARGET_PRICE_DET_EST_CURRENCY" hidden="1">"c12475"</definedName>
    <definedName name="IQ_TARGET_PRICE_DET_EST_CURRENCY_THOM" hidden="1">"c12498"</definedName>
    <definedName name="IQ_TARGET_PRICE_DET_EST_DATE" hidden="1">"c12223"</definedName>
    <definedName name="IQ_TARGET_PRICE_DET_EST_DATE_THOM" hidden="1">"c12251"</definedName>
    <definedName name="IQ_TARGET_PRICE_DET_EST_INCL" hidden="1">"c12358"</definedName>
    <definedName name="IQ_TARGET_PRICE_DET_EST_INCL_THOM" hidden="1">"c12381"</definedName>
    <definedName name="IQ_TARGET_PRICE_DET_EST_ORIGIN" hidden="1">"c12729"</definedName>
    <definedName name="IQ_TARGET_PRICE_DET_EST_ORIGIN_THOM" hidden="1">"c12621"</definedName>
    <definedName name="IQ_TARGET_PRICE_DET_EST_THOM" hidden="1">"c12101"</definedName>
    <definedName name="IQ_TARGET_PRICE_NUM" hidden="1">"c1653"</definedName>
    <definedName name="IQ_TARGET_PRICE_NUM_CIQ" hidden="1">"c4661"</definedName>
    <definedName name="IQ_TARGET_PRICE_NUM_REUT" hidden="1">"c5319"</definedName>
    <definedName name="IQ_TARGET_PRICE_NUM_THOM" hidden="1">"c5098"</definedName>
    <definedName name="IQ_TARGET_PRICE_STDDEV" hidden="1">"c1654"</definedName>
    <definedName name="IQ_TARGET_PRICE_STDDEV_CIQ" hidden="1">"c4662"</definedName>
    <definedName name="IQ_TARGET_PRICE_STDDEV_REUT" hidden="1">"c5320"</definedName>
    <definedName name="IQ_TARGET_PRICE_STDDEV_THOM" hidden="1">"c5099"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EQUIVALENT_ADJUSTMENTS_FFIEC" hidden="1">"c13854"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AXES_ADJ_NOI_FFIEC" hidden="1">"c13395"</definedName>
    <definedName name="IQ_TAXES_NOI_FFIEC" hidden="1">"c13394"</definedName>
    <definedName name="IQ_TAXES_TE_AVG_ASSETS_FFIEC" hidden="1">"c13366"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EXCL_FFIEC" hidden="1">"c13516"</definedName>
    <definedName name="IQ_TBV_SHARE" hidden="1">"c1217"</definedName>
    <definedName name="IQ_TBV_SHARE_REPORTED" hidden="1">"c19140"</definedName>
    <definedName name="IQ_TELECOM_FFIEC" hidden="1">"c13057"</definedName>
    <definedName name="IQ_TEMPLATE" hidden="1">"c1521"</definedName>
    <definedName name="IQ_TENANT" hidden="1">"c1218"</definedName>
    <definedName name="IQ_TENANT_LEASE_COMMISSION" hidden="1">"c16177"</definedName>
    <definedName name="IQ_TERM_LOANS" hidden="1">"c2499"</definedName>
    <definedName name="IQ_TERM_LOANS_PCT" hidden="1">"c2500"</definedName>
    <definedName name="IQ_TEV" hidden="1">"c1219"</definedName>
    <definedName name="IQ_TEV_DET_EST_CURRENCY_THOM" hidden="1">"c12499"</definedName>
    <definedName name="IQ_TEV_DET_EST_DATE_THOM" hidden="1">"c12252"</definedName>
    <definedName name="IQ_TEV_DET_EST_INCL_THOM" hidden="1">"c12382"</definedName>
    <definedName name="IQ_TEV_DET_EST_ORIGIN_THOM" hidden="1">"c12709"</definedName>
    <definedName name="IQ_TEV_DET_EST_THOM" hidden="1">"c12102"</definedName>
    <definedName name="IQ_TEV_EBIT" hidden="1">"c1220"</definedName>
    <definedName name="IQ_TEV_EBIT_AVG" hidden="1">"c1221"</definedName>
    <definedName name="IQ_TEV_EBIT_FWD" hidden="1">"c2238"</definedName>
    <definedName name="IQ_TEV_EBIT_FWD_THOM" hidden="1">"c4061"</definedName>
    <definedName name="IQ_TEV_EBITDA" hidden="1">"c1222"</definedName>
    <definedName name="IQ_TEV_EBITDA_AVG" hidden="1">"c1223"</definedName>
    <definedName name="IQ_TEV_EBITDA_CAPEX" hidden="1">"c17553"</definedName>
    <definedName name="IQ_TEV_EBITDA_FWD" hidden="1">"c1224"</definedName>
    <definedName name="IQ_TEV_EBITDA_FWD_CIQ" hidden="1">"c4043"</definedName>
    <definedName name="IQ_TEV_EBITDA_FWD_REUT" hidden="1">"c4050"</definedName>
    <definedName name="IQ_TEV_EBITDA_FWD_THOM" hidden="1">"c4057"</definedName>
    <definedName name="IQ_TEV_EMPLOYEE_AVG" hidden="1">"c1225"</definedName>
    <definedName name="IQ_TEV_EST" hidden="1">"c4526"</definedName>
    <definedName name="IQ_TEV_EST_THOM" hidden="1">"c5529"</definedName>
    <definedName name="IQ_TEV_HIGH_EST" hidden="1">"c4527"</definedName>
    <definedName name="IQ_TEV_HIGH_EST_THOM" hidden="1">"c5530"</definedName>
    <definedName name="IQ_TEV_LOW_EST" hidden="1">"c4528"</definedName>
    <definedName name="IQ_TEV_LOW_EST_THOM" hidden="1">"c5531"</definedName>
    <definedName name="IQ_TEV_MEDIAN_EST" hidden="1">"c4529"</definedName>
    <definedName name="IQ_TEV_MEDIAN_EST_THOM" hidden="1">"c5532"</definedName>
    <definedName name="IQ_TEV_NUM_EST" hidden="1">"c4530"</definedName>
    <definedName name="IQ_TEV_NUM_EST_THOM" hidden="1">"c5533"</definedName>
    <definedName name="IQ_TEV_STDDEV_EST" hidden="1">"c4531"</definedName>
    <definedName name="IQ_TEV_STDDEV_EST_THOM" hidden="1">"c5534"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REUT" hidden="1">"c4051"</definedName>
    <definedName name="IQ_TEV_TOTAL_REV_FWD_THOM" hidden="1">"c4058"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CAPITAL_BEFORE_CHARGES_T1_FFIEC" hidden="1">"c13139"</definedName>
    <definedName name="IQ_TIER_1_CAPITAL_FFIEC" hidden="1">"c13143"</definedName>
    <definedName name="IQ_TIER_1_LEVERAGE_RATIO_FFIEC" hidden="1">"c13160"</definedName>
    <definedName name="IQ_TIER_1_RISK_BASED_CAPITAL_RATIO_FDIC" hidden="1">"c6746"</definedName>
    <definedName name="IQ_TIER_1_RISK_BASED_CAPITAL_RATIO_FFIEC" hidden="1">"c13161"</definedName>
    <definedName name="IQ_TIER_2_CAPITAL_FFIEC" hidden="1">"c13149"</definedName>
    <definedName name="IQ_TIER_3_CAPITAL_ALLOCATED_MARKET_RISK_FFIEC" hidden="1">"c13151"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ER_TWO_CAPITAL_RATIO" hidden="1">"c15241"</definedName>
    <definedName name="IQ_TIME_DEP" hidden="1">"c1230"</definedName>
    <definedName name="IQ_TIME_DEPOSIT_LESS_100000_QUARTERLY_AVG_FFIEC" hidden="1">"c15487"</definedName>
    <definedName name="IQ_TIME_DEPOSIT_MORE_100000_QUARTERLY_AVG_FFIEC" hidden="1">"c15486"</definedName>
    <definedName name="IQ_TIME_DEPOSITS_LESS_100K_OTHER_INSTITUTIONS_FFIEC" hidden="1">"c12953"</definedName>
    <definedName name="IQ_TIME_DEPOSITS_LESS_100K_TOT_DEPOSITS_FFIEC" hidden="1">"c13907"</definedName>
    <definedName name="IQ_TIME_DEPOSITS_LESS_THAN_100K_FDIC" hidden="1">"c6465"</definedName>
    <definedName name="IQ_TIME_DEPOSITS_MORE_100K_OTHER_INSTITUTIONS_FFIEC" hidden="1">"c12954"</definedName>
    <definedName name="IQ_TIME_DEPOSITS_MORE_100K_TOT_DEPOSITS_FFIEC" hidden="1">"c13906"</definedName>
    <definedName name="IQ_TIME_DEPOSITS_MORE_THAN_100K_FDIC" hidden="1">"c6470"</definedName>
    <definedName name="IQ_TIME_DEPOSITS_TOTAL_DEPOSITS" hidden="1">"c15723"</definedName>
    <definedName name="IQ_TODAY" hidden="1">0</definedName>
    <definedName name="IQ_TOT_1_4_FAM_LOANS_TOT_LOANS_FFIEC" hidden="1">"c13868"</definedName>
    <definedName name="IQ_TOT_ADJ_INC" hidden="1">"c1616"</definedName>
    <definedName name="IQ_TOT_LEASES_TOT_LOANS_FFIEC" hidden="1">"c13876"</definedName>
    <definedName name="IQ_TOT_NON_RE_LOANS_TOT_LOANS_FFIEC" hidden="1">"c13877"</definedName>
    <definedName name="IQ_TOT_NONTRANS_ACCTS_TOT_DEPOSITS_FFIEC" hidden="1">"c13909"</definedName>
    <definedName name="IQ_TOT_RE_LOANS_TOT_LOANS_FFIEC" hidden="1">"c13873"</definedName>
    <definedName name="IQ_TOT_TIME_DEPOSITS_TOT_DEPOSITS_FFIEC" hidden="1">"c13908"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BNK_SUBTOTAL_AP" hidden="1">"c13644"</definedName>
    <definedName name="IQ_TOTAL_ASSETS_FAIR_VALUE_TOT_FFIEC" hidden="1">"c15405"</definedName>
    <definedName name="IQ_TOTAL_ASSETS_FDIC" hidden="1">"c6339"</definedName>
    <definedName name="IQ_TOTAL_ASSETS_FFIEC" hidden="1">"c12849"</definedName>
    <definedName name="IQ_TOTAL_ASSETS_LEVEL_1_FFIEC" hidden="1">"c15427"</definedName>
    <definedName name="IQ_TOTAL_ASSETS_LEVEL_2_FFIEC" hidden="1">"c15440"</definedName>
    <definedName name="IQ_TOTAL_ASSETS_LEVEL_3_FFIEC" hidden="1">"c15453"</definedName>
    <definedName name="IQ_TOTAL_ASSETS_LH_FFIEC" hidden="1">"c13106"</definedName>
    <definedName name="IQ_TOTAL_ASSETS_PC_FFIEC" hidden="1">"c13099"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BROKERED_DEPOSIT_FFIEC" hidden="1">"c15304"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DUE_DEPOSITORY_INSTIT_DOM_FFIEC" hidden="1">"c15291"</definedName>
    <definedName name="IQ_TOTAL_CASH_DUE_DEPOSITORY_INSTIT_FFIEC" hidden="1">"c15285"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OMMON_EQUITY_FFIEC" hidden="1">"c13913"</definedName>
    <definedName name="IQ_TOTAL_COMMON_EQUITY_TOTAL_ASSETS_FFIEC" hidden="1">"c13864"</definedName>
    <definedName name="IQ_TOTAL_COMMON_SHARES_OUT_FFIEC" hidden="1">"c12955"</definedName>
    <definedName name="IQ_TOTAL_CONSTRUCTION_LL_REC_DOM_FFIEC" hidden="1">"c13515"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GUIDANCE_CIQ" hidden="1">"c5086"</definedName>
    <definedName name="IQ_TOTAL_DEBT_GUIDANCE_CIQ_COL" hidden="1">"c11733"</definedName>
    <definedName name="IQ_TOTAL_DEBT_HIGH_EST" hidden="1">"c4534"</definedName>
    <definedName name="IQ_TOTAL_DEBT_HIGH_GUIDANCE" hidden="1">"c4196"</definedName>
    <definedName name="IQ_TOTAL_DEBT_HIGH_GUIDANCE_CIQ" hidden="1">"c4608"</definedName>
    <definedName name="IQ_TOTAL_DEBT_HIGH_GUIDANCE_CIQ_COL" hidden="1">"c11257"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LOW_GUIDANCE_CIQ" hidden="1">"c4648"</definedName>
    <definedName name="IQ_TOTAL_DEBT_LOW_GUIDANCE_CIQ_COL" hidden="1">"c11297"</definedName>
    <definedName name="IQ_TOTAL_DEBT_MEDIAN_EST" hidden="1">"c4536"</definedName>
    <definedName name="IQ_TOTAL_DEBT_NON_CURRENT" hidden="1">"c6191"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BT_STDDEV_EST" hidden="1">"c4538"</definedName>
    <definedName name="IQ_TOTAL_DEPOSITS" hidden="1">"c1265"</definedName>
    <definedName name="IQ_TOTAL_DEPOSITS_DOM_FFIEC" hidden="1">"c15313"</definedName>
    <definedName name="IQ_TOTAL_DEPOSITS_FDIC" hidden="1">"c6342"</definedName>
    <definedName name="IQ_TOTAL_DEPOSITS_FFIEC" hidden="1">"c13623"</definedName>
    <definedName name="IQ_TOTAL_DEPOSITS_SUPPLE" hidden="1">"c15253"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CAPITAL_T1_FFIEC" hidden="1">"c13130"</definedName>
    <definedName name="IQ_TOTAL_EQUITY_FFIEC" hidden="1">"c12881"</definedName>
    <definedName name="IQ_TOTAL_EQUITY_INCL_MINORITY_INTEREST_FFIEC" hidden="1">"c15278"</definedName>
    <definedName name="IQ_TOTAL_EQUITY_LH_FFIEC" hidden="1">"c13109"</definedName>
    <definedName name="IQ_TOTAL_EQUITY_PC_FFIEC" hidden="1">"c13102"</definedName>
    <definedName name="IQ_TOTAL_EQUITY_SUBTOTAL_AP" hidden="1">"c8989"</definedName>
    <definedName name="IQ_TOTAL_EQUITY_TOTAL_ASSETS_FFIEC" hidden="1">"c13863"</definedName>
    <definedName name="IQ_TOTAL_FOREIGN_DEPOSITS_FFIEC" hidden="1">"c15348"</definedName>
    <definedName name="IQ_TOTAL_FOREIGN_LOANS_QUARTERLY_AVG_FFIEC" hidden="1">"c15482"</definedName>
    <definedName name="IQ_TOTAL_IBF_ASSETS_CONSOL_BANK_FFIEC" hidden="1">"c15299"</definedName>
    <definedName name="IQ_TOTAL_IBF_LIABILITIES_FFIEC" hidden="1">"c15302"</definedName>
    <definedName name="IQ_TOTAL_IBF_LL_REC_FFIEC" hidden="1">"c15297"</definedName>
    <definedName name="IQ_TOTAL_INT_EXPENSE_FFIEC" hidden="1">"c13000"</definedName>
    <definedName name="IQ_TOTAL_INT_INCOME_FFIEC" hidden="1">"c12989"</definedName>
    <definedName name="IQ_TOTAL_INTEREST_EXP" hidden="1">"c1382"</definedName>
    <definedName name="IQ_TOTAL_INTEREST_EXP_FOREIGN_FFIEC" hidden="1">"c15374"</definedName>
    <definedName name="IQ_TOTAL_INTEREST_INC_FOREIGN_FFIEC" hidden="1">"c15373"</definedName>
    <definedName name="IQ_TOTAL_INVENTORY" hidden="1">"c1385"</definedName>
    <definedName name="IQ_TOTAL_INVEST" hidden="1">"c1275"</definedName>
    <definedName name="IQ_TOTAL_IRA_KEOGH_PLAN_ACCOUNTS_FFIEC" hidden="1">"c15303"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EQUITY_FFIEC" hidden="1">"c12882"</definedName>
    <definedName name="IQ_TOTAL_LIABILITIES_FAIR_VALUE_TOT_FFIEC" hidden="1">"c15411"</definedName>
    <definedName name="IQ_TOTAL_LIABILITIES_FDIC" hidden="1">"c6348"</definedName>
    <definedName name="IQ_TOTAL_LIABILITIES_FFIEC" hidden="1">"c12873"</definedName>
    <definedName name="IQ_TOTAL_LIABILITIES_LEVEL_1_FFIEC" hidden="1">"c15433"</definedName>
    <definedName name="IQ_TOTAL_LIABILITIES_LEVEL_2_FFIEC" hidden="1">"c15446"</definedName>
    <definedName name="IQ_TOTAL_LIABILITIES_LEVEL_3_FFIEC" hidden="1">"c15459"</definedName>
    <definedName name="IQ_TOTAL_LL_REC_DOM_FFIEC" hidden="1">"c12917"</definedName>
    <definedName name="IQ_TOTAL_LL_REC_FFIEC" hidden="1">"c12898"</definedName>
    <definedName name="IQ_TOTAL_LOANS" hidden="1">"c5653"</definedName>
    <definedName name="IQ_TOTAL_LOANS_DOM_QUARTERLY_AVG_FFIEC" hidden="1">"c15475"</definedName>
    <definedName name="IQ_TOTAL_LOANS_LEASES_AND_OTHER_DUE_30_89_FFIEC" hidden="1">"c15416"</definedName>
    <definedName name="IQ_TOTAL_LOANS_LEASES_AND_OTHER_DUE_90_FFIEC" hidden="1">"c15420"</definedName>
    <definedName name="IQ_TOTAL_LOANS_LEASES_AND_OTHER_NON_ACCRUAL_FFIEC" hidden="1">"c15466"</definedName>
    <definedName name="IQ_TOTAL_LOANS_LEASES_CHARGE_OFFS_FFIEC" hidden="1">"c13186"</definedName>
    <definedName name="IQ_TOTAL_LOANS_LEASES_DUE_30_89_FFIEC" hidden="1">"c13280"</definedName>
    <definedName name="IQ_TOTAL_LOANS_LEASES_DUE_90_FFIEC" hidden="1">"c13306"</definedName>
    <definedName name="IQ_TOTAL_LOANS_LEASES_NON_ACCRUAL_FFIEC" hidden="1">"c13757"</definedName>
    <definedName name="IQ_TOTAL_LOANS_LEASES_RECOV_FFIEC" hidden="1">"c13208"</definedName>
    <definedName name="IQ_TOTAL_LONG_DEBT" hidden="1">"c1617"</definedName>
    <definedName name="IQ_TOTAL_NON_REC" hidden="1">"c1444"</definedName>
    <definedName name="IQ_TOTAL_NON_TRANS_ACCTS_FFIEC" hidden="1">"c15328"</definedName>
    <definedName name="IQ_TOTAL_NONINTEREST_EXPENSE_FOREIGN_FFIEC" hidden="1">"c15386"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ERATING_EXPENSE" hidden="1">"c16047"</definedName>
    <definedName name="IQ_TOTAL_OPERATING_REVENUE" hidden="1">"c16030"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_LOANS_TOTAL_LOANS" hidden="1">"c15715"</definedName>
    <definedName name="IQ_TOTAL_RE_NOI_AVG_GROSS_PROP" hidden="1">"c16059"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NTAL_REVENUE" hidden="1">"c16022"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TURN_SWAPS_DERIVATIVES_BENEFICIARY_FFIEC" hidden="1">"c13120"</definedName>
    <definedName name="IQ_TOTAL_RETURN_SWAPS_DERIVATIVES_GUARANTOR_FFIEC" hidden="1">"c13113"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EVENUE_FFIEC" hidden="1">"c13020"</definedName>
    <definedName name="IQ_TOTAL_REVENUE_FOREIGN_FFIEC" hidden="1">"c15383"</definedName>
    <definedName name="IQ_TOTAL_RISK_BASED_CAPITAL_FFIEC" hidden="1">"c13153"</definedName>
    <definedName name="IQ_TOTAL_RISK_BASED_CAPITAL_RATIO_FDIC" hidden="1">"c6747"</definedName>
    <definedName name="IQ_TOTAL_RISK_BASED_CAPITAL_RATIO_FFIEC" hidden="1">"c13162"</definedName>
    <definedName name="IQ_TOTAL_RISK_WEIGHTED_ASSETS_FFIEC" hidden="1">"c13858"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LESS_100000_1_TO_3_YEARS_FFIEC" hidden="1">"c15335"</definedName>
    <definedName name="IQ_TOTAL_TIME_LESS_100000_3_MONTHS_LESS_FFIEC" hidden="1">"c15333"</definedName>
    <definedName name="IQ_TOTAL_TIME_LESS_100000_3_TO_12_MONTHS_FFIEC" hidden="1">"c15334"</definedName>
    <definedName name="IQ_TOTAL_TIME_LESS_100000_FFIEC" hidden="1">"c15332"</definedName>
    <definedName name="IQ_TOTAL_TIME_LESS_100000_OVER_3_YEARS_FFIEC" hidden="1">"c15336"</definedName>
    <definedName name="IQ_TOTAL_TIME_MORE_100000_1_TO_3_YEARS_FFIEC" hidden="1">"c15340"</definedName>
    <definedName name="IQ_TOTAL_TIME_MORE_100000_3_MONTHS_LESS_FFIEC" hidden="1">"c15338"</definedName>
    <definedName name="IQ_TOTAL_TIME_MORE_100000_3_TO_12_MONTHS_FFIEC" hidden="1">"c15339"</definedName>
    <definedName name="IQ_TOTAL_TIME_MORE_100000_FFIEC" hidden="1">"c15337"</definedName>
    <definedName name="IQ_TOTAL_TIME_MORE_100000_OVER_3_YEARS_FFIEC" hidden="1">"c15341"</definedName>
    <definedName name="IQ_TOTAL_TIME_SAVINGS_DEPOSITS_FDIC" hidden="1">"c6498"</definedName>
    <definedName name="IQ_TOTAL_TRADING_ASSETS_FFIEC" hidden="1">"c12939"</definedName>
    <definedName name="IQ_TOTAL_TRADING_LIAB_DOM_FFIEC" hidden="1">"c12944"</definedName>
    <definedName name="IQ_TOTAL_TRADING_LIAB_FOREIGN_FFIEC" hidden="1">"c15296"</definedName>
    <definedName name="IQ_TOTAL_TRANS_ACCTS_FFIEC" hidden="1">"c15321"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SUPPLE" hidden="1">"c13817"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DJ_SIZE_FINAL" hidden="1">"c16265"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NKY_ADVISOR_CLIENT_NAME_LIST" hidden="1">"c17671"</definedName>
    <definedName name="IQ_TR_BNKY_ADVISOR_FEE_LIST" hidden="1">"c17673"</definedName>
    <definedName name="IQ_TR_BNKY_ADVISOR_FEE_PCT_LIST" hidden="1">"c17674"</definedName>
    <definedName name="IQ_TR_BNKY_ADVISOR_ID_LIST" hidden="1">"c17670"</definedName>
    <definedName name="IQ_TR_BNKY_ADVISOR_NAME_LIST" hidden="1">"c17669"</definedName>
    <definedName name="IQ_TR_BNKY_ADVISOR_ROLE_LIST" hidden="1">"c17672"</definedName>
    <definedName name="IQ_TR_BNKY_AFFILIATES_JOINT_ADMIN" hidden="1">"c17636"</definedName>
    <definedName name="IQ_TR_BNKY_AFFILIATES_JOINT_ADMIN_LIST" hidden="1">"c17656"</definedName>
    <definedName name="IQ_TR_BNKY_CASE_CONSOLIDATED_DATE" hidden="1">"c17632"</definedName>
    <definedName name="IQ_TR_BNKY_CASE_FILING_FEE_PAID" hidden="1">"c17634"</definedName>
    <definedName name="IQ_TR_BNKY_CASE_NUMBER" hidden="1">"c17627"</definedName>
    <definedName name="IQ_TR_BNKY_CASH_IN_HAND" hidden="1">"c17651"</definedName>
    <definedName name="IQ_TR_BNKY_COURT" hidden="1">"c17626"</definedName>
    <definedName name="IQ_TR_BNKY_CREDITOR_CLAIM_AMT_LIST" hidden="1">"c17660"</definedName>
    <definedName name="IQ_TR_BNKY_CREDITOR_ID_LIST" hidden="1">"c17658"</definedName>
    <definedName name="IQ_TR_BNKY_CREDITOR_NAME_LIST" hidden="1">"c17657"</definedName>
    <definedName name="IQ_TR_BNKY_CREDITOR_REL_LIST" hidden="1">"c17659"</definedName>
    <definedName name="IQ_TR_BNKY_CREDITORS" hidden="1">"c17635"</definedName>
    <definedName name="IQ_TR_BNKY_DIP_COMMITMENT_FEE_LIST" hidden="1">"c17667"</definedName>
    <definedName name="IQ_TR_BNKY_DIP_FIN_PROVIDED" hidden="1">"c17640"</definedName>
    <definedName name="IQ_TR_BNKY_DIP_FIN_PROVIDED_LIST" hidden="1">"c17665"</definedName>
    <definedName name="IQ_TR_BNKY_DIP_FIN_PROVIDERS" hidden="1">"c17639"</definedName>
    <definedName name="IQ_TR_BNKY_DIP_FIN_SECURITY_TYPES" hidden="1">"c17642"</definedName>
    <definedName name="IQ_TR_BNKY_DIP_FIN_UTILIZED" hidden="1">"c17641"</definedName>
    <definedName name="IQ_TR_BNKY_DIP_ID_LIST" hidden="1">"c17662"</definedName>
    <definedName name="IQ_TR_BNKY_DIP_LEAD_PROVIDER_LIST" hidden="1">"c17668"</definedName>
    <definedName name="IQ_TR_BNKY_DIP_LIBOR_SPREAD_LIST" hidden="1">"c17666"</definedName>
    <definedName name="IQ_TR_BNKY_DIP_MATURITY_DATE_LIST" hidden="1">"c17664"</definedName>
    <definedName name="IQ_TR_BNKY_DIP_NAME_LIST" hidden="1">"c17661"</definedName>
    <definedName name="IQ_TR_BNKY_DIP_SECURITY_LIST" hidden="1">"c17663"</definedName>
    <definedName name="IQ_TR_BNKY_DISMISSED_DATE" hidden="1">"c17633"</definedName>
    <definedName name="IQ_TR_BNKY_EMERGED_REORG_DATE" hidden="1">"c17630"</definedName>
    <definedName name="IQ_TR_BNKY_FEATURES_LIST" hidden="1">"c17655"</definedName>
    <definedName name="IQ_TR_BNKY_FILING_TYPE" hidden="1">"c17624"</definedName>
    <definedName name="IQ_TR_BNKY_INVOL_PETITION_FILED_DATE" hidden="1">"c17629"</definedName>
    <definedName name="IQ_TR_BNKY_ISSUANCE_DEBT" hidden="1">"c17648"</definedName>
    <definedName name="IQ_TR_BNKY_ISSUANCE_EQUITY" hidden="1">"c17649"</definedName>
    <definedName name="IQ_TR_BNKY_LEAD_ASSETS_INIT_FILING" hidden="1">"c17645"</definedName>
    <definedName name="IQ_TR_BNKY_LEAD_ASSETS_INIT_FILING_LIST" hidden="1">"c17678"</definedName>
    <definedName name="IQ_TR_BNKY_LEAD_DEBTOR" hidden="1">"c17643"</definedName>
    <definedName name="IQ_TR_BNKY_LEAD_DEBTOR_LIST" hidden="1">"c17675"</definedName>
    <definedName name="IQ_TR_BNKY_LEAD_LIAB_INIT_FILING" hidden="1">"c17644"</definedName>
    <definedName name="IQ_TR_BNKY_LEAD_LIAB_INIT_FILING_LIST" hidden="1">"c17677"</definedName>
    <definedName name="IQ_TR_BNKY_LEAD_REV_ANN" hidden="1">"c17646"</definedName>
    <definedName name="IQ_TR_BNKY_LEAD_REV_ANN_LIST" hidden="1">"c17679"</definedName>
    <definedName name="IQ_TR_BNKY_LEAD_STOCK_PRICE_ANN" hidden="1">"c17647"</definedName>
    <definedName name="IQ_TR_BNKY_LEAD_STOCK_PRICE_ANN_LIST" hidden="1">"c17680"</definedName>
    <definedName name="IQ_TR_BNKY_LEAD_TYPE_LIST" hidden="1">"c17676"</definedName>
    <definedName name="IQ_TR_BNKY_LIQUIDATED_DATE" hidden="1">"c17631"</definedName>
    <definedName name="IQ_TR_BNKY_PRE_BANKRUPTCY_SITUATION" hidden="1">"c17637"</definedName>
    <definedName name="IQ_TR_BNKY_RESOLUTION" hidden="1">"c17638"</definedName>
    <definedName name="IQ_TR_BNKY_RESTRUCTURING_WEBSITE" hidden="1">"c17625"</definedName>
    <definedName name="IQ_TR_BNKY_SALE_ASSETS" hidden="1">"c17650"</definedName>
    <definedName name="IQ_TR_BNKY_TOTAL_CLAIMANTS_AMT" hidden="1">"c17653"</definedName>
    <definedName name="IQ_TR_BNKY_TOTAL_FIN_PROVIDED" hidden="1">"c17652"</definedName>
    <definedName name="IQ_TR_BNKY_TOTAL_PAYMENTS_CLAIMANTS" hidden="1">"c17654"</definedName>
    <definedName name="IQ_TR_BNKY_VOL_PETITION_FILED_DATE" hidden="1">"c17628"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_TERM_FEE" hidden="1">"c13638"</definedName>
    <definedName name="IQ_TR_BUY_TERM_FEE_PCT" hidden="1">"c13639"</definedName>
    <definedName name="IQ_TR_BUYBACK_TO_CLOSE" hidden="1">"c13919"</definedName>
    <definedName name="IQ_TR_BUYBACK_TO_HIGH" hidden="1">"c13917"</definedName>
    <definedName name="IQ_TR_BUYBACK_TO_LOW" hidden="1">"c13918"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CONSID_PCT_FINAL" hidden="1">"c16268"</definedName>
    <definedName name="IQ_TR_CASH_ST_INVEST" hidden="1">"c3025"</definedName>
    <definedName name="IQ_TR_CASH_ST_INVEST_FINAL" hidden="1">"c16266"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ISSUE" hidden="1">"c17571"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BT_CONSID_PCT_FINAL" hidden="1">"c16274"</definedName>
    <definedName name="IQ_TR_DEF_AGRMT_DATE" hidden="1">"c2285"</definedName>
    <definedName name="IQ_TR_DISCLOSED_FEES_EXP" hidden="1">"c2288"</definedName>
    <definedName name="IQ_TR_EARNOUTS" hidden="1">"c3023"</definedName>
    <definedName name="IQ_TR_EARNOUTS_FINAL" hidden="1">"c16262"</definedName>
    <definedName name="IQ_TR_EX_OVER_SHARES_ISSUE" hidden="1">"c17566"</definedName>
    <definedName name="IQ_TR_EXPIRED_DATE" hidden="1">"c2412"</definedName>
    <definedName name="IQ_TR_GROSS_OFFERING_AMT" hidden="1">"c2262"</definedName>
    <definedName name="IQ_TR_GROSS_PROCEEDS_ISSUE" hidden="1">"c17568"</definedName>
    <definedName name="IQ_TR_HYBRID_CONSID_PCT" hidden="1">"c2300"</definedName>
    <definedName name="IQ_TR_HYBRID_CONSID_PCT_FINAL" hidden="1">"c16276"</definedName>
    <definedName name="IQ_TR_IMPLIED_EQ" hidden="1">"c3018"</definedName>
    <definedName name="IQ_TR_IMPLIED_EQ_BV" hidden="1">"c3019"</definedName>
    <definedName name="IQ_TR_IMPLIED_EQ_BV_FINAL" hidden="1">"c16255"</definedName>
    <definedName name="IQ_TR_IMPLIED_EQ_FINAL" hidden="1">"c16253"</definedName>
    <definedName name="IQ_TR_IMPLIED_EQ_NI_LTM" hidden="1">"c3020"</definedName>
    <definedName name="IQ_TR_IMPLIED_EQ_NI_LTM_FINAL" hidden="1">"c16254"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_FINAL" hidden="1">"c16252"</definedName>
    <definedName name="IQ_TR_IMPLIED_EV_EBITDA" hidden="1">"c2303"</definedName>
    <definedName name="IQ_TR_IMPLIED_EV_EBITDA_FINAL" hidden="1">"c16251"</definedName>
    <definedName name="IQ_TR_IMPLIED_EV_FINAL" hidden="1">"c16249"</definedName>
    <definedName name="IQ_TR_IMPLIED_EV_NI_LTM" hidden="1">"c2307"</definedName>
    <definedName name="IQ_TR_IMPLIED_EV_REV" hidden="1">"c2304"</definedName>
    <definedName name="IQ_TR_IMPLIED_EV_REV_FINAL" hidden="1">"c16250"</definedName>
    <definedName name="IQ_TR_INIT_FILED_DATE" hidden="1">"c3495"</definedName>
    <definedName name="IQ_TR_IPO_TRANSACTION_ID" hidden="1">"c17554"</definedName>
    <definedName name="IQ_TR_LEAD_UNDERWRITERS" hidden="1">"c17576"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ASSUM_LIABILITIES_FINAL" hidden="1">"c16264"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FFER_PER_SHARE_FINAL" hidden="1">"c16257"</definedName>
    <definedName name="IQ_TR_OPTIONS_CONSID_PCT" hidden="1">"c2311"</definedName>
    <definedName name="IQ_TR_OPTIONS_CONSID_PCT_FINAL" hidden="1">"c16278"</definedName>
    <definedName name="IQ_TR_OTHER_CONSID" hidden="1">"c3022"</definedName>
    <definedName name="IQ_TR_OTHER_CONSID_FINAL" hidden="1">"c16261"</definedName>
    <definedName name="IQ_TR_PCT_SOUGHT" hidden="1">"c2309"</definedName>
    <definedName name="IQ_TR_PCT_SOUGHT_ACQUIRED_FINAL" hidden="1">"c16256"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_1D_PRICE" hidden="1">"c19180"</definedName>
    <definedName name="IQ_TR_PO_1D_RETURN" hidden="1">"c19179"</definedName>
    <definedName name="IQ_TR_PO_1M_PRICE" hidden="1">"c19184"</definedName>
    <definedName name="IQ_TR_PO_1M_RETURN" hidden="1">"c19183"</definedName>
    <definedName name="IQ_TR_PO_1W_PRICE" hidden="1">"c19182"</definedName>
    <definedName name="IQ_TR_PO_1W_RETURN" hidden="1">"c19181"</definedName>
    <definedName name="IQ_TR_PO_1Y_PRICE" hidden="1">"c19190"</definedName>
    <definedName name="IQ_TR_PO_1Y_RETURN" hidden="1">"c19189"</definedName>
    <definedName name="IQ_TR_PO_3M_PRICE" hidden="1">"c19186"</definedName>
    <definedName name="IQ_TR_PO_3M_RETURN" hidden="1">"c19185"</definedName>
    <definedName name="IQ_TR_PO_6M_PRICE" hidden="1">"c19188"</definedName>
    <definedName name="IQ_TR_PO_6M_RETURN" hidden="1">"c19187"</definedName>
    <definedName name="IQ_TR_PO_DISCOUNT_SHARE" hidden="1">"c17562"</definedName>
    <definedName name="IQ_TR_PO_ISSUE_CURRENCY" hidden="1">"c17557"</definedName>
    <definedName name="IQ_TR_PO_NET_PROCEEDS_SHARE" hidden="1">"c17563"</definedName>
    <definedName name="IQ_TR_PO_PRICE_RANGE" hidden="1">"c17559"</definedName>
    <definedName name="IQ_TR_PO_PRICE_RANGE_HIGH" hidden="1">"c17560"</definedName>
    <definedName name="IQ_TR_PO_PRICE_RANGE_LOW" hidden="1">"c17561"</definedName>
    <definedName name="IQ_TR_PO_PRICE_SHARE" hidden="1">"c17558"</definedName>
    <definedName name="IQ_TR_PO_SHARES_OFFERED" hidden="1">"c17564"</definedName>
    <definedName name="IQ_TR_PO_SHARES_OFFERED_EX_OVER" hidden="1">"c17567"</definedName>
    <definedName name="IQ_TR_PO_TICKER" hidden="1">"c17556"</definedName>
    <definedName name="IQ_TR_PO_TRADING_ITEM_CIQID" hidden="1">"c17555"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F_CONSID_PCT_FINAL" hidden="1">"c16272"</definedName>
    <definedName name="IQ_TR_PREMONEY_VAL" hidden="1">"c2287"</definedName>
    <definedName name="IQ_TR_PRINTING_FEES" hidden="1">"c2276"</definedName>
    <definedName name="IQ_TR_PROCEEDS_EX_OVER_ISSUE" hidden="1">"c17574"</definedName>
    <definedName name="IQ_TR_PT_MONETARY_VALUES" hidden="1">"c2415"</definedName>
    <definedName name="IQ_TR_PT_NUMBER_SHARES" hidden="1">"c2417"</definedName>
    <definedName name="IQ_TR_PT_OFFER_PER_SHARE" hidden="1">"c18872"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G_OVER_SHARES_ISSUE" hidden="1">"c17565"</definedName>
    <definedName name="IQ_TR_REG_OVER_VALUE_ISSUE" hidden="1">"c17572"</definedName>
    <definedName name="IQ_TR_REGISTRATION_FEES" hidden="1">"c2274"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_TERM_FEE" hidden="1">"c2298"</definedName>
    <definedName name="IQ_TR_SELL_TERM_FEE_PCT" hidden="1">"c2297"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ISSUE" hidden="1">"c17570"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TOCK_CONSID_PCT_FINAL" hidden="1">"c16270"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ASH_FINAL" hidden="1">"c16267"</definedName>
    <definedName name="IQ_TR_TOTAL_CONSID_SH" hidden="1">"c2316"</definedName>
    <definedName name="IQ_TR_TOTAL_CONSID_SH_FINAL" hidden="1">"c16260"</definedName>
    <definedName name="IQ_TR_TOTAL_DEBT" hidden="1">"c2317"</definedName>
    <definedName name="IQ_TR_TOTAL_DEBT_FINAL" hidden="1">"c16273"</definedName>
    <definedName name="IQ_TR_TOTAL_EX_OVER_VALUE_ISSUE" hidden="1">"c17573"</definedName>
    <definedName name="IQ_TR_TOTAL_GROSS_TV" hidden="1">"c2318"</definedName>
    <definedName name="IQ_TR_TOTAL_GROSS_TV_FINAL" hidden="1">"c16259"</definedName>
    <definedName name="IQ_TR_TOTAL_HYBRID" hidden="1">"c2319"</definedName>
    <definedName name="IQ_TR_TOTAL_HYBRID_FINAL" hidden="1">"c16275"</definedName>
    <definedName name="IQ_TR_TOTAL_LEGAL_FEES" hidden="1">"c2272"</definedName>
    <definedName name="IQ_TR_TOTAL_NET_TV" hidden="1">"c2320"</definedName>
    <definedName name="IQ_TR_TOTAL_NET_TV_FINAL" hidden="1">"c16258"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OPTIONS_BUYER_FINAL" hidden="1">"c16277"</definedName>
    <definedName name="IQ_TR_TOTAL_OPTIONS_FINAL" hidden="1">"c16263"</definedName>
    <definedName name="IQ_TR_TOTAL_PREFERRED" hidden="1">"c2321"</definedName>
    <definedName name="IQ_TR_TOTAL_PREFERRED_FINAL" hidden="1">"c16271"</definedName>
    <definedName name="IQ_TR_TOTAL_REG_AMT" hidden="1">"c2261"</definedName>
    <definedName name="IQ_TR_TOTAL_STOCK" hidden="1">"c2323"</definedName>
    <definedName name="IQ_TR_TOTAL_STOCK_FINAL" hidden="1">"c16269"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UNDERWRITER_COMP_ISSUE" hidden="1">"c17569"</definedName>
    <definedName name="IQ_TR_UNDERWRITERS_OTHER" hidden="1">"c17577"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AIR_VALUE_TOT_FFIEC" hidden="1">"c13210"</definedName>
    <definedName name="IQ_TRADING_ASSETS_FDIC" hidden="1">"c6328"</definedName>
    <definedName name="IQ_TRADING_ASSETS_FFIEC" hidden="1">"c12812"</definedName>
    <definedName name="IQ_TRADING_ASSETS_FOREIGN_FFIEC" hidden="1">"c12940"</definedName>
    <definedName name="IQ_TRADING_ASSETS_LEVEL_1_FFIEC" hidden="1">"c13218"</definedName>
    <definedName name="IQ_TRADING_ASSETS_LEVEL_2_FFIEC" hidden="1">"c13226"</definedName>
    <definedName name="IQ_TRADING_ASSETS_LEVEL_3_FFIEC" hidden="1">"c13234"</definedName>
    <definedName name="IQ_TRADING_ASSETS_QUARTERLY_AVG_FFIEC" hidden="1">"c13085"</definedName>
    <definedName name="IQ_TRADING_CURRENCY" hidden="1">"c2212"</definedName>
    <definedName name="IQ_TRADING_ITEM_CIQID" hidden="1">"c8949"</definedName>
    <definedName name="IQ_TRADING_LIABILITIES_FAIR_VALUE_TOT_FFIEC" hidden="1">"c13214"</definedName>
    <definedName name="IQ_TRADING_LIABILITIES_FDIC" hidden="1">"c6344"</definedName>
    <definedName name="IQ_TRADING_LIABILITIES_FFIEC" hidden="1">"c12858"</definedName>
    <definedName name="IQ_TRADING_LIABILITIES_LEVEL_1_FFIEC" hidden="1">"c13222"</definedName>
    <definedName name="IQ_TRADING_LIABILITIES_LEVEL_2_FFIEC" hidden="1">"c13230"</definedName>
    <definedName name="IQ_TRADING_LIABILITIES_LEVEL_3_FFIEC" hidden="1">"c13238"</definedName>
    <definedName name="IQ_TRADING_REV_FOREIGN_FFIEC" hidden="1">"c15377"</definedName>
    <definedName name="IQ_TRADING_REV_OPERATING_INC_FFIEC" hidden="1">"c13385"</definedName>
    <definedName name="IQ_TRADING_REVENUE_FFIEC" hidden="1">"c13004"</definedName>
    <definedName name="IQ_TRANS_ACCTS_TOT_DEPOSITS_FFIEC" hidden="1">"c13904"</definedName>
    <definedName name="IQ_TRANS_IMPACT_FIN_48_CURRENT_ASSETS" hidden="1">"c15727"</definedName>
    <definedName name="IQ_TRANS_IMPACT_FIN_48_CURRENT_LIABILITIES" hidden="1">"c15729"</definedName>
    <definedName name="IQ_TRANS_IMPACT_FIN_48_LT_ASSETS" hidden="1">"c15728"</definedName>
    <definedName name="IQ_TRANS_IMPACT_FIN_48_NON_CURRENT_LIABILITIES" hidden="1">"c15730"</definedName>
    <definedName name="IQ_TRANS_IMPACT_FIN_48_RETAINED_EARNINGS" hidden="1">"c15731"</definedName>
    <definedName name="IQ_TRANSACTION_ACCOUNTS_FDIC" hidden="1">"c6544"</definedName>
    <definedName name="IQ_TRANSACTION_LIST" hidden="1">"c15126"</definedName>
    <definedName name="IQ_TRANSACTION_LIST_BANKRUPTCY" hidden="1">"c15131"</definedName>
    <definedName name="IQ_TRANSACTION_LIST_BUYBACK" hidden="1">"c15129"</definedName>
    <definedName name="IQ_TRANSACTION_LIST_INCL_SUBS" hidden="1">"c15132"</definedName>
    <definedName name="IQ_TRANSACTION_LIST_INCL_SUBS_BANKRUPTCY" hidden="1">"c15137"</definedName>
    <definedName name="IQ_TRANSACTION_LIST_INCL_SUBS_BUYBACK" hidden="1">"c15135"</definedName>
    <definedName name="IQ_TRANSACTION_LIST_INCL_SUBS_MA" hidden="1">"c15133"</definedName>
    <definedName name="IQ_TRANSACTION_LIST_INCL_SUBS_PO" hidden="1">"c15136"</definedName>
    <definedName name="IQ_TRANSACTION_LIST_INCL_SUBS_PP" hidden="1">"c15134"</definedName>
    <definedName name="IQ_TRANSACTION_LIST_MA" hidden="1">"c15127"</definedName>
    <definedName name="IQ_TRANSACTION_LIST_PO" hidden="1">"c15130"</definedName>
    <definedName name="IQ_TRANSACTION_LIST_PP" hidden="1">"c15128"</definedName>
    <definedName name="IQ_TREASURER_ID" hidden="1">"c15214"</definedName>
    <definedName name="IQ_TREASURER_NAME" hidden="1">"c15213"</definedName>
    <definedName name="IQ_TREASURY" hidden="1">"c1311"</definedName>
    <definedName name="IQ_TREASURY_INVEST_SECURITIES_FFIEC" hidden="1">"c13457"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EASURY_STOCK_TRANSACTIONS_FFIEC" hidden="1">"c15352"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ASSIGNED_RESERVES_COAL" hidden="1">"c15914"</definedName>
    <definedName name="IQ_UNASSIGNED_RESERVES_TO_TOTAL_RESERVES_COAL" hidden="1">"c15956"</definedName>
    <definedName name="IQ_UNCLASSIFIED_PROPERTY_OPERATING_EXPENSE" hidden="1">"c16034"</definedName>
    <definedName name="IQ_UNCLASSIFIED_RENTAL_INCOME" hidden="1">"c16021"</definedName>
    <definedName name="IQ_UNCONSOL_BEDS" hidden="1">"c8783"</definedName>
    <definedName name="IQ_UNCONSOL_NOI" hidden="1">"c16067"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GROUND_RESERVES_COAL" hidden="1">"c15922"</definedName>
    <definedName name="IQ_UNDERGROUND_RESERVES_TO_TOTAL_RESERVES_COAL" hidden="1">"c15960"</definedName>
    <definedName name="IQ_UNDERWRITER" hidden="1">"c8958"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FED_FUNDS" hidden="1">"c2524"</definedName>
    <definedName name="IQ_UNDRAWN_FHLB" hidden="1">"c2520"</definedName>
    <definedName name="IQ_UNDRAWN_LC" hidden="1">"c2521"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ARNED_INCOME_LL_REC_DOM_FFIEC" hidden="1">"c12916"</definedName>
    <definedName name="IQ_UNEARNED_INCOME_LL_REC_FFIEC" hidden="1">"c12897"</definedName>
    <definedName name="IQ_UNEARNED_PREMIUMS_PC_FFIEC" hidden="1">"c13101"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RECOG_TAX_BENEFIT_BEG_PERIOD" hidden="1">"c15732"</definedName>
    <definedName name="IQ_UNRECOG_TAX_BENEFIT_END_PERIOD" hidden="1">"c15740"</definedName>
    <definedName name="IQ_UNRECOG_TAX_BENEFIT_OTHER_ADJ" hidden="1">"c15739"</definedName>
    <definedName name="IQ_UNSECURED_COMMITMENTS_COMMERCIAL_RE_UNUSED_FFIEC" hidden="1">"c13246"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PGRADE_REBUILD_CABLE_INVEST" hidden="1">"c15804"</definedName>
    <definedName name="IQ_US_ADDRESS_LEASE_FIN_REC_FFIEC" hidden="1">"c13624"</definedName>
    <definedName name="IQ_US_AGENCY_OBLIG_FFIEC" hidden="1">"c12779"</definedName>
    <definedName name="IQ_US_AGENCY_OBLIG_HTM_AMORT_COST_FFIEC" hidden="1">"c20438"</definedName>
    <definedName name="IQ_US_AGENCY_OBLIG_HTM_FAIR_VAL_FFIEC" hidden="1">"c20473"</definedName>
    <definedName name="IQ_US_AGENCY_OBLIG_TRADING_DOM_FFIEC" hidden="1">"c12919"</definedName>
    <definedName name="IQ_US_AGENCY_OBLIG_TRADING_FFIEC" hidden="1">"c12814"</definedName>
    <definedName name="IQ_US_AGENCY_OBLIGATIONS_AFS_AMORT_COST_FFIEC" hidden="1">"c20490"</definedName>
    <definedName name="IQ_US_AGENCY_OBLIGATIONS_AFS_FAIR_VAL_FFIEC" hidden="1">"c20455"</definedName>
    <definedName name="IQ_US_AGENCY_OBLIGATIONS_AVAIL_SALE_FFIEC" hidden="1">"c12793"</definedName>
    <definedName name="IQ_US_BANKS_OTHER_INST_FOREIGN_DEP_FFIEC" hidden="1">"c15343"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GOVT_NON_TRANS_ACCTS_FFIEC" hidden="1">"c15323"</definedName>
    <definedName name="IQ_US_GOVT_STATE_POLI_SUBD_IN_US_FOREIGN_DEP_FFIEC" hidden="1">"c15346"</definedName>
    <definedName name="IQ_US_GOVT_TRANS_ACCTS_FFIEC" hidden="1">"c15315"</definedName>
    <definedName name="IQ_US_INST_DUE_30_89_FFIEC" hidden="1">"c13268"</definedName>
    <definedName name="IQ_US_INST_DUE_90_FFIEC" hidden="1">"c13294"</definedName>
    <definedName name="IQ_US_INST_NON_ACCRUAL_FFIEC" hidden="1">"c13320"</definedName>
    <definedName name="IQ_US_SPONSORED_AGENCY_OBLIG_AFS_AMORT_COST_FFIEC" hidden="1">"c20491"</definedName>
    <definedName name="IQ_US_SPONSORED_AGENCY_OBLIG_AFS_FAIR_VAL_FFIEC" hidden="1">"c20456"</definedName>
    <definedName name="IQ_US_SPONSORED_AGENCY_OBLIG_AVAIL_SALE_FFIEC" hidden="1">"c12794"</definedName>
    <definedName name="IQ_US_SPONSORED_AGENCY_OBLIG_FFIEC" hidden="1">"c12780"</definedName>
    <definedName name="IQ_US_SPONSORED_AGENCY_OBLIG_HTM_AMORT_COST_FFIEC" hidden="1">"c20439"</definedName>
    <definedName name="IQ_US_SPONSORED_AGENCY_OBLIG_HTM_FAIR_VAL_FFIEC" hidden="1">"c20474"</definedName>
    <definedName name="IQ_US_TREASURY_SEC_AFS_AMORT_COST_FFIEC" hidden="1">"c20489"</definedName>
    <definedName name="IQ_US_TREASURY_SEC_AFS_FAIR_VAL_FFIEC" hidden="1">"c20454"</definedName>
    <definedName name="IQ_US_TREASURY_SEC_AVAIL_SALE_FFIEC" hidden="1">"c12792"</definedName>
    <definedName name="IQ_US_TREASURY_SEC_TRADING_DOM_FFIEC" hidden="1">"c12918"</definedName>
    <definedName name="IQ_US_TREASURY_SEC_TRADING_FFIEC" hidden="1">"c12813"</definedName>
    <definedName name="IQ_US_TREASURY_SECURITIES_FDIC" hidden="1">"c6298"</definedName>
    <definedName name="IQ_US_TREASURY_SECURITIES_FFIEC" hidden="1">"c12778"</definedName>
    <definedName name="IQ_US_TREASURY_SECURITIES_HTM_AMORT_COST_FFIEC" hidden="1">"c20437"</definedName>
    <definedName name="IQ_US_TREASURY_SECURITIES_HTM_FAIR_VAL_FFIEC" hidden="1">"c20472"</definedName>
    <definedName name="IQ_UST_SEC_GOVT_AGENCY_CORP_QUARTERLY_AVG_FFIEC" hidden="1">"c15469"</definedName>
    <definedName name="IQ_UST_SECURITIES_GOVT_AGENCY_QUARTERLY_AVG_FFIEC" hidden="1">"c15468"</definedName>
    <definedName name="IQ_UTIL_PPE_NET" hidden="1">"c1620"</definedName>
    <definedName name="IQ_UTIL_REV" hidden="1">"c2091"</definedName>
    <definedName name="IQ_UTILITY_EXPENSE" hidden="1">"c16031"</definedName>
    <definedName name="IQ_UV_PENSION_LIAB" hidden="1">"c1332"</definedName>
    <definedName name="IQ_VALUATION_ALLOWANCES_FDIC" hidden="1">"c6400"</definedName>
    <definedName name="IQ_VALUE_CUSTOMER_ASSETS" hidden="1">"c20433"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ARIABLE_RATE_PREFERREDS_INT_SENSITIVITY_FFIEC" hidden="1">"c13096"</definedName>
    <definedName name="IQ_VC_REV_OPERATING_INC_FFIEC" hidden="1">"c13388"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EHICLE_LOANS" hidden="1">"c15249"</definedName>
    <definedName name="IQ_VENTURE_CAPITAL_REVENUE_FFIEC" hidden="1">"c13010"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ICE_SUB_BASIC_SUB" hidden="1">"c16203"</definedName>
    <definedName name="IQ_VOICE_SUB_TOTAL_HOMES_PASSED" hidden="1">"c15770"</definedName>
    <definedName name="IQ_VOICE_SUB_VIDEO_SUB" hidden="1">"c15789"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VWAP" hidden="1">"c13514"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IRELESS_PENETRATION" hidden="1">"c15767"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WTD_AVG_IR_AFTER_FIVE" hidden="1">"c15700"</definedName>
    <definedName name="IQ_WTD_AVG_IR_CY" hidden="1">"c15695"</definedName>
    <definedName name="IQ_WTD_AVG_IR_CY1" hidden="1">"c15696"</definedName>
    <definedName name="IQ_WTD_AVG_IR_CY2" hidden="1">"c15697"</definedName>
    <definedName name="IQ_WTD_AVG_IR_CY3" hidden="1">"c15698"</definedName>
    <definedName name="IQ_WTD_AVG_IR_CY4" hidden="1">"c15699"</definedName>
    <definedName name="IQ_WTD_AVG_IR_LT_DEBT" hidden="1">"c15693"</definedName>
    <definedName name="IQ_WTD_AVG_IR_TOTAL_DEBT" hidden="1">"c15694"</definedName>
    <definedName name="IQ_XDIV_DATE" hidden="1">"c2203"</definedName>
    <definedName name="IQ_XDIV_DATE_LIST" hidden="1">"c17416"</definedName>
    <definedName name="IQ_YEAR_FOUNDED" hidden="1">"c6793"</definedName>
    <definedName name="IQ_YEARHIGH" hidden="1">"c1337"</definedName>
    <definedName name="IQ_YEARHIGH_DATE" hidden="1">"c2250"</definedName>
    <definedName name="IQ_YEARHIGH_RT" hidden="1">"YEARHIGH"</definedName>
    <definedName name="IQ_YEARLOW" hidden="1">"c1338"</definedName>
    <definedName name="IQ_YEARLOW_DATE" hidden="1">"c2251"</definedName>
    <definedName name="IQ_YEARLOW_RT" hidden="1">"YEARLOW"</definedName>
    <definedName name="IQ_YIELD_CURVE_LIST" hidden="1">"c19250"</definedName>
    <definedName name="IQ_YIELD_FED_FUNDS_SOLD_FFIEC" hidden="1">"c13487"</definedName>
    <definedName name="IQ_YIELD_TRADING_ASSETS_FFIEC" hidden="1">"c13488"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sColHidden" hidden="1">FALSE</definedName>
    <definedName name="iser" localSheetId="4" hidden="1">{"Rent_ChangesTotal",#N/A,FALSE,"Sheet1"}</definedName>
    <definedName name="iser" localSheetId="5" hidden="1">{"Rent_ChangesTotal",#N/A,FALSE,"Sheet1"}</definedName>
    <definedName name="iser" localSheetId="6" hidden="1">{"Rent_ChangesTotal",#N/A,FALSE,"Sheet1"}</definedName>
    <definedName name="iser" localSheetId="3" hidden="1">{"Rent_ChangesTotal",#N/A,FALSE,"Sheet1"}</definedName>
    <definedName name="iser" hidden="1">{"Rent_ChangesTotal",#N/A,FALSE,"Sheet1"}</definedName>
    <definedName name="IsLTMColHidden" hidden="1">FALSE</definedName>
    <definedName name="j" localSheetId="4" hidden="1">{"new",#N/A,FALSE,"D";"PROFORMA",#N/A,FALSE,"A";"partial 1",#N/A,FALSE,"B";"partial 2",#N/A,FALSE,"B";"partial 3",#N/A,FALSE,"B";"SMALL CF 1",#N/A,FALSE,"C"}</definedName>
    <definedName name="j" localSheetId="5" hidden="1">{"new",#N/A,FALSE,"D";"PROFORMA",#N/A,FALSE,"A";"partial 1",#N/A,FALSE,"B";"partial 2",#N/A,FALSE,"B";"partial 3",#N/A,FALSE,"B";"SMALL CF 1",#N/A,FALSE,"C"}</definedName>
    <definedName name="j" localSheetId="6" hidden="1">{"new",#N/A,FALSE,"D";"PROFORMA",#N/A,FALSE,"A";"partial 1",#N/A,FALSE,"B";"partial 2",#N/A,FALSE,"B";"partial 3",#N/A,FALSE,"B";"SMALL CF 1",#N/A,FALSE,"C"}</definedName>
    <definedName name="j" localSheetId="3" hidden="1">{"new",#N/A,FALSE,"D";"PROFORMA",#N/A,FALSE,"A";"partial 1",#N/A,FALSE,"B";"partial 2",#N/A,FALSE,"B";"partial 3",#N/A,FALSE,"B";"SMALL CF 1",#N/A,FALSE,"C"}</definedName>
    <definedName name="j" hidden="1">{"new",#N/A,FALSE,"D";"PROFORMA",#N/A,FALSE,"A";"partial 1",#N/A,FALSE,"B";"partial 2",#N/A,FALSE,"B";"partial 3",#N/A,FALSE,"B";"SMALL CF 1",#N/A,FALSE,"C"}</definedName>
    <definedName name="jb" localSheetId="4" hidden="1">{"summary1",#N/A,TRUE,"Comps";"summary2",#N/A,TRUE,"Comps";"summary3",#N/A,TRUE,"Comps"}</definedName>
    <definedName name="jb" localSheetId="5" hidden="1">{"summary1",#N/A,TRUE,"Comps";"summary2",#N/A,TRUE,"Comps";"summary3",#N/A,TRUE,"Comps"}</definedName>
    <definedName name="jb" localSheetId="6" hidden="1">{"summary1",#N/A,TRUE,"Comps";"summary2",#N/A,TRUE,"Comps";"summary3",#N/A,TRUE,"Comps"}</definedName>
    <definedName name="jb" localSheetId="3" hidden="1">{"summary1",#N/A,TRUE,"Comps";"summary2",#N/A,TRUE,"Comps";"summary3",#N/A,TRUE,"Comps"}</definedName>
    <definedName name="jb" hidden="1">{"summary1",#N/A,TRUE,"Comps";"summary2",#N/A,TRUE,"Comps";"summary3",#N/A,TRUE,"Comps"}</definedName>
    <definedName name="jc" localSheetId="4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jc" localSheetId="5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jc" localSheetId="6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jc" localSheetId="3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jc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jjjjj" localSheetId="4" hidden="1">#REF!</definedName>
    <definedName name="jjjjj" localSheetId="5" hidden="1">#REF!</definedName>
    <definedName name="jjjjj" localSheetId="6" hidden="1">#REF!</definedName>
    <definedName name="jjjjj" localSheetId="3" hidden="1">#REF!</definedName>
    <definedName name="jjjjj" hidden="1">#REF!</definedName>
    <definedName name="jjlj" localSheetId="4" hidden="1">{"scheduleB",#N/A,FALSE,"CTT_CLO"}</definedName>
    <definedName name="jjlj" localSheetId="5" hidden="1">{"scheduleB",#N/A,FALSE,"CTT_CLO"}</definedName>
    <definedName name="jjlj" localSheetId="6" hidden="1">{"scheduleB",#N/A,FALSE,"CTT_CLO"}</definedName>
    <definedName name="jjlj" localSheetId="3" hidden="1">{"scheduleB",#N/A,FALSE,"CTT_CLO"}</definedName>
    <definedName name="jjlj" hidden="1">{"scheduleB",#N/A,FALSE,"CTT_CLO"}</definedName>
    <definedName name="jk" localSheetId="4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jk" localSheetId="5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jk" localSheetId="6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jk" localSheetId="3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jk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jkl" localSheetId="4" hidden="1">{"ReportTop",#N/A,FALSE,"report top"}</definedName>
    <definedName name="jkl" localSheetId="5" hidden="1">{"ReportTop",#N/A,FALSE,"report top"}</definedName>
    <definedName name="jkl" localSheetId="6" hidden="1">{"ReportTop",#N/A,FALSE,"report top"}</definedName>
    <definedName name="jkl" localSheetId="3" hidden="1">{"ReportTop",#N/A,FALSE,"report top"}</definedName>
    <definedName name="jkl" hidden="1">{"ReportTop",#N/A,FALSE,"report top"}</definedName>
    <definedName name="jklkj" localSheetId="4" hidden="1">{"Sum1",#N/A,FALSE,"Reserve Report";"Sum2",#N/A,FALSE,"Reserve Report";"Sum3",#N/A,FALSE,"Reserve Report";"Sum4",#N/A,FALSE,"Reserve Report"}</definedName>
    <definedName name="jklkj" localSheetId="5" hidden="1">{"Sum1",#N/A,FALSE,"Reserve Report";"Sum2",#N/A,FALSE,"Reserve Report";"Sum3",#N/A,FALSE,"Reserve Report";"Sum4",#N/A,FALSE,"Reserve Report"}</definedName>
    <definedName name="jklkj" localSheetId="6" hidden="1">{"Sum1",#N/A,FALSE,"Reserve Report";"Sum2",#N/A,FALSE,"Reserve Report";"Sum3",#N/A,FALSE,"Reserve Report";"Sum4",#N/A,FALSE,"Reserve Report"}</definedName>
    <definedName name="jklkj" localSheetId="3" hidden="1">{"Sum1",#N/A,FALSE,"Reserve Report";"Sum2",#N/A,FALSE,"Reserve Report";"Sum3",#N/A,FALSE,"Reserve Report";"Sum4",#N/A,FALSE,"Reserve Report"}</definedName>
    <definedName name="jklkj" hidden="1">{"Sum1",#N/A,FALSE,"Reserve Report";"Sum2",#N/A,FALSE,"Reserve Report";"Sum3",#N/A,FALSE,"Reserve Report";"Sum4",#N/A,FALSE,"Reserve Report"}</definedName>
    <definedName name="jpeg" localSheetId="4" hidden="1">{"'Assump'!$F$6:$J$6"}</definedName>
    <definedName name="jpeg" localSheetId="5" hidden="1">{"'Assump'!$F$6:$J$6"}</definedName>
    <definedName name="jpeg" localSheetId="6" hidden="1">{"'Assump'!$F$6:$J$6"}</definedName>
    <definedName name="jpeg" localSheetId="3" hidden="1">{"'Assump'!$F$6:$J$6"}</definedName>
    <definedName name="jpeg" hidden="1">{"'Assump'!$F$6:$J$6"}</definedName>
    <definedName name="jsfda" localSheetId="4" hidden="1">{"incomemth",#N/A,TRUE,"forecast00";"incomepercentmth",#N/A,TRUE,"forecast00";"balancemth",#N/A,TRUE,"forecast00";"cashmth",#N/A,TRUE,"forecast00";"covenantmth",#N/A,TRUE,"forecast00"}</definedName>
    <definedName name="jsfda" localSheetId="5" hidden="1">{"incomemth",#N/A,TRUE,"forecast00";"incomepercentmth",#N/A,TRUE,"forecast00";"balancemth",#N/A,TRUE,"forecast00";"cashmth",#N/A,TRUE,"forecast00";"covenantmth",#N/A,TRUE,"forecast00"}</definedName>
    <definedName name="jsfda" localSheetId="6" hidden="1">{"incomemth",#N/A,TRUE,"forecast00";"incomepercentmth",#N/A,TRUE,"forecast00";"balancemth",#N/A,TRUE,"forecast00";"cashmth",#N/A,TRUE,"forecast00";"covenantmth",#N/A,TRUE,"forecast00"}</definedName>
    <definedName name="jsfda" localSheetId="3" hidden="1">{"incomemth",#N/A,TRUE,"forecast00";"incomepercentmth",#N/A,TRUE,"forecast00";"balancemth",#N/A,TRUE,"forecast00";"cashmth",#N/A,TRUE,"forecast00";"covenantmth",#N/A,TRUE,"forecast00"}</definedName>
    <definedName name="jsfda" hidden="1">{"incomemth",#N/A,TRUE,"forecast00";"incomepercentmth",#N/A,TRUE,"forecast00";"balancemth",#N/A,TRUE,"forecast00";"cashmth",#N/A,TRUE,"forecast00";"covenantmth",#N/A,TRUE,"forecast00"}</definedName>
    <definedName name="julia" localSheetId="4" hidden="1">#REF!</definedName>
    <definedName name="julia" localSheetId="5" hidden="1">#REF!</definedName>
    <definedName name="julia" localSheetId="6" hidden="1">#REF!</definedName>
    <definedName name="julia" localSheetId="3" hidden="1">#REF!</definedName>
    <definedName name="julia" hidden="1">#REF!</definedName>
    <definedName name="June" localSheetId="4" hidden="1">{"three",#N/A,FALSE,"Capital";"four",#N/A,FALSE,"Capital"}</definedName>
    <definedName name="June" localSheetId="5" hidden="1">{"three",#N/A,FALSE,"Capital";"four",#N/A,FALSE,"Capital"}</definedName>
    <definedName name="June" localSheetId="6" hidden="1">{"three",#N/A,FALSE,"Capital";"four",#N/A,FALSE,"Capital"}</definedName>
    <definedName name="June" localSheetId="3" hidden="1">{"three",#N/A,FALSE,"Capital";"four",#N/A,FALSE,"Capital"}</definedName>
    <definedName name="June" hidden="1">{"three",#N/A,FALSE,"Capital";"four",#N/A,FALSE,"Capital"}</definedName>
    <definedName name="JUNK" localSheetId="4" hidden="1">{"SCHEDULE",#N/A,FALSE,"Fin_sched"}</definedName>
    <definedName name="JUNK" localSheetId="5" hidden="1">{"SCHEDULE",#N/A,FALSE,"Fin_sched"}</definedName>
    <definedName name="JUNK" localSheetId="6" hidden="1">{"SCHEDULE",#N/A,FALSE,"Fin_sched"}</definedName>
    <definedName name="JUNK" localSheetId="3" hidden="1">{"SCHEDULE",#N/A,FALSE,"Fin_sched"}</definedName>
    <definedName name="JUNK" hidden="1">{"SCHEDULE",#N/A,FALSE,"Fin_sched"}</definedName>
    <definedName name="Junk_condo" localSheetId="4" hidden="1">{"SCHEDULE",#N/A,FALSE,"Fin_sched"}</definedName>
    <definedName name="Junk_condo" localSheetId="5" hidden="1">{"SCHEDULE",#N/A,FALSE,"Fin_sched"}</definedName>
    <definedName name="Junk_condo" localSheetId="6" hidden="1">{"SCHEDULE",#N/A,FALSE,"Fin_sched"}</definedName>
    <definedName name="Junk_condo" localSheetId="3" hidden="1">{"SCHEDULE",#N/A,FALSE,"Fin_sched"}</definedName>
    <definedName name="Junk_condo" hidden="1">{"SCHEDULE",#N/A,FALSE,"Fin_sched"}</definedName>
    <definedName name="JUNK2" localSheetId="4" hidden="1">{"SUMMARY",#N/A,FALSE,"Fin_sched"}</definedName>
    <definedName name="JUNK2" localSheetId="5" hidden="1">{"SUMMARY",#N/A,FALSE,"Fin_sched"}</definedName>
    <definedName name="JUNK2" localSheetId="6" hidden="1">{"SUMMARY",#N/A,FALSE,"Fin_sched"}</definedName>
    <definedName name="JUNK2" localSheetId="3" hidden="1">{"SUMMARY",#N/A,FALSE,"Fin_sched"}</definedName>
    <definedName name="JUNK2" hidden="1">{"SUMMARY",#N/A,FALSE,"Fin_sched"}</definedName>
    <definedName name="k" localSheetId="4" hidden="1">#REF!</definedName>
    <definedName name="k" localSheetId="5" hidden="1">#REF!</definedName>
    <definedName name="k" localSheetId="6" hidden="1">#REF!</definedName>
    <definedName name="k" localSheetId="3" hidden="1">#REF!</definedName>
    <definedName name="k" hidden="1">#REF!</definedName>
    <definedName name="K2_WBEVMODE" hidden="1">0</definedName>
    <definedName name="kah" localSheetId="4" hidden="1">#REF!</definedName>
    <definedName name="kah" localSheetId="5" hidden="1">#REF!</definedName>
    <definedName name="kah" localSheetId="6" hidden="1">#REF!</definedName>
    <definedName name="kah" localSheetId="3" hidden="1">#REF!</definedName>
    <definedName name="kah" hidden="1">#REF!</definedName>
    <definedName name="Keybank" localSheetId="4" hidden="1">#REF!</definedName>
    <definedName name="Keybank" localSheetId="5" hidden="1">#REF!</definedName>
    <definedName name="Keybank" localSheetId="6" hidden="1">#REF!</definedName>
    <definedName name="Keybank" localSheetId="3" hidden="1">#REF!</definedName>
    <definedName name="Keybank" hidden="1">#REF!</definedName>
    <definedName name="KGKHJ" localSheetId="4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KGKHJ" localSheetId="5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KGKHJ" localSheetId="6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KGKHJ" localSheetId="3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KGKHJ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kj" localSheetId="4" hidden="1">{#N/A,#N/A,TRUE,"Krycí list"}</definedName>
    <definedName name="kj" localSheetId="5" hidden="1">{#N/A,#N/A,TRUE,"Krycí list"}</definedName>
    <definedName name="kj" localSheetId="6" hidden="1">{#N/A,#N/A,TRUE,"Krycí list"}</definedName>
    <definedName name="kj" localSheetId="3" hidden="1">{#N/A,#N/A,TRUE,"Krycí list"}</definedName>
    <definedName name="kj" hidden="1">{#N/A,#N/A,TRUE,"Krycí list"}</definedName>
    <definedName name="kjj" localSheetId="4" hidden="1">{#N/A,#N/A,TRUE,"Krycí list"}</definedName>
    <definedName name="kjj" localSheetId="5" hidden="1">{#N/A,#N/A,TRUE,"Krycí list"}</definedName>
    <definedName name="kjj" localSheetId="6" hidden="1">{#N/A,#N/A,TRUE,"Krycí list"}</definedName>
    <definedName name="kjj" localSheetId="3" hidden="1">{#N/A,#N/A,TRUE,"Krycí list"}</definedName>
    <definedName name="kjj" hidden="1">{#N/A,#N/A,TRUE,"Krycí list"}</definedName>
    <definedName name="kjjjjkjhk" localSheetId="4" hidden="1">{"sheet a",#N/A,FALSE,"A";"sheet b 1",#N/A,FALSE,"B";"sheet b 2",#N/A,FALSE,"B"}</definedName>
    <definedName name="kjjjjkjhk" localSheetId="5" hidden="1">{"sheet a",#N/A,FALSE,"A";"sheet b 1",#N/A,FALSE,"B";"sheet b 2",#N/A,FALSE,"B"}</definedName>
    <definedName name="kjjjjkjhk" localSheetId="6" hidden="1">{"sheet a",#N/A,FALSE,"A";"sheet b 1",#N/A,FALSE,"B";"sheet b 2",#N/A,FALSE,"B"}</definedName>
    <definedName name="kjjjjkjhk" localSheetId="3" hidden="1">{"sheet a",#N/A,FALSE,"A";"sheet b 1",#N/A,FALSE,"B";"sheet b 2",#N/A,FALSE,"B"}</definedName>
    <definedName name="kjjjjkjhk" hidden="1">{"sheet a",#N/A,FALSE,"A";"sheet b 1",#N/A,FALSE,"B";"sheet b 2",#N/A,FALSE,"B"}</definedName>
    <definedName name="kjkk" localSheetId="4" hidden="1">{"Sum1",#N/A,FALSE,"Reserve Report";"Sum2",#N/A,FALSE,"Reserve Report";"Sum3",#N/A,FALSE,"Reserve Report";"Sum4",#N/A,FALSE,"Reserve Report"}</definedName>
    <definedName name="kjkk" localSheetId="5" hidden="1">{"Sum1",#N/A,FALSE,"Reserve Report";"Sum2",#N/A,FALSE,"Reserve Report";"Sum3",#N/A,FALSE,"Reserve Report";"Sum4",#N/A,FALSE,"Reserve Report"}</definedName>
    <definedName name="kjkk" localSheetId="6" hidden="1">{"Sum1",#N/A,FALSE,"Reserve Report";"Sum2",#N/A,FALSE,"Reserve Report";"Sum3",#N/A,FALSE,"Reserve Report";"Sum4",#N/A,FALSE,"Reserve Report"}</definedName>
    <definedName name="kjkk" localSheetId="3" hidden="1">{"Sum1",#N/A,FALSE,"Reserve Report";"Sum2",#N/A,FALSE,"Reserve Report";"Sum3",#N/A,FALSE,"Reserve Report";"Sum4",#N/A,FALSE,"Reserve Report"}</definedName>
    <definedName name="kjkk" hidden="1">{"Sum1",#N/A,FALSE,"Reserve Report";"Sum2",#N/A,FALSE,"Reserve Report";"Sum3",#N/A,FALSE,"Reserve Report";"Sum4",#N/A,FALSE,"Reserve Report"}</definedName>
    <definedName name="kk" localSheetId="4" hidden="1">#REF!</definedName>
    <definedName name="kk" localSheetId="5" hidden="1">#REF!</definedName>
    <definedName name="kk" localSheetId="6" hidden="1">#REF!</definedName>
    <definedName name="kk" localSheetId="3" hidden="1">#REF!</definedName>
    <definedName name="kk" hidden="1">#REF!</definedName>
    <definedName name="kkjjj" localSheetId="4" hidden="1">{#N/A,#N/A,FALSE,"Common Area Accrual";#N/A,#N/A,FALSE,"Unit One LaSalle";#N/A,#N/A,FALSE,"Unit One CW";#N/A,#N/A,FALSE,"Unit One LaSallle + C &amp; W";#N/A,#N/A,FALSE,"Consolidated Accrual"}</definedName>
    <definedName name="kkjjj" localSheetId="5" hidden="1">{#N/A,#N/A,FALSE,"Common Area Accrual";#N/A,#N/A,FALSE,"Unit One LaSalle";#N/A,#N/A,FALSE,"Unit One CW";#N/A,#N/A,FALSE,"Unit One LaSallle + C &amp; W";#N/A,#N/A,FALSE,"Consolidated Accrual"}</definedName>
    <definedName name="kkjjj" localSheetId="6" hidden="1">{#N/A,#N/A,FALSE,"Common Area Accrual";#N/A,#N/A,FALSE,"Unit One LaSalle";#N/A,#N/A,FALSE,"Unit One CW";#N/A,#N/A,FALSE,"Unit One LaSallle + C &amp; W";#N/A,#N/A,FALSE,"Consolidated Accrual"}</definedName>
    <definedName name="kkjjj" localSheetId="3" hidden="1">{#N/A,#N/A,FALSE,"Common Area Accrual";#N/A,#N/A,FALSE,"Unit One LaSalle";#N/A,#N/A,FALSE,"Unit One CW";#N/A,#N/A,FALSE,"Unit One LaSallle + C &amp; W";#N/A,#N/A,FALSE,"Consolidated Accrual"}</definedName>
    <definedName name="kkjjj" hidden="1">{#N/A,#N/A,FALSE,"Common Area Accrual";#N/A,#N/A,FALSE,"Unit One LaSalle";#N/A,#N/A,FALSE,"Unit One CW";#N/A,#N/A,FALSE,"Unit One LaSallle + C &amp; W";#N/A,#N/A,FALSE,"Consolidated Accrual"}</definedName>
    <definedName name="kkk" localSheetId="4" hidden="1">{#N/A,#N/A,FALSE,"B_Spread"}</definedName>
    <definedName name="kkk" localSheetId="5" hidden="1">{#N/A,#N/A,FALSE,"B_Spread"}</definedName>
    <definedName name="kkk" localSheetId="6" hidden="1">{#N/A,#N/A,FALSE,"B_Spread"}</definedName>
    <definedName name="kkk" localSheetId="3" hidden="1">{#N/A,#N/A,FALSE,"B_Spread"}</definedName>
    <definedName name="kkk" hidden="1">{#N/A,#N/A,FALSE,"B_Spread"}</definedName>
    <definedName name="kkkkkkkkkk" localSheetId="4" hidden="1">{#N/A,#N/A,FALSE,"Cash Flow";#N/A,#N/A,FALSE,"scenario 1"}</definedName>
    <definedName name="kkkkkkkkkk" localSheetId="5" hidden="1">{#N/A,#N/A,FALSE,"Cash Flow";#N/A,#N/A,FALSE,"scenario 1"}</definedName>
    <definedName name="kkkkkkkkkk" localSheetId="6" hidden="1">{#N/A,#N/A,FALSE,"Cash Flow";#N/A,#N/A,FALSE,"scenario 1"}</definedName>
    <definedName name="kkkkkkkkkk" localSheetId="3" hidden="1">{#N/A,#N/A,FALSE,"Cash Flow";#N/A,#N/A,FALSE,"scenario 1"}</definedName>
    <definedName name="kkkkkkkkkk" hidden="1">{#N/A,#N/A,FALSE,"Cash Flow";#N/A,#N/A,FALSE,"scenario 1"}</definedName>
    <definedName name="kli" localSheetId="4" hidden="1">{"Total",#N/A,FALSE,"Total Proved";"PDP",#N/A,FALSE,"Total Proved";"PNP",#N/A,FALSE,"Total Proved";"PUD",#N/A,FALSE,"Total Proved"}</definedName>
    <definedName name="kli" localSheetId="5" hidden="1">{"Total",#N/A,FALSE,"Total Proved";"PDP",#N/A,FALSE,"Total Proved";"PNP",#N/A,FALSE,"Total Proved";"PUD",#N/A,FALSE,"Total Proved"}</definedName>
    <definedName name="kli" localSheetId="6" hidden="1">{"Total",#N/A,FALSE,"Total Proved";"PDP",#N/A,FALSE,"Total Proved";"PNP",#N/A,FALSE,"Total Proved";"PUD",#N/A,FALSE,"Total Proved"}</definedName>
    <definedName name="kli" localSheetId="3" hidden="1">{"Total",#N/A,FALSE,"Total Proved";"PDP",#N/A,FALSE,"Total Proved";"PNP",#N/A,FALSE,"Total Proved";"PUD",#N/A,FALSE,"Total Proved"}</definedName>
    <definedName name="kli" hidden="1">{"Total",#N/A,FALSE,"Total Proved";"PDP",#N/A,FALSE,"Total Proved";"PNP",#N/A,FALSE,"Total Proved";"PUD",#N/A,FALSE,"Total Proved"}</definedName>
    <definedName name="ky" localSheetId="4" hidden="1">#REF!</definedName>
    <definedName name="ky" localSheetId="5" hidden="1">#REF!</definedName>
    <definedName name="ky" localSheetId="6" hidden="1">#REF!</definedName>
    <definedName name="ky" localSheetId="3" hidden="1">#REF!</definedName>
    <definedName name="ky" hidden="1">#REF!</definedName>
    <definedName name="kyd.ChngCell.01." localSheetId="4" hidden="1">#REF!</definedName>
    <definedName name="kyd.ChngCell.01." localSheetId="5" hidden="1">#REF!</definedName>
    <definedName name="kyd.ChngCell.01." localSheetId="6" hidden="1">#REF!</definedName>
    <definedName name="kyd.ChngCell.01." localSheetId="3" hidden="1">#REF!</definedName>
    <definedName name="kyd.ChngCell.01." hidden="1">#REF!</definedName>
    <definedName name="kyd.CounterLimitCell.01." hidden="1">"x"</definedName>
    <definedName name="kyd.Dim.01." hidden="1">"tm1serv:company"</definedName>
    <definedName name="kyd.ElementList.01." localSheetId="4" hidden="1">#REF!</definedName>
    <definedName name="kyd.ElementList.01." localSheetId="5" hidden="1">#REF!</definedName>
    <definedName name="kyd.ElementList.01." localSheetId="6" hidden="1">#REF!</definedName>
    <definedName name="kyd.ElementList.01." localSheetId="3" hidden="1">#REF!</definedName>
    <definedName name="kyd.ElementList.01." hidden="1">#REF!</definedName>
    <definedName name="kyd.ElementType.01." hidden="1">1</definedName>
    <definedName name="kyd.ItemType.01." hidden="1">2</definedName>
    <definedName name="kyd.MacroAtEnd." hidden="1">""</definedName>
    <definedName name="kyd.MacroEachCycle." hidden="1">""</definedName>
    <definedName name="kyd.MacroEndOfEachCycle." hidden="1">""</definedName>
    <definedName name="kyd.NumLevels.01." hidden="1">999</definedName>
    <definedName name="kyd.PanicStop." hidden="1">FALSE</definedName>
    <definedName name="kyd.ParentName.01." hidden="1">""</definedName>
    <definedName name="kyd.PreScreenData." hidden="1">FALSE</definedName>
    <definedName name="kyd.PrintParent.01." hidden="1">TRUE</definedName>
    <definedName name="kyd.PrintStdWhen." hidden="1">1</definedName>
    <definedName name="kyd.SaveAsFile." hidden="1">FALSE</definedName>
    <definedName name="kyd.SelectString.01." hidden="1">"*"</definedName>
    <definedName name="kyd.StdSortHide." hidden="1">FALSE</definedName>
    <definedName name="l" localSheetId="4" hidden="1">#REF!</definedName>
    <definedName name="l" localSheetId="5" hidden="1">#REF!</definedName>
    <definedName name="l" localSheetId="6" hidden="1">#REF!</definedName>
    <definedName name="l" localSheetId="3" hidden="1">#REF!</definedName>
    <definedName name="l" hidden="1">#REF!</definedName>
    <definedName name="lam" localSheetId="4" hidden="1">{"2001",#N/A,FALSE,"2001"}</definedName>
    <definedName name="lam" localSheetId="5" hidden="1">{"2001",#N/A,FALSE,"2001"}</definedName>
    <definedName name="lam" localSheetId="6" hidden="1">{"2001",#N/A,FALSE,"2001"}</definedName>
    <definedName name="lam" localSheetId="3" hidden="1">{"2001",#N/A,FALSE,"2001"}</definedName>
    <definedName name="lam" hidden="1">{"2001",#N/A,FALSE,"2001"}</definedName>
    <definedName name="lank" localSheetId="4" hidden="1">#REF!</definedName>
    <definedName name="lank" localSheetId="5" hidden="1">#REF!</definedName>
    <definedName name="lank" localSheetId="6" hidden="1">#REF!</definedName>
    <definedName name="lank" localSheetId="3" hidden="1">#REF!</definedName>
    <definedName name="lank" hidden="1">#REF!</definedName>
    <definedName name="Last_Row" localSheetId="5">IF('Multi-Class Waterfall'!Values_Entered,Header_Row+'Multi-Class Waterfall'!Number_of_Payments,Header_Row)</definedName>
    <definedName name="Last_Row">IF(Values_Entered,Header_Row+Number_of_Payments,Header_Row)</definedName>
    <definedName name="len" localSheetId="4" hidden="1">{"Full Gross to Net",#N/A,TRUE,"GtoN";"R_I Accepted from Group Coys",#N/A,TRUE,"GtoN";"R_I Ceded to Group Coys",#N/A,TRUE,"GtoN";"Closing Loss Reserves and Gross Claims Incurred",#N/A,TRUE,"GtoN"}</definedName>
    <definedName name="len" localSheetId="5" hidden="1">{"Full Gross to Net",#N/A,TRUE,"GtoN";"R_I Accepted from Group Coys",#N/A,TRUE,"GtoN";"R_I Ceded to Group Coys",#N/A,TRUE,"GtoN";"Closing Loss Reserves and Gross Claims Incurred",#N/A,TRUE,"GtoN"}</definedName>
    <definedName name="len" localSheetId="6" hidden="1">{"Full Gross to Net",#N/A,TRUE,"GtoN";"R_I Accepted from Group Coys",#N/A,TRUE,"GtoN";"R_I Ceded to Group Coys",#N/A,TRUE,"GtoN";"Closing Loss Reserves and Gross Claims Incurred",#N/A,TRUE,"GtoN"}</definedName>
    <definedName name="len" localSheetId="3" hidden="1">{"Full Gross to Net",#N/A,TRUE,"GtoN";"R_I Accepted from Group Coys",#N/A,TRUE,"GtoN";"R_I Ceded to Group Coys",#N/A,TRUE,"GtoN";"Closing Loss Reserves and Gross Claims Incurred",#N/A,TRUE,"GtoN"}</definedName>
    <definedName name="len" hidden="1">{"Full Gross to Net",#N/A,TRUE,"GtoN";"R_I Accepted from Group Coys",#N/A,TRUE,"GtoN";"R_I Ceded to Group Coys",#N/A,TRUE,"GtoN";"Closing Loss Reserves and Gross Claims Incurred",#N/A,TRUE,"GtoN"}</definedName>
    <definedName name="limcount" hidden="1">1</definedName>
    <definedName name="ListOffset" hidden="1">1</definedName>
    <definedName name="ljl" localSheetId="4" hidden="1">{#N/A,#N/A,FALSE,"Expense Detail ";#N/A,#N/A,FALSE,"Worksheet";#N/A,#N/A,FALSE,"Audit";#N/A,#N/A,FALSE,"Exclusions";#N/A,#N/A,FALSE,"Variance";#N/A,#N/A,FALSE,"Reconciliation"}</definedName>
    <definedName name="ljl" localSheetId="5" hidden="1">{#N/A,#N/A,FALSE,"Expense Detail ";#N/A,#N/A,FALSE,"Worksheet";#N/A,#N/A,FALSE,"Audit";#N/A,#N/A,FALSE,"Exclusions";#N/A,#N/A,FALSE,"Variance";#N/A,#N/A,FALSE,"Reconciliation"}</definedName>
    <definedName name="ljl" localSheetId="6" hidden="1">{#N/A,#N/A,FALSE,"Expense Detail ";#N/A,#N/A,FALSE,"Worksheet";#N/A,#N/A,FALSE,"Audit";#N/A,#N/A,FALSE,"Exclusions";#N/A,#N/A,FALSE,"Variance";#N/A,#N/A,FALSE,"Reconciliation"}</definedName>
    <definedName name="ljl" localSheetId="3" hidden="1">{#N/A,#N/A,FALSE,"Expense Detail ";#N/A,#N/A,FALSE,"Worksheet";#N/A,#N/A,FALSE,"Audit";#N/A,#N/A,FALSE,"Exclusions";#N/A,#N/A,FALSE,"Variance";#N/A,#N/A,FALSE,"Reconciliation"}</definedName>
    <definedName name="ljl" hidden="1">{#N/A,#N/A,FALSE,"Expense Detail ";#N/A,#N/A,FALSE,"Worksheet";#N/A,#N/A,FALSE,"Audit";#N/A,#N/A,FALSE,"Exclusions";#N/A,#N/A,FALSE,"Variance";#N/A,#N/A,FALSE,"Reconciliation"}</definedName>
    <definedName name="ll" localSheetId="4" hidden="1">#REF!</definedName>
    <definedName name="ll" localSheetId="5" hidden="1">#REF!</definedName>
    <definedName name="ll" localSheetId="6" hidden="1">#REF!</definedName>
    <definedName name="ll" localSheetId="3" hidden="1">#REF!</definedName>
    <definedName name="ll" hidden="1">#REF!</definedName>
    <definedName name="lll" localSheetId="4" hidden="1">#REF!</definedName>
    <definedName name="lll" localSheetId="5" hidden="1">#REF!</definedName>
    <definedName name="lll" localSheetId="6" hidden="1">#REF!</definedName>
    <definedName name="lll" localSheetId="3" hidden="1">#REF!</definedName>
    <definedName name="lll" hidden="1">#REF!</definedName>
    <definedName name="lllll" localSheetId="4" hidden="1">{"sheet a",#N/A,FALSE,"A";"sheet b 1",#N/A,FALSE,"B";"sheet b 2",#N/A,FALSE,"B"}</definedName>
    <definedName name="lllll" localSheetId="5" hidden="1">{"sheet a",#N/A,FALSE,"A";"sheet b 1",#N/A,FALSE,"B";"sheet b 2",#N/A,FALSE,"B"}</definedName>
    <definedName name="lllll" localSheetId="6" hidden="1">{"sheet a",#N/A,FALSE,"A";"sheet b 1",#N/A,FALSE,"B";"sheet b 2",#N/A,FALSE,"B"}</definedName>
    <definedName name="lllll" localSheetId="3" hidden="1">{"sheet a",#N/A,FALSE,"A";"sheet b 1",#N/A,FALSE,"B";"sheet b 2",#N/A,FALSE,"B"}</definedName>
    <definedName name="lllll" hidden="1">{"sheet a",#N/A,FALSE,"A";"sheet b 1",#N/A,FALSE,"B";"sheet b 2",#N/A,FALSE,"B"}</definedName>
    <definedName name="llllllllllllllllllllllllllllll" localSheetId="4" hidden="1">{#N/A,#N/A,FALSE,"LP Exp";#N/A,#N/A,FALSE,"Salary";#N/A,#N/A,FALSE,"Admin Exp";#N/A,#N/A,FALSE,"QTS Bud";#N/A,#N/A,FALSE,"Marketing"}</definedName>
    <definedName name="llllllllllllllllllllllllllllll" localSheetId="5" hidden="1">{#N/A,#N/A,FALSE,"LP Exp";#N/A,#N/A,FALSE,"Salary";#N/A,#N/A,FALSE,"Admin Exp";#N/A,#N/A,FALSE,"QTS Bud";#N/A,#N/A,FALSE,"Marketing"}</definedName>
    <definedName name="llllllllllllllllllllllllllllll" localSheetId="6" hidden="1">{#N/A,#N/A,FALSE,"LP Exp";#N/A,#N/A,FALSE,"Salary";#N/A,#N/A,FALSE,"Admin Exp";#N/A,#N/A,FALSE,"QTS Bud";#N/A,#N/A,FALSE,"Marketing"}</definedName>
    <definedName name="llllllllllllllllllllllllllllll" localSheetId="3" hidden="1">{#N/A,#N/A,FALSE,"LP Exp";#N/A,#N/A,FALSE,"Salary";#N/A,#N/A,FALSE,"Admin Exp";#N/A,#N/A,FALSE,"QTS Bud";#N/A,#N/A,FALSE,"Marketing"}</definedName>
    <definedName name="llllllllllllllllllllllllllllll" hidden="1">{#N/A,#N/A,FALSE,"LP Exp";#N/A,#N/A,FALSE,"Salary";#N/A,#N/A,FALSE,"Admin Exp";#N/A,#N/A,FALSE,"QTS Bud";#N/A,#N/A,FALSE,"Marketing"}</definedName>
    <definedName name="lmo" localSheetId="4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lmo" localSheetId="5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lmo" localSheetId="6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lmo" localSheetId="3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lmo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Loan_Amount">#REF!</definedName>
    <definedName name="Loan_Start">#REF!</definedName>
    <definedName name="Loan_Years">#REF!</definedName>
    <definedName name="lockard" localSheetId="4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lockard" localSheetId="5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lockard" localSheetId="6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lockard" localSheetId="3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lockard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Louvers" localSheetId="4" hidden="1">{#N/A,#N/A,TRUE,"Ericsson Stadium PCD ";#N/A,#N/A,TRUE,"Ericsson Stadium IOR"}</definedName>
    <definedName name="Louvers" localSheetId="5" hidden="1">{#N/A,#N/A,TRUE,"Ericsson Stadium PCD ";#N/A,#N/A,TRUE,"Ericsson Stadium IOR"}</definedName>
    <definedName name="Louvers" localSheetId="6" hidden="1">{#N/A,#N/A,TRUE,"Ericsson Stadium PCD ";#N/A,#N/A,TRUE,"Ericsson Stadium IOR"}</definedName>
    <definedName name="Louvers" localSheetId="3" hidden="1">{#N/A,#N/A,TRUE,"Ericsson Stadium PCD ";#N/A,#N/A,TRUE,"Ericsson Stadium IOR"}</definedName>
    <definedName name="Louvers" hidden="1">{#N/A,#N/A,TRUE,"Ericsson Stadium PCD ";#N/A,#N/A,TRUE,"Ericsson Stadium IOR"}</definedName>
    <definedName name="Louversa" localSheetId="4" hidden="1">{#N/A,#N/A,TRUE,"Ericsson Stadium PCD ";#N/A,#N/A,TRUE,"Ericsson Stadium IOR"}</definedName>
    <definedName name="Louversa" localSheetId="5" hidden="1">{#N/A,#N/A,TRUE,"Ericsson Stadium PCD ";#N/A,#N/A,TRUE,"Ericsson Stadium IOR"}</definedName>
    <definedName name="Louversa" localSheetId="6" hidden="1">{#N/A,#N/A,TRUE,"Ericsson Stadium PCD ";#N/A,#N/A,TRUE,"Ericsson Stadium IOR"}</definedName>
    <definedName name="Louversa" localSheetId="3" hidden="1">{#N/A,#N/A,TRUE,"Ericsson Stadium PCD ";#N/A,#N/A,TRUE,"Ericsson Stadium IOR"}</definedName>
    <definedName name="Louversa" hidden="1">{#N/A,#N/A,TRUE,"Ericsson Stadium PCD ";#N/A,#N/A,TRUE,"Ericsson Stadium IOR"}</definedName>
    <definedName name="LPEQUITY" localSheetId="5">'[5]GP LP Spllits'!$C$2</definedName>
    <definedName name="LPEQUITY">'[5]GP LP Spllits'!$C$2</definedName>
    <definedName name="market1" localSheetId="4" hidden="1">{"Zone1",#N/A,FALSE,"Parameters";"Zone2",#N/A,FALSE,"Parameters"}</definedName>
    <definedName name="market1" localSheetId="5" hidden="1">{"Zone1",#N/A,FALSE,"Parameters";"Zone2",#N/A,FALSE,"Parameters"}</definedName>
    <definedName name="market1" localSheetId="6" hidden="1">{"Zone1",#N/A,FALSE,"Parameters";"Zone2",#N/A,FALSE,"Parameters"}</definedName>
    <definedName name="market1" localSheetId="3" hidden="1">{"Zone1",#N/A,FALSE,"Parameters";"Zone2",#N/A,FALSE,"Parameters"}</definedName>
    <definedName name="market1" hidden="1">{"Zone1",#N/A,FALSE,"Parameters";"Zone2",#N/A,FALSE,"Parameters"}</definedName>
    <definedName name="matrices" localSheetId="4" hidden="1">{#N/A,#N/A,FALSE,"Assumptions";#N/A,#N/A,FALSE,"Consol CF";#N/A,#N/A,FALSE,"matx B4 DS";#N/A,#N/A,FALSE,"Hacienda CF";#N/A,#N/A,FALSE,"matx B4 DS Hac";#N/A,#N/A,FALSE,"Chabot CF";#N/A,#N/A,FALSE,"matx B4 DS Chabot";#N/A,#N/A,FALSE,"Diablo CF";#N/A,#N/A,FALSE,"matx B4 DS Diablo"}</definedName>
    <definedName name="matrices" localSheetId="5" hidden="1">{#N/A,#N/A,FALSE,"Assumptions";#N/A,#N/A,FALSE,"Consol CF";#N/A,#N/A,FALSE,"matx B4 DS";#N/A,#N/A,FALSE,"Hacienda CF";#N/A,#N/A,FALSE,"matx B4 DS Hac";#N/A,#N/A,FALSE,"Chabot CF";#N/A,#N/A,FALSE,"matx B4 DS Chabot";#N/A,#N/A,FALSE,"Diablo CF";#N/A,#N/A,FALSE,"matx B4 DS Diablo"}</definedName>
    <definedName name="matrices" localSheetId="6" hidden="1">{#N/A,#N/A,FALSE,"Assumptions";#N/A,#N/A,FALSE,"Consol CF";#N/A,#N/A,FALSE,"matx B4 DS";#N/A,#N/A,FALSE,"Hacienda CF";#N/A,#N/A,FALSE,"matx B4 DS Hac";#N/A,#N/A,FALSE,"Chabot CF";#N/A,#N/A,FALSE,"matx B4 DS Chabot";#N/A,#N/A,FALSE,"Diablo CF";#N/A,#N/A,FALSE,"matx B4 DS Diablo"}</definedName>
    <definedName name="matrices" localSheetId="3" hidden="1">{#N/A,#N/A,FALSE,"Assumptions";#N/A,#N/A,FALSE,"Consol CF";#N/A,#N/A,FALSE,"matx B4 DS";#N/A,#N/A,FALSE,"Hacienda CF";#N/A,#N/A,FALSE,"matx B4 DS Hac";#N/A,#N/A,FALSE,"Chabot CF";#N/A,#N/A,FALSE,"matx B4 DS Chabot";#N/A,#N/A,FALSE,"Diablo CF";#N/A,#N/A,FALSE,"matx B4 DS Diablo"}</definedName>
    <definedName name="matrices" hidden="1">{#N/A,#N/A,FALSE,"Assumptions";#N/A,#N/A,FALSE,"Consol CF";#N/A,#N/A,FALSE,"matx B4 DS";#N/A,#N/A,FALSE,"Hacienda CF";#N/A,#N/A,FALSE,"matx B4 DS Hac";#N/A,#N/A,FALSE,"Chabot CF";#N/A,#N/A,FALSE,"matx B4 DS Chabot";#N/A,#N/A,FALSE,"Diablo CF";#N/A,#N/A,FALSE,"matx B4 DS Diablo"}</definedName>
    <definedName name="matricies" localSheetId="4" hidden="1">{#N/A,#N/A,FALSE,"matx B4 DS";#N/A,#N/A,FALSE,"matx B4 DS Hac";#N/A,#N/A,FALSE,"matx B4 DS Chabot";#N/A,#N/A,FALSE,"matx B4 DS Diablo"}</definedName>
    <definedName name="matricies" localSheetId="5" hidden="1">{#N/A,#N/A,FALSE,"matx B4 DS";#N/A,#N/A,FALSE,"matx B4 DS Hac";#N/A,#N/A,FALSE,"matx B4 DS Chabot";#N/A,#N/A,FALSE,"matx B4 DS Diablo"}</definedName>
    <definedName name="matricies" localSheetId="6" hidden="1">{#N/A,#N/A,FALSE,"matx B4 DS";#N/A,#N/A,FALSE,"matx B4 DS Hac";#N/A,#N/A,FALSE,"matx B4 DS Chabot";#N/A,#N/A,FALSE,"matx B4 DS Diablo"}</definedName>
    <definedName name="matricies" localSheetId="3" hidden="1">{#N/A,#N/A,FALSE,"matx B4 DS";#N/A,#N/A,FALSE,"matx B4 DS Hac";#N/A,#N/A,FALSE,"matx B4 DS Chabot";#N/A,#N/A,FALSE,"matx B4 DS Diablo"}</definedName>
    <definedName name="matricies" hidden="1">{#N/A,#N/A,FALSE,"matx B4 DS";#N/A,#N/A,FALSE,"matx B4 DS Hac";#N/A,#N/A,FALSE,"matx B4 DS Chabot";#N/A,#N/A,FALSE,"matx B4 DS Diablo"}</definedName>
    <definedName name="matrix" localSheetId="4" hidden="1">{#N/A,#N/A,FALSE,"1Summary";#N/A,#N/A,FALSE,"2Assumptions";#N/A,#N/A,FALSE,"3Cash Flow";#N/A,#N/A,FALSE,"4Return of Investment Chart";#N/A,#N/A,FALSE,"5Year 1 Reconciliation";#N/A,#N/A,FALSE,"6Residual";#N/A,#N/A,FALSE,"7Pricing Matrix";#N/A,#N/A,FALSE,"8Vacancy Matrix";#N/A,#N/A,FALSE,"9Vacancy Chart";#N/A,#N/A,FALSE,"AExpiration Schedule";#N/A,#N/A,FALSE,"BExpiration Chart";#N/A,#N/A,FALSE,"CLease-up Schedule";#N/A,#N/A,FALSE,"DWeighted Average Calculation"}</definedName>
    <definedName name="matrix" localSheetId="5" hidden="1">{#N/A,#N/A,FALSE,"1Summary";#N/A,#N/A,FALSE,"2Assumptions";#N/A,#N/A,FALSE,"3Cash Flow";#N/A,#N/A,FALSE,"4Return of Investment Chart";#N/A,#N/A,FALSE,"5Year 1 Reconciliation";#N/A,#N/A,FALSE,"6Residual";#N/A,#N/A,FALSE,"7Pricing Matrix";#N/A,#N/A,FALSE,"8Vacancy Matrix";#N/A,#N/A,FALSE,"9Vacancy Chart";#N/A,#N/A,FALSE,"AExpiration Schedule";#N/A,#N/A,FALSE,"BExpiration Chart";#N/A,#N/A,FALSE,"CLease-up Schedule";#N/A,#N/A,FALSE,"DWeighted Average Calculation"}</definedName>
    <definedName name="matrix" localSheetId="6" hidden="1">{#N/A,#N/A,FALSE,"1Summary";#N/A,#N/A,FALSE,"2Assumptions";#N/A,#N/A,FALSE,"3Cash Flow";#N/A,#N/A,FALSE,"4Return of Investment Chart";#N/A,#N/A,FALSE,"5Year 1 Reconciliation";#N/A,#N/A,FALSE,"6Residual";#N/A,#N/A,FALSE,"7Pricing Matrix";#N/A,#N/A,FALSE,"8Vacancy Matrix";#N/A,#N/A,FALSE,"9Vacancy Chart";#N/A,#N/A,FALSE,"AExpiration Schedule";#N/A,#N/A,FALSE,"BExpiration Chart";#N/A,#N/A,FALSE,"CLease-up Schedule";#N/A,#N/A,FALSE,"DWeighted Average Calculation"}</definedName>
    <definedName name="matrix" localSheetId="3" hidden="1">{#N/A,#N/A,FALSE,"1Summary";#N/A,#N/A,FALSE,"2Assumptions";#N/A,#N/A,FALSE,"3Cash Flow";#N/A,#N/A,FALSE,"4Return of Investment Chart";#N/A,#N/A,FALSE,"5Year 1 Reconciliation";#N/A,#N/A,FALSE,"6Residual";#N/A,#N/A,FALSE,"7Pricing Matrix";#N/A,#N/A,FALSE,"8Vacancy Matrix";#N/A,#N/A,FALSE,"9Vacancy Chart";#N/A,#N/A,FALSE,"AExpiration Schedule";#N/A,#N/A,FALSE,"BExpiration Chart";#N/A,#N/A,FALSE,"CLease-up Schedule";#N/A,#N/A,FALSE,"DWeighted Average Calculation"}</definedName>
    <definedName name="matrix" hidden="1">{#N/A,#N/A,FALSE,"1Summary";#N/A,#N/A,FALSE,"2Assumptions";#N/A,#N/A,FALSE,"3Cash Flow";#N/A,#N/A,FALSE,"4Return of Investment Chart";#N/A,#N/A,FALSE,"5Year 1 Reconciliation";#N/A,#N/A,FALSE,"6Residual";#N/A,#N/A,FALSE,"7Pricing Matrix";#N/A,#N/A,FALSE,"8Vacancy Matrix";#N/A,#N/A,FALSE,"9Vacancy Chart";#N/A,#N/A,FALSE,"AExpiration Schedule";#N/A,#N/A,FALSE,"BExpiration Chart";#N/A,#N/A,FALSE,"CLease-up Schedule";#N/A,#N/A,FALSE,"DWeighted Average Calculation"}</definedName>
    <definedName name="MCUwork1" localSheetId="4" hidden="1">{#N/A,#N/A,TRUE,"Summary";#N/A,#N/A,TRUE,"Program Scheme";#N/A,#N/A,TRUE,"Assumptions";#N/A,#N/A,TRUE,"Development Budget &amp; Timing";#N/A,#N/A,TRUE,"Cash Flow";#N/A,#N/A,TRUE,"Cash Flow to Debt &amp; Equity"}</definedName>
    <definedName name="MCUwork1" localSheetId="5" hidden="1">{#N/A,#N/A,TRUE,"Summary";#N/A,#N/A,TRUE,"Program Scheme";#N/A,#N/A,TRUE,"Assumptions";#N/A,#N/A,TRUE,"Development Budget &amp; Timing";#N/A,#N/A,TRUE,"Cash Flow";#N/A,#N/A,TRUE,"Cash Flow to Debt &amp; Equity"}</definedName>
    <definedName name="MCUwork1" localSheetId="6" hidden="1">{#N/A,#N/A,TRUE,"Summary";#N/A,#N/A,TRUE,"Program Scheme";#N/A,#N/A,TRUE,"Assumptions";#N/A,#N/A,TRUE,"Development Budget &amp; Timing";#N/A,#N/A,TRUE,"Cash Flow";#N/A,#N/A,TRUE,"Cash Flow to Debt &amp; Equity"}</definedName>
    <definedName name="MCUwork1" localSheetId="3" hidden="1">{#N/A,#N/A,TRUE,"Summary";#N/A,#N/A,TRUE,"Program Scheme";#N/A,#N/A,TRUE,"Assumptions";#N/A,#N/A,TRUE,"Development Budget &amp; Timing";#N/A,#N/A,TRUE,"Cash Flow";#N/A,#N/A,TRUE,"Cash Flow to Debt &amp; Equity"}</definedName>
    <definedName name="MCUwork1" hidden="1">{#N/A,#N/A,TRUE,"Summary";#N/A,#N/A,TRUE,"Program Scheme";#N/A,#N/A,TRUE,"Assumptions";#N/A,#N/A,TRUE,"Development Budget &amp; Timing";#N/A,#N/A,TRUE,"Cash Flow";#N/A,#N/A,TRUE,"Cash Flow to Debt &amp; Equity"}</definedName>
    <definedName name="meg" localSheetId="4" hidden="1">#REF!</definedName>
    <definedName name="meg" localSheetId="5" hidden="1">#REF!</definedName>
    <definedName name="meg" localSheetId="6" hidden="1">#REF!</definedName>
    <definedName name="meg" localSheetId="3" hidden="1">#REF!</definedName>
    <definedName name="meg" hidden="1">#REF!</definedName>
    <definedName name="men" localSheetId="4" hidden="1">{"Error Report",#N/A,FALSE,"Report"}</definedName>
    <definedName name="men" localSheetId="5" hidden="1">{"Error Report",#N/A,FALSE,"Report"}</definedName>
    <definedName name="men" localSheetId="6" hidden="1">{"Error Report",#N/A,FALSE,"Report"}</definedName>
    <definedName name="men" localSheetId="3" hidden="1">{"Error Report",#N/A,FALSE,"Report"}</definedName>
    <definedName name="men" hidden="1">{"Error Report",#N/A,FALSE,"Report"}</definedName>
    <definedName name="meow" localSheetId="4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meow" localSheetId="5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meow" localSheetId="6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meow" localSheetId="3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meow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MerrillPrintIt" hidden="1">#N/A</definedName>
    <definedName name="MEWarning" hidden="1">1</definedName>
    <definedName name="MGDV_IRR" localSheetId="4" hidden="1">{"Zone1",#N/A,FALSE,"Parameters";"Zone2",#N/A,FALSE,"Parameters"}</definedName>
    <definedName name="MGDV_IRR" localSheetId="5" hidden="1">{"Zone1",#N/A,FALSE,"Parameters";"Zone2",#N/A,FALSE,"Parameters"}</definedName>
    <definedName name="MGDV_IRR" localSheetId="6" hidden="1">{"Zone1",#N/A,FALSE,"Parameters";"Zone2",#N/A,FALSE,"Parameters"}</definedName>
    <definedName name="MGDV_IRR" localSheetId="3" hidden="1">{"Zone1",#N/A,FALSE,"Parameters";"Zone2",#N/A,FALSE,"Parameters"}</definedName>
    <definedName name="MGDV_IRR" hidden="1">{"Zone1",#N/A,FALSE,"Parameters";"Zone2",#N/A,FALSE,"Parameters"}</definedName>
    <definedName name="MGHM" localSheetId="4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MGHM" localSheetId="5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MGHM" localSheetId="6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MGHM" localSheetId="3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MGHM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mhj" localSheetId="4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mhj" localSheetId="5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mhj" localSheetId="6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mhj" localSheetId="3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mhj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Michael" localSheetId="4" hidden="1">{"GENERAL INPUT",#N/A,FALSE,"GENERAL INPUT";"PROFORMA DRAW SCHEDULE",#N/A,FALSE,"WORKSHEET";"BUDGET ALL",#N/A,FALSE,"BUDGET";"OPERATING ALL",#N/A,FALSE,"OPERATING";"DRAW ESTIMATES",#N/A,FALSE,"DRAWS";"SOURCES &amp; USES",#N/A,FALSE,"SOURCES &amp; USES"}</definedName>
    <definedName name="Michael" localSheetId="5" hidden="1">{"GENERAL INPUT",#N/A,FALSE,"GENERAL INPUT";"PROFORMA DRAW SCHEDULE",#N/A,FALSE,"WORKSHEET";"BUDGET ALL",#N/A,FALSE,"BUDGET";"OPERATING ALL",#N/A,FALSE,"OPERATING";"DRAW ESTIMATES",#N/A,FALSE,"DRAWS";"SOURCES &amp; USES",#N/A,FALSE,"SOURCES &amp; USES"}</definedName>
    <definedName name="Michael" localSheetId="6" hidden="1">{"GENERAL INPUT",#N/A,FALSE,"GENERAL INPUT";"PROFORMA DRAW SCHEDULE",#N/A,FALSE,"WORKSHEET";"BUDGET ALL",#N/A,FALSE,"BUDGET";"OPERATING ALL",#N/A,FALSE,"OPERATING";"DRAW ESTIMATES",#N/A,FALSE,"DRAWS";"SOURCES &amp; USES",#N/A,FALSE,"SOURCES &amp; USES"}</definedName>
    <definedName name="Michael" localSheetId="3" hidden="1">{"GENERAL INPUT",#N/A,FALSE,"GENERAL INPUT";"PROFORMA DRAW SCHEDULE",#N/A,FALSE,"WORKSHEET";"BUDGET ALL",#N/A,FALSE,"BUDGET";"OPERATING ALL",#N/A,FALSE,"OPERATING";"DRAW ESTIMATES",#N/A,FALSE,"DRAWS";"SOURCES &amp; USES",#N/A,FALSE,"SOURCES &amp; USES"}</definedName>
    <definedName name="Michael" hidden="1">{"GENERAL INPUT",#N/A,FALSE,"GENERAL INPUT";"PROFORMA DRAW SCHEDULE",#N/A,FALSE,"WORKSHEET";"BUDGET ALL",#N/A,FALSE,"BUDGET";"OPERATING ALL",#N/A,FALSE,"OPERATING";"DRAW ESTIMATES",#N/A,FALSE,"DRAWS";"SOURCES &amp; USES",#N/A,FALSE,"SOURCES &amp; USES"}</definedName>
    <definedName name="midpointvalue" localSheetId="4" hidden="1">{#N/A,#N/A,FALSE,"Cashflow Analysis";#N/A,#N/A,FALSE,"Sensitivity Analysis";#N/A,#N/A,FALSE,"PV";#N/A,#N/A,FALSE,"Pro Forma"}</definedName>
    <definedName name="midpointvalue" localSheetId="5" hidden="1">{#N/A,#N/A,FALSE,"Cashflow Analysis";#N/A,#N/A,FALSE,"Sensitivity Analysis";#N/A,#N/A,FALSE,"PV";#N/A,#N/A,FALSE,"Pro Forma"}</definedName>
    <definedName name="midpointvalue" localSheetId="6" hidden="1">{#N/A,#N/A,FALSE,"Cashflow Analysis";#N/A,#N/A,FALSE,"Sensitivity Analysis";#N/A,#N/A,FALSE,"PV";#N/A,#N/A,FALSE,"Pro Forma"}</definedName>
    <definedName name="midpointvalue" localSheetId="3" hidden="1">{#N/A,#N/A,FALSE,"Cashflow Analysis";#N/A,#N/A,FALSE,"Sensitivity Analysis";#N/A,#N/A,FALSE,"PV";#N/A,#N/A,FALSE,"Pro Forma"}</definedName>
    <definedName name="midpointvalue" hidden="1">{#N/A,#N/A,FALSE,"Cashflow Analysis";#N/A,#N/A,FALSE,"Sensitivity Analysis";#N/A,#N/A,FALSE,"PV";#N/A,#N/A,FALSE,"Pro Forma"}</definedName>
    <definedName name="mmmmm" localSheetId="4" hidden="1">{#N/A,#N/A,FALSE,"Cover";#N/A,#N/A,FALSE,"LUMI";#N/A,#N/A,FALSE,"COMD";#N/A,#N/A,FALSE,"Valuation";#N/A,#N/A,FALSE,"Assumptions";#N/A,#N/A,FALSE,"Pooling";#N/A,#N/A,FALSE,"BalanceSheet"}</definedName>
    <definedName name="mmmmm" localSheetId="5" hidden="1">{#N/A,#N/A,FALSE,"Cover";#N/A,#N/A,FALSE,"LUMI";#N/A,#N/A,FALSE,"COMD";#N/A,#N/A,FALSE,"Valuation";#N/A,#N/A,FALSE,"Assumptions";#N/A,#N/A,FALSE,"Pooling";#N/A,#N/A,FALSE,"BalanceSheet"}</definedName>
    <definedName name="mmmmm" localSheetId="6" hidden="1">{#N/A,#N/A,FALSE,"Cover";#N/A,#N/A,FALSE,"LUMI";#N/A,#N/A,FALSE,"COMD";#N/A,#N/A,FALSE,"Valuation";#N/A,#N/A,FALSE,"Assumptions";#N/A,#N/A,FALSE,"Pooling";#N/A,#N/A,FALSE,"BalanceSheet"}</definedName>
    <definedName name="mmmmm" localSheetId="3" hidden="1">{#N/A,#N/A,FALSE,"Cover";#N/A,#N/A,FALSE,"LUMI";#N/A,#N/A,FALSE,"COMD";#N/A,#N/A,FALSE,"Valuation";#N/A,#N/A,FALSE,"Assumptions";#N/A,#N/A,FALSE,"Pooling";#N/A,#N/A,FALSE,"BalanceSheet"}</definedName>
    <definedName name="mmmmm" hidden="1">{#N/A,#N/A,FALSE,"Cover";#N/A,#N/A,FALSE,"LUMI";#N/A,#N/A,FALSE,"COMD";#N/A,#N/A,FALSE,"Valuation";#N/A,#N/A,FALSE,"Assumptions";#N/A,#N/A,FALSE,"Pooling";#N/A,#N/A,FALSE,"BalanceSheet"}</definedName>
    <definedName name="MRG" localSheetId="4" hidden="1">{"INCOME",#N/A,FALSE,"ProNet";"VALUE",#N/A,FALSE,"ProNet"}</definedName>
    <definedName name="MRG" localSheetId="5" hidden="1">{"INCOME",#N/A,FALSE,"ProNet";"VALUE",#N/A,FALSE,"ProNet"}</definedName>
    <definedName name="MRG" localSheetId="6" hidden="1">{"INCOME",#N/A,FALSE,"ProNet";"VALUE",#N/A,FALSE,"ProNet"}</definedName>
    <definedName name="MRG" localSheetId="3" hidden="1">{"INCOME",#N/A,FALSE,"ProNet";"VALUE",#N/A,FALSE,"ProNet"}</definedName>
    <definedName name="MRG" hidden="1">{"INCOME",#N/A,FALSE,"ProNet";"VALUE",#N/A,FALSE,"ProNet"}</definedName>
    <definedName name="name1" localSheetId="4" hidden="1">{"SIMPLIFD_P1",#N/A,FALSE,"SIMPLIFD"}</definedName>
    <definedName name="name1" localSheetId="5" hidden="1">{"SIMPLIFD_P1",#N/A,FALSE,"SIMPLIFD"}</definedName>
    <definedName name="name1" localSheetId="6" hidden="1">{"SIMPLIFD_P1",#N/A,FALSE,"SIMPLIFD"}</definedName>
    <definedName name="name1" localSheetId="3" hidden="1">{"SIMPLIFD_P1",#N/A,FALSE,"SIMPLIFD"}</definedName>
    <definedName name="name1" hidden="1">{"SIMPLIFD_P1",#N/A,FALSE,"SIMPLIFD"}</definedName>
    <definedName name="name2" localSheetId="4" hidden="1">{#N/A,#N/A,FALSE,"Assumptions";#N/A,#N/A,FALSE,"Promote Assumptions";#N/A,#N/A,FALSE,"Residual Analysis";#N/A,#N/A,FALSE,"ROC";#N/A,#N/A,FALSE,"Project Costs";#N/A,#N/A,FALSE,"Annual CF";#N/A,#N/A,FALSE,"Stab Proforma"}</definedName>
    <definedName name="name2" localSheetId="5" hidden="1">{#N/A,#N/A,FALSE,"Assumptions";#N/A,#N/A,FALSE,"Promote Assumptions";#N/A,#N/A,FALSE,"Residual Analysis";#N/A,#N/A,FALSE,"ROC";#N/A,#N/A,FALSE,"Project Costs";#N/A,#N/A,FALSE,"Annual CF";#N/A,#N/A,FALSE,"Stab Proforma"}</definedName>
    <definedName name="name2" localSheetId="6" hidden="1">{#N/A,#N/A,FALSE,"Assumptions";#N/A,#N/A,FALSE,"Promote Assumptions";#N/A,#N/A,FALSE,"Residual Analysis";#N/A,#N/A,FALSE,"ROC";#N/A,#N/A,FALSE,"Project Costs";#N/A,#N/A,FALSE,"Annual CF";#N/A,#N/A,FALSE,"Stab Proforma"}</definedName>
    <definedName name="name2" localSheetId="3" hidden="1">{#N/A,#N/A,FALSE,"Assumptions";#N/A,#N/A,FALSE,"Promote Assumptions";#N/A,#N/A,FALSE,"Residual Analysis";#N/A,#N/A,FALSE,"ROC";#N/A,#N/A,FALSE,"Project Costs";#N/A,#N/A,FALSE,"Annual CF";#N/A,#N/A,FALSE,"Stab Proforma"}</definedName>
    <definedName name="name2" hidden="1">{#N/A,#N/A,FALSE,"Assumptions";#N/A,#N/A,FALSE,"Promote Assumptions";#N/A,#N/A,FALSE,"Residual Analysis";#N/A,#N/A,FALSE,"ROC";#N/A,#N/A,FALSE,"Project Costs";#N/A,#N/A,FALSE,"Annual CF";#N/A,#N/A,FALSE,"Stab Proforma"}</definedName>
    <definedName name="Nane2" localSheetId="4" hidden="1">{"TEST1",#N/A,FALSE,"SIMPLIFD"}</definedName>
    <definedName name="Nane2" localSheetId="5" hidden="1">{"TEST1",#N/A,FALSE,"SIMPLIFD"}</definedName>
    <definedName name="Nane2" localSheetId="6" hidden="1">{"TEST1",#N/A,FALSE,"SIMPLIFD"}</definedName>
    <definedName name="Nane2" localSheetId="3" hidden="1">{"TEST1",#N/A,FALSE,"SIMPLIFD"}</definedName>
    <definedName name="Nane2" hidden="1">{"TEST1",#N/A,FALSE,"SIMPLIFD"}</definedName>
    <definedName name="naveeds" localSheetId="4" hidden="1">{"CSheet",#N/A,FALSE,"C";"SmCap",#N/A,FALSE,"VAL1";"GulfCoast",#N/A,FALSE,"VAL1";"nav",#N/A,FALSE,"NAV";"Summary",#N/A,FALSE,"NAV"}</definedName>
    <definedName name="naveeds" localSheetId="5" hidden="1">{"CSheet",#N/A,FALSE,"C";"SmCap",#N/A,FALSE,"VAL1";"GulfCoast",#N/A,FALSE,"VAL1";"nav",#N/A,FALSE,"NAV";"Summary",#N/A,FALSE,"NAV"}</definedName>
    <definedName name="naveeds" localSheetId="6" hidden="1">{"CSheet",#N/A,FALSE,"C";"SmCap",#N/A,FALSE,"VAL1";"GulfCoast",#N/A,FALSE,"VAL1";"nav",#N/A,FALSE,"NAV";"Summary",#N/A,FALSE,"NAV"}</definedName>
    <definedName name="naveeds" localSheetId="3" hidden="1">{"CSheet",#N/A,FALSE,"C";"SmCap",#N/A,FALSE,"VAL1";"GulfCoast",#N/A,FALSE,"VAL1";"nav",#N/A,FALSE,"NAV";"Summary",#N/A,FALSE,"NAV"}</definedName>
    <definedName name="naveeds" hidden="1">{"CSheet",#N/A,FALSE,"C";"SmCap",#N/A,FALSE,"VAL1";"GulfCoast",#N/A,FALSE,"VAL1";"nav",#N/A,FALSE,"NAV";"Summary",#N/A,FALSE,"NAV"}</definedName>
    <definedName name="nbmvcmnb" localSheetId="4" hidden="1">{#N/A,#N/A,TRUE,"10 Yr Hold";#N/A,#N/A,TRUE,"7 Yr Hold";#N/A,#N/A,TRUE,"5 Yr Hold";#N/A,#N/A,TRUE,"3 Yr Hold"}</definedName>
    <definedName name="nbmvcmnb" localSheetId="5" hidden="1">{#N/A,#N/A,TRUE,"10 Yr Hold";#N/A,#N/A,TRUE,"7 Yr Hold";#N/A,#N/A,TRUE,"5 Yr Hold";#N/A,#N/A,TRUE,"3 Yr Hold"}</definedName>
    <definedName name="nbmvcmnb" localSheetId="6" hidden="1">{#N/A,#N/A,TRUE,"10 Yr Hold";#N/A,#N/A,TRUE,"7 Yr Hold";#N/A,#N/A,TRUE,"5 Yr Hold";#N/A,#N/A,TRUE,"3 Yr Hold"}</definedName>
    <definedName name="nbmvcmnb" localSheetId="3" hidden="1">{#N/A,#N/A,TRUE,"10 Yr Hold";#N/A,#N/A,TRUE,"7 Yr Hold";#N/A,#N/A,TRUE,"5 Yr Hold";#N/A,#N/A,TRUE,"3 Yr Hold"}</definedName>
    <definedName name="nbmvcmnb" hidden="1">{#N/A,#N/A,TRUE,"10 Yr Hold";#N/A,#N/A,TRUE,"7 Yr Hold";#N/A,#N/A,TRUE,"5 Yr Hold";#N/A,#N/A,TRUE,"3 Yr Hold"}</definedName>
    <definedName name="nbvn" localSheetId="4" hidden="1">{#N/A,#N/A,TRUE,"CostSumm";#N/A,#N/A,TRUE,"Land";#N/A,#N/A,TRUE,"Construction";#N/A,#N/A,TRUE,"A&amp;E";#N/A,#N/A,TRUE,"Indirect";#N/A,#N/A,TRUE,"Marketing";#N/A,#N/A,TRUE,"Finance";#N/A,#N/A,TRUE,"Gen and Admin"}</definedName>
    <definedName name="nbvn" localSheetId="5" hidden="1">{#N/A,#N/A,TRUE,"CostSumm";#N/A,#N/A,TRUE,"Land";#N/A,#N/A,TRUE,"Construction";#N/A,#N/A,TRUE,"A&amp;E";#N/A,#N/A,TRUE,"Indirect";#N/A,#N/A,TRUE,"Marketing";#N/A,#N/A,TRUE,"Finance";#N/A,#N/A,TRUE,"Gen and Admin"}</definedName>
    <definedName name="nbvn" localSheetId="6" hidden="1">{#N/A,#N/A,TRUE,"CostSumm";#N/A,#N/A,TRUE,"Land";#N/A,#N/A,TRUE,"Construction";#N/A,#N/A,TRUE,"A&amp;E";#N/A,#N/A,TRUE,"Indirect";#N/A,#N/A,TRUE,"Marketing";#N/A,#N/A,TRUE,"Finance";#N/A,#N/A,TRUE,"Gen and Admin"}</definedName>
    <definedName name="nbvn" localSheetId="3" hidden="1">{#N/A,#N/A,TRUE,"CostSumm";#N/A,#N/A,TRUE,"Land";#N/A,#N/A,TRUE,"Construction";#N/A,#N/A,TRUE,"A&amp;E";#N/A,#N/A,TRUE,"Indirect";#N/A,#N/A,TRUE,"Marketing";#N/A,#N/A,TRUE,"Finance";#N/A,#N/A,TRUE,"Gen and Admin"}</definedName>
    <definedName name="nbvn" hidden="1">{#N/A,#N/A,TRUE,"CostSumm";#N/A,#N/A,TRUE,"Land";#N/A,#N/A,TRUE,"Construction";#N/A,#N/A,TRUE,"A&amp;E";#N/A,#N/A,TRUE,"Indirect";#N/A,#N/A,TRUE,"Marketing";#N/A,#N/A,TRUE,"Finance";#N/A,#N/A,TRUE,"Gen and Admin"}</definedName>
    <definedName name="new_order1" hidden="1">255</definedName>
    <definedName name="newdebt" localSheetId="4" hidden="1">{"Spread Dollars",#N/A,FALSE,"Budget";"Spread Ratios",#N/A,FALSE,"Budget";"Target Comparison",#N/A,FALSE,"Summary"}</definedName>
    <definedName name="newdebt" localSheetId="5" hidden="1">{"Spread Dollars",#N/A,FALSE,"Budget";"Spread Ratios",#N/A,FALSE,"Budget";"Target Comparison",#N/A,FALSE,"Summary"}</definedName>
    <definedName name="newdebt" localSheetId="6" hidden="1">{"Spread Dollars",#N/A,FALSE,"Budget";"Spread Ratios",#N/A,FALSE,"Budget";"Target Comparison",#N/A,FALSE,"Summary"}</definedName>
    <definedName name="newdebt" localSheetId="3" hidden="1">{"Spread Dollars",#N/A,FALSE,"Budget";"Spread Ratios",#N/A,FALSE,"Budget";"Target Comparison",#N/A,FALSE,"Summary"}</definedName>
    <definedName name="newdebt" hidden="1">{"Spread Dollars",#N/A,FALSE,"Budget";"Spread Ratios",#N/A,FALSE,"Budget";"Target Comparison",#N/A,FALSE,"Summary"}</definedName>
    <definedName name="newhtml" localSheetId="4" hidden="1">{"'Assump'!$F$6:$J$6"}</definedName>
    <definedName name="newhtml" localSheetId="5" hidden="1">{"'Assump'!$F$6:$J$6"}</definedName>
    <definedName name="newhtml" localSheetId="6" hidden="1">{"'Assump'!$F$6:$J$6"}</definedName>
    <definedName name="newhtml" localSheetId="3" hidden="1">{"'Assump'!$F$6:$J$6"}</definedName>
    <definedName name="newhtml" hidden="1">{"'Assump'!$F$6:$J$6"}</definedName>
    <definedName name="newname" localSheetId="4" hidden="1">{#N/A,#N/A,FALSE,"ope";#N/A,#N/A,FALSE,"ret";#N/A,#N/A,FALSE,"expenses";#N/A,#N/A,FALSE,"BankExpenses";#N/A,#N/A,FALSE,"TennExpenses";#N/A,#N/A,FALSE,"Occupancy"}</definedName>
    <definedName name="newname" localSheetId="5" hidden="1">{#N/A,#N/A,FALSE,"ope";#N/A,#N/A,FALSE,"ret";#N/A,#N/A,FALSE,"expenses";#N/A,#N/A,FALSE,"BankExpenses";#N/A,#N/A,FALSE,"TennExpenses";#N/A,#N/A,FALSE,"Occupancy"}</definedName>
    <definedName name="newname" localSheetId="6" hidden="1">{#N/A,#N/A,FALSE,"ope";#N/A,#N/A,FALSE,"ret";#N/A,#N/A,FALSE,"expenses";#N/A,#N/A,FALSE,"BankExpenses";#N/A,#N/A,FALSE,"TennExpenses";#N/A,#N/A,FALSE,"Occupancy"}</definedName>
    <definedName name="newname" localSheetId="3" hidden="1">{#N/A,#N/A,FALSE,"ope";#N/A,#N/A,FALSE,"ret";#N/A,#N/A,FALSE,"expenses";#N/A,#N/A,FALSE,"BankExpenses";#N/A,#N/A,FALSE,"TennExpenses";#N/A,#N/A,FALSE,"Occupancy"}</definedName>
    <definedName name="newname" hidden="1">{#N/A,#N/A,FALSE,"ope";#N/A,#N/A,FALSE,"ret";#N/A,#N/A,FALSE,"expenses";#N/A,#N/A,FALSE,"BankExpenses";#N/A,#N/A,FALSE,"TennExpenses";#N/A,#N/A,FALSE,"Occupancy"}</definedName>
    <definedName name="newrange" localSheetId="4" hidden="1">{"Annual Cash Flows",#N/A,FALSE,"Annual Summary"}</definedName>
    <definedName name="newrange" localSheetId="5" hidden="1">{"Annual Cash Flows",#N/A,FALSE,"Annual Summary"}</definedName>
    <definedName name="newrange" localSheetId="6" hidden="1">{"Annual Cash Flows",#N/A,FALSE,"Annual Summary"}</definedName>
    <definedName name="newrange" localSheetId="3" hidden="1">{"Annual Cash Flows",#N/A,FALSE,"Annual Summary"}</definedName>
    <definedName name="newrange" hidden="1">{"Annual Cash Flows",#N/A,FALSE,"Annual Summary"}</definedName>
    <definedName name="nhjythh" localSheetId="4" hidden="1">{"DCF","UPSIDE CASE",FALSE,"Sheet1";"DCF","BASE CASE",FALSE,"Sheet1";"DCF","DOWNSIDE CASE",FALSE,"Sheet1"}</definedName>
    <definedName name="nhjythh" localSheetId="5" hidden="1">{"DCF","UPSIDE CASE",FALSE,"Sheet1";"DCF","BASE CASE",FALSE,"Sheet1";"DCF","DOWNSIDE CASE",FALSE,"Sheet1"}</definedName>
    <definedName name="nhjythh" localSheetId="6" hidden="1">{"DCF","UPSIDE CASE",FALSE,"Sheet1";"DCF","BASE CASE",FALSE,"Sheet1";"DCF","DOWNSIDE CASE",FALSE,"Sheet1"}</definedName>
    <definedName name="nhjythh" localSheetId="3" hidden="1">{"DCF","UPSIDE CASE",FALSE,"Sheet1";"DCF","BASE CASE",FALSE,"Sheet1";"DCF","DOWNSIDE CASE",FALSE,"Sheet1"}</definedName>
    <definedName name="nhjythh" hidden="1">{"DCF","UPSIDE CASE",FALSE,"Sheet1";"DCF","BASE CASE",FALSE,"Sheet1";"DCF","DOWNSIDE CASE",FALSE,"Sheet1"}</definedName>
    <definedName name="nn" localSheetId="4" hidden="1">{#N/A,#N/A,FALSE,"Cover";#N/A,#N/A,FALSE,"Table";#N/A,#N/A,FALSE,"sec 1";#N/A,#N/A,FALSE,"Summary Schedule";#N/A,#N/A,FALSE,"Sec 2";#N/A,#N/A,FALSE,"Use of Proceeds";#N/A,#N/A,FALSE,"Sec 3";#N/A,#N/A,FALSE,"Yield Cal";#N/A,#N/A,FALSE,"Sec 4";#N/A,#N/A,FALSE,"Qtrly Distributions";#N/A,#N/A,FALSE,"Sec 5";#N/A,#N/A,FALSE,"RATE";#N/A,#N/A,FALSE,"Sec 6";#N/A,#N/A,FALSE,"OPERATIONS";#N/A,#N/A,FALSE,"Sec 7";#N/A,#N/A,FALSE,"Dev. Budget";#N/A,#N/A,FALSE,"Sec 8";#N/A,#N/A,FALSE,"Draw";#N/A,#N/A,FALSE,"Sec 9";#N/A,#N/A,FALSE,"COMPARISON SCHEDULE";#N/A,#N/A,FALSE,"Sec 10";#N/A,#N/A,FALSE,"Investor10";#N/A,#N/A,FALSE,"Sec 11";#N/A,#N/A,FALSE,"10 year a";#N/A,#N/A,FALSE,"Sec 12";#N/A,#N/A,FALSE,"Assum."}</definedName>
    <definedName name="nn" localSheetId="5" hidden="1">{#N/A,#N/A,FALSE,"Cover";#N/A,#N/A,FALSE,"Table";#N/A,#N/A,FALSE,"sec 1";#N/A,#N/A,FALSE,"Summary Schedule";#N/A,#N/A,FALSE,"Sec 2";#N/A,#N/A,FALSE,"Use of Proceeds";#N/A,#N/A,FALSE,"Sec 3";#N/A,#N/A,FALSE,"Yield Cal";#N/A,#N/A,FALSE,"Sec 4";#N/A,#N/A,FALSE,"Qtrly Distributions";#N/A,#N/A,FALSE,"Sec 5";#N/A,#N/A,FALSE,"RATE";#N/A,#N/A,FALSE,"Sec 6";#N/A,#N/A,FALSE,"OPERATIONS";#N/A,#N/A,FALSE,"Sec 7";#N/A,#N/A,FALSE,"Dev. Budget";#N/A,#N/A,FALSE,"Sec 8";#N/A,#N/A,FALSE,"Draw";#N/A,#N/A,FALSE,"Sec 9";#N/A,#N/A,FALSE,"COMPARISON SCHEDULE";#N/A,#N/A,FALSE,"Sec 10";#N/A,#N/A,FALSE,"Investor10";#N/A,#N/A,FALSE,"Sec 11";#N/A,#N/A,FALSE,"10 year a";#N/A,#N/A,FALSE,"Sec 12";#N/A,#N/A,FALSE,"Assum."}</definedName>
    <definedName name="nn" localSheetId="6" hidden="1">{#N/A,#N/A,FALSE,"Cover";#N/A,#N/A,FALSE,"Table";#N/A,#N/A,FALSE,"sec 1";#N/A,#N/A,FALSE,"Summary Schedule";#N/A,#N/A,FALSE,"Sec 2";#N/A,#N/A,FALSE,"Use of Proceeds";#N/A,#N/A,FALSE,"Sec 3";#N/A,#N/A,FALSE,"Yield Cal";#N/A,#N/A,FALSE,"Sec 4";#N/A,#N/A,FALSE,"Qtrly Distributions";#N/A,#N/A,FALSE,"Sec 5";#N/A,#N/A,FALSE,"RATE";#N/A,#N/A,FALSE,"Sec 6";#N/A,#N/A,FALSE,"OPERATIONS";#N/A,#N/A,FALSE,"Sec 7";#N/A,#N/A,FALSE,"Dev. Budget";#N/A,#N/A,FALSE,"Sec 8";#N/A,#N/A,FALSE,"Draw";#N/A,#N/A,FALSE,"Sec 9";#N/A,#N/A,FALSE,"COMPARISON SCHEDULE";#N/A,#N/A,FALSE,"Sec 10";#N/A,#N/A,FALSE,"Investor10";#N/A,#N/A,FALSE,"Sec 11";#N/A,#N/A,FALSE,"10 year a";#N/A,#N/A,FALSE,"Sec 12";#N/A,#N/A,FALSE,"Assum."}</definedName>
    <definedName name="nn" localSheetId="3" hidden="1">{#N/A,#N/A,FALSE,"Cover";#N/A,#N/A,FALSE,"Table";#N/A,#N/A,FALSE,"sec 1";#N/A,#N/A,FALSE,"Summary Schedule";#N/A,#N/A,FALSE,"Sec 2";#N/A,#N/A,FALSE,"Use of Proceeds";#N/A,#N/A,FALSE,"Sec 3";#N/A,#N/A,FALSE,"Yield Cal";#N/A,#N/A,FALSE,"Sec 4";#N/A,#N/A,FALSE,"Qtrly Distributions";#N/A,#N/A,FALSE,"Sec 5";#N/A,#N/A,FALSE,"RATE";#N/A,#N/A,FALSE,"Sec 6";#N/A,#N/A,FALSE,"OPERATIONS";#N/A,#N/A,FALSE,"Sec 7";#N/A,#N/A,FALSE,"Dev. Budget";#N/A,#N/A,FALSE,"Sec 8";#N/A,#N/A,FALSE,"Draw";#N/A,#N/A,FALSE,"Sec 9";#N/A,#N/A,FALSE,"COMPARISON SCHEDULE";#N/A,#N/A,FALSE,"Sec 10";#N/A,#N/A,FALSE,"Investor10";#N/A,#N/A,FALSE,"Sec 11";#N/A,#N/A,FALSE,"10 year a";#N/A,#N/A,FALSE,"Sec 12";#N/A,#N/A,FALSE,"Assum."}</definedName>
    <definedName name="nn" hidden="1">{#N/A,#N/A,FALSE,"Cover";#N/A,#N/A,FALSE,"Table";#N/A,#N/A,FALSE,"sec 1";#N/A,#N/A,FALSE,"Summary Schedule";#N/A,#N/A,FALSE,"Sec 2";#N/A,#N/A,FALSE,"Use of Proceeds";#N/A,#N/A,FALSE,"Sec 3";#N/A,#N/A,FALSE,"Yield Cal";#N/A,#N/A,FALSE,"Sec 4";#N/A,#N/A,FALSE,"Qtrly Distributions";#N/A,#N/A,FALSE,"Sec 5";#N/A,#N/A,FALSE,"RATE";#N/A,#N/A,FALSE,"Sec 6";#N/A,#N/A,FALSE,"OPERATIONS";#N/A,#N/A,FALSE,"Sec 7";#N/A,#N/A,FALSE,"Dev. Budget";#N/A,#N/A,FALSE,"Sec 8";#N/A,#N/A,FALSE,"Draw";#N/A,#N/A,FALSE,"Sec 9";#N/A,#N/A,FALSE,"COMPARISON SCHEDULE";#N/A,#N/A,FALSE,"Sec 10";#N/A,#N/A,FALSE,"Investor10";#N/A,#N/A,FALSE,"Sec 11";#N/A,#N/A,FALSE,"10 year a";#N/A,#N/A,FALSE,"Sec 12";#N/A,#N/A,FALSE,"Assum."}</definedName>
    <definedName name="nnn" localSheetId="4" hidden="1">{#N/A,#N/A,FALSE,"CCC Variance";#N/A,#N/A,FALSE,"CCC Notes"}</definedName>
    <definedName name="nnn" localSheetId="5" hidden="1">{#N/A,#N/A,FALSE,"CCC Variance";#N/A,#N/A,FALSE,"CCC Notes"}</definedName>
    <definedName name="nnn" localSheetId="6" hidden="1">{#N/A,#N/A,FALSE,"CCC Variance";#N/A,#N/A,FALSE,"CCC Notes"}</definedName>
    <definedName name="nnn" localSheetId="3" hidden="1">{#N/A,#N/A,FALSE,"CCC Variance";#N/A,#N/A,FALSE,"CCC Notes"}</definedName>
    <definedName name="nnn" hidden="1">{#N/A,#N/A,FALSE,"CCC Variance";#N/A,#N/A,FALSE,"CCC Notes"}</definedName>
    <definedName name="nnnn" localSheetId="4" hidden="1">{#N/A,#N/A,FALSE,"A";#N/A,#N/A,FALSE,"C"}</definedName>
    <definedName name="nnnn" localSheetId="5" hidden="1">{#N/A,#N/A,FALSE,"A";#N/A,#N/A,FALSE,"C"}</definedName>
    <definedName name="nnnn" localSheetId="6" hidden="1">{#N/A,#N/A,FALSE,"A";#N/A,#N/A,FALSE,"C"}</definedName>
    <definedName name="nnnn" localSheetId="3" hidden="1">{#N/A,#N/A,FALSE,"A";#N/A,#N/A,FALSE,"C"}</definedName>
    <definedName name="nnnn" hidden="1">{#N/A,#N/A,FALSE,"A";#N/A,#N/A,FALSE,"C"}</definedName>
    <definedName name="nnnnnnn" localSheetId="4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nnnnnnn" localSheetId="5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nnnnnnn" localSheetId="6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nnnnnnn" localSheetId="3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nnnnnnn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noijnio" localSheetId="4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noijnio" localSheetId="5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noijnio" localSheetId="6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noijnio" localSheetId="3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noijnio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nowe" localSheetId="4" hidden="1">{#N/A,#N/A,TRUE,"Krycí list"}</definedName>
    <definedName name="nowe" localSheetId="5" hidden="1">{#N/A,#N/A,TRUE,"Krycí list"}</definedName>
    <definedName name="nowe" localSheetId="6" hidden="1">{#N/A,#N/A,TRUE,"Krycí list"}</definedName>
    <definedName name="nowe" localSheetId="3" hidden="1">{#N/A,#N/A,TRUE,"Krycí list"}</definedName>
    <definedName name="nowe" hidden="1">{#N/A,#N/A,TRUE,"Krycí list"}</definedName>
    <definedName name="Number_of_Payments" localSheetId="5">MATCH(0.01,End_Bal,-1)+1</definedName>
    <definedName name="Number_of_Payments">MATCH(0.01,End_Bal,-1)+1</definedName>
    <definedName name="oen" localSheetId="4" hidden="1">{"Ops_S.Holders Assets and Income",#N/A,FALSE,"ops_shf"}</definedName>
    <definedName name="oen" localSheetId="5" hidden="1">{"Ops_S.Holders Assets and Income",#N/A,FALSE,"ops_shf"}</definedName>
    <definedName name="oen" localSheetId="6" hidden="1">{"Ops_S.Holders Assets and Income",#N/A,FALSE,"ops_shf"}</definedName>
    <definedName name="oen" localSheetId="3" hidden="1">{"Ops_S.Holders Assets and Income",#N/A,FALSE,"ops_shf"}</definedName>
    <definedName name="oen" hidden="1">{"Ops_S.Holders Assets and Income",#N/A,FALSE,"ops_shf"}</definedName>
    <definedName name="office1" localSheetId="4" hidden="1">{#N/A,#N/A,FALSE,"Cashflow Analysis";#N/A,#N/A,FALSE,"Sensitivity Analysis";#N/A,#N/A,FALSE,"PV";#N/A,#N/A,FALSE,"Pro Forma"}</definedName>
    <definedName name="office1" localSheetId="5" hidden="1">{#N/A,#N/A,FALSE,"Cashflow Analysis";#N/A,#N/A,FALSE,"Sensitivity Analysis";#N/A,#N/A,FALSE,"PV";#N/A,#N/A,FALSE,"Pro Forma"}</definedName>
    <definedName name="office1" localSheetId="6" hidden="1">{#N/A,#N/A,FALSE,"Cashflow Analysis";#N/A,#N/A,FALSE,"Sensitivity Analysis";#N/A,#N/A,FALSE,"PV";#N/A,#N/A,FALSE,"Pro Forma"}</definedName>
    <definedName name="office1" localSheetId="3" hidden="1">{#N/A,#N/A,FALSE,"Cashflow Analysis";#N/A,#N/A,FALSE,"Sensitivity Analysis";#N/A,#N/A,FALSE,"PV";#N/A,#N/A,FALSE,"Pro Forma"}</definedName>
    <definedName name="office1" hidden="1">{#N/A,#N/A,FALSE,"Cashflow Analysis";#N/A,#N/A,FALSE,"Sensitivity Analysis";#N/A,#N/A,FALSE,"PV";#N/A,#N/A,FALSE,"Pro Forma"}</definedName>
    <definedName name="OK" localSheetId="4" hidden="1">{#N/A,#N/A,FALSE,"Cover";#N/A,#N/A,FALSE,"LUMI";#N/A,#N/A,FALSE,"COMD";#N/A,#N/A,FALSE,"Valuation";#N/A,#N/A,FALSE,"Assumptions";#N/A,#N/A,FALSE,"Pooling";#N/A,#N/A,FALSE,"BalanceSheet"}</definedName>
    <definedName name="OK" localSheetId="5" hidden="1">{#N/A,#N/A,FALSE,"Cover";#N/A,#N/A,FALSE,"LUMI";#N/A,#N/A,FALSE,"COMD";#N/A,#N/A,FALSE,"Valuation";#N/A,#N/A,FALSE,"Assumptions";#N/A,#N/A,FALSE,"Pooling";#N/A,#N/A,FALSE,"BalanceSheet"}</definedName>
    <definedName name="OK" localSheetId="6" hidden="1">{#N/A,#N/A,FALSE,"Cover";#N/A,#N/A,FALSE,"LUMI";#N/A,#N/A,FALSE,"COMD";#N/A,#N/A,FALSE,"Valuation";#N/A,#N/A,FALSE,"Assumptions";#N/A,#N/A,FALSE,"Pooling";#N/A,#N/A,FALSE,"BalanceSheet"}</definedName>
    <definedName name="OK" localSheetId="3" hidden="1">{#N/A,#N/A,FALSE,"Cover";#N/A,#N/A,FALSE,"LUMI";#N/A,#N/A,FALSE,"COMD";#N/A,#N/A,FALSE,"Valuation";#N/A,#N/A,FALSE,"Assumptions";#N/A,#N/A,FALSE,"Pooling";#N/A,#N/A,FALSE,"BalanceSheet"}</definedName>
    <definedName name="OK" hidden="1">{#N/A,#N/A,FALSE,"Cover";#N/A,#N/A,FALSE,"LUMI";#N/A,#N/A,FALSE,"COMD";#N/A,#N/A,FALSE,"Valuation";#N/A,#N/A,FALSE,"Assumptions";#N/A,#N/A,FALSE,"Pooling";#N/A,#N/A,FALSE,"BalanceSheet"}</definedName>
    <definedName name="oldhtl" localSheetId="4" hidden="1">{"'Assump'!$F$6:$J$6"}</definedName>
    <definedName name="oldhtl" localSheetId="5" hidden="1">{"'Assump'!$F$6:$J$6"}</definedName>
    <definedName name="oldhtl" localSheetId="6" hidden="1">{"'Assump'!$F$6:$J$6"}</definedName>
    <definedName name="oldhtl" localSheetId="3" hidden="1">{"'Assump'!$F$6:$J$6"}</definedName>
    <definedName name="oldhtl" hidden="1">{"'Assump'!$F$6:$J$6"}</definedName>
    <definedName name="One" localSheetId="4" hidden="1">{#N/A,#N/A,FALSE,"Consol CF";#N/A,#N/A,FALSE,"matx B4 DS";#N/A,#N/A,FALSE,"Hacienda CF";#N/A,#N/A,FALSE,"matx B4 DS Hac";#N/A,#N/A,FALSE,"Chabot CF";#N/A,#N/A,FALSE,"matx B4 DS Chabot";#N/A,#N/A,FALSE,"Diablo CF";#N/A,#N/A,FALSE,"matx B4 DS Diablo";#N/A,#N/A,FALSE,"HAC2-CF";#N/A,#N/A,FALSE,"HAC3-CF";#N/A,#N/A,FALSE,"HAC4-CF";#N/A,#N/A,FALSE,"HAC5-CF";#N/A,#N/A,FALSE,"HAC6-CF";#N/A,#N/A,FALSE,"HAC7-CF";#N/A,#N/A,FALSE,"HAC8-CF";#N/A,#N/A,FALSE,"HAC9-CF";#N/A,#N/A,FALSE,"HA10-CF"}</definedName>
    <definedName name="One" localSheetId="5" hidden="1">{#N/A,#N/A,FALSE,"Consol CF";#N/A,#N/A,FALSE,"matx B4 DS";#N/A,#N/A,FALSE,"Hacienda CF";#N/A,#N/A,FALSE,"matx B4 DS Hac";#N/A,#N/A,FALSE,"Chabot CF";#N/A,#N/A,FALSE,"matx B4 DS Chabot";#N/A,#N/A,FALSE,"Diablo CF";#N/A,#N/A,FALSE,"matx B4 DS Diablo";#N/A,#N/A,FALSE,"HAC2-CF";#N/A,#N/A,FALSE,"HAC3-CF";#N/A,#N/A,FALSE,"HAC4-CF";#N/A,#N/A,FALSE,"HAC5-CF";#N/A,#N/A,FALSE,"HAC6-CF";#N/A,#N/A,FALSE,"HAC7-CF";#N/A,#N/A,FALSE,"HAC8-CF";#N/A,#N/A,FALSE,"HAC9-CF";#N/A,#N/A,FALSE,"HA10-CF"}</definedName>
    <definedName name="One" localSheetId="6" hidden="1">{#N/A,#N/A,FALSE,"Consol CF";#N/A,#N/A,FALSE,"matx B4 DS";#N/A,#N/A,FALSE,"Hacienda CF";#N/A,#N/A,FALSE,"matx B4 DS Hac";#N/A,#N/A,FALSE,"Chabot CF";#N/A,#N/A,FALSE,"matx B4 DS Chabot";#N/A,#N/A,FALSE,"Diablo CF";#N/A,#N/A,FALSE,"matx B4 DS Diablo";#N/A,#N/A,FALSE,"HAC2-CF";#N/A,#N/A,FALSE,"HAC3-CF";#N/A,#N/A,FALSE,"HAC4-CF";#N/A,#N/A,FALSE,"HAC5-CF";#N/A,#N/A,FALSE,"HAC6-CF";#N/A,#N/A,FALSE,"HAC7-CF";#N/A,#N/A,FALSE,"HAC8-CF";#N/A,#N/A,FALSE,"HAC9-CF";#N/A,#N/A,FALSE,"HA10-CF"}</definedName>
    <definedName name="One" localSheetId="3" hidden="1">{#N/A,#N/A,FALSE,"Consol CF";#N/A,#N/A,FALSE,"matx B4 DS";#N/A,#N/A,FALSE,"Hacienda CF";#N/A,#N/A,FALSE,"matx B4 DS Hac";#N/A,#N/A,FALSE,"Chabot CF";#N/A,#N/A,FALSE,"matx B4 DS Chabot";#N/A,#N/A,FALSE,"Diablo CF";#N/A,#N/A,FALSE,"matx B4 DS Diablo";#N/A,#N/A,FALSE,"HAC2-CF";#N/A,#N/A,FALSE,"HAC3-CF";#N/A,#N/A,FALSE,"HAC4-CF";#N/A,#N/A,FALSE,"HAC5-CF";#N/A,#N/A,FALSE,"HAC6-CF";#N/A,#N/A,FALSE,"HAC7-CF";#N/A,#N/A,FALSE,"HAC8-CF";#N/A,#N/A,FALSE,"HAC9-CF";#N/A,#N/A,FALSE,"HA10-CF"}</definedName>
    <definedName name="One" hidden="1">{#N/A,#N/A,FALSE,"Consol CF";#N/A,#N/A,FALSE,"matx B4 DS";#N/A,#N/A,FALSE,"Hacienda CF";#N/A,#N/A,FALSE,"matx B4 DS Hac";#N/A,#N/A,FALSE,"Chabot CF";#N/A,#N/A,FALSE,"matx B4 DS Chabot";#N/A,#N/A,FALSE,"Diablo CF";#N/A,#N/A,FALSE,"matx B4 DS Diablo";#N/A,#N/A,FALSE,"HAC2-CF";#N/A,#N/A,FALSE,"HAC3-CF";#N/A,#N/A,FALSE,"HAC4-CF";#N/A,#N/A,FALSE,"HAC5-CF";#N/A,#N/A,FALSE,"HAC6-CF";#N/A,#N/A,FALSE,"HAC7-CF";#N/A,#N/A,FALSE,"HAC8-CF";#N/A,#N/A,FALSE,"HAC9-CF";#N/A,#N/A,FALSE,"HA10-CF"}</definedName>
    <definedName name="oo" localSheetId="4" hidden="1">#REF!</definedName>
    <definedName name="oo" localSheetId="5" hidden="1">#REF!</definedName>
    <definedName name="oo" localSheetId="6" hidden="1">#REF!</definedName>
    <definedName name="oo" localSheetId="3" hidden="1">#REF!</definedName>
    <definedName name="oo" hidden="1">#REF!</definedName>
    <definedName name="Operating2" localSheetId="4" hidden="1">#REF!</definedName>
    <definedName name="Operating2" localSheetId="5" hidden="1">#REF!</definedName>
    <definedName name="Operating2" localSheetId="6" hidden="1">#REF!</definedName>
    <definedName name="Operating2" localSheetId="3" hidden="1">#REF!</definedName>
    <definedName name="Operating2" hidden="1">#REF!</definedName>
    <definedName name="ORDER" hidden="1">0</definedName>
    <definedName name="Package" localSheetId="4" hidden="1">{#N/A,#N/A,FALSE,"Cover Page";#N/A,#N/A,FALSE,"Table of Contents";#N/A,#N/A,FALSE,"Executive Summary";#N/A,#N/A,FALSE,"Investment-Acquisition Costs";#N/A,#N/A,FALSE,"Financing Assumptions";#N/A,#N/A,FALSE,"Rent Roll";#N/A,#N/A,FALSE,"Taxes and Assessments"}</definedName>
    <definedName name="Package" localSheetId="5" hidden="1">{#N/A,#N/A,FALSE,"Cover Page";#N/A,#N/A,FALSE,"Table of Contents";#N/A,#N/A,FALSE,"Executive Summary";#N/A,#N/A,FALSE,"Investment-Acquisition Costs";#N/A,#N/A,FALSE,"Financing Assumptions";#N/A,#N/A,FALSE,"Rent Roll";#N/A,#N/A,FALSE,"Taxes and Assessments"}</definedName>
    <definedName name="Package" localSheetId="6" hidden="1">{#N/A,#N/A,FALSE,"Cover Page";#N/A,#N/A,FALSE,"Table of Contents";#N/A,#N/A,FALSE,"Executive Summary";#N/A,#N/A,FALSE,"Investment-Acquisition Costs";#N/A,#N/A,FALSE,"Financing Assumptions";#N/A,#N/A,FALSE,"Rent Roll";#N/A,#N/A,FALSE,"Taxes and Assessments"}</definedName>
    <definedName name="Package" localSheetId="3" hidden="1">{#N/A,#N/A,FALSE,"Cover Page";#N/A,#N/A,FALSE,"Table of Contents";#N/A,#N/A,FALSE,"Executive Summary";#N/A,#N/A,FALSE,"Investment-Acquisition Costs";#N/A,#N/A,FALSE,"Financing Assumptions";#N/A,#N/A,FALSE,"Rent Roll";#N/A,#N/A,FALSE,"Taxes and Assessments"}</definedName>
    <definedName name="Package" hidden="1">{#N/A,#N/A,FALSE,"Cover Page";#N/A,#N/A,FALSE,"Table of Contents";#N/A,#N/A,FALSE,"Executive Summary";#N/A,#N/A,FALSE,"Investment-Acquisition Costs";#N/A,#N/A,FALSE,"Financing Assumptions";#N/A,#N/A,FALSE,"Rent Roll";#N/A,#N/A,FALSE,"Taxes and Assessments"}</definedName>
    <definedName name="palisades" localSheetId="4" hidden="1">{#N/A,#N/A,FALSE,"WATCHDSC";#N/A,#N/A,FALSE,"2LOSSMOD";#N/A,#N/A,FALSE,"2LOSS";#N/A,#N/A,FALSE,"DSC";#N/A,#N/A,FALSE,"OPERAT";#N/A,#N/A,FALSE,"ADJUST";#N/A,#N/A,FALSE,"LEASE EXPIRE"}</definedName>
    <definedName name="palisades" localSheetId="5" hidden="1">{#N/A,#N/A,FALSE,"WATCHDSC";#N/A,#N/A,FALSE,"2LOSSMOD";#N/A,#N/A,FALSE,"2LOSS";#N/A,#N/A,FALSE,"DSC";#N/A,#N/A,FALSE,"OPERAT";#N/A,#N/A,FALSE,"ADJUST";#N/A,#N/A,FALSE,"LEASE EXPIRE"}</definedName>
    <definedName name="palisades" localSheetId="6" hidden="1">{#N/A,#N/A,FALSE,"WATCHDSC";#N/A,#N/A,FALSE,"2LOSSMOD";#N/A,#N/A,FALSE,"2LOSS";#N/A,#N/A,FALSE,"DSC";#N/A,#N/A,FALSE,"OPERAT";#N/A,#N/A,FALSE,"ADJUST";#N/A,#N/A,FALSE,"LEASE EXPIRE"}</definedName>
    <definedName name="palisades" localSheetId="3" hidden="1">{#N/A,#N/A,FALSE,"WATCHDSC";#N/A,#N/A,FALSE,"2LOSSMOD";#N/A,#N/A,FALSE,"2LOSS";#N/A,#N/A,FALSE,"DSC";#N/A,#N/A,FALSE,"OPERAT";#N/A,#N/A,FALSE,"ADJUST";#N/A,#N/A,FALSE,"LEASE EXPIRE"}</definedName>
    <definedName name="palisades" hidden="1">{#N/A,#N/A,FALSE,"WATCHDSC";#N/A,#N/A,FALSE,"2LOSSMOD";#N/A,#N/A,FALSE,"2LOSS";#N/A,#N/A,FALSE,"DSC";#N/A,#N/A,FALSE,"OPERAT";#N/A,#N/A,FALSE,"ADJUST";#N/A,#N/A,FALSE,"LEASE EXPIRE"}</definedName>
    <definedName name="Param_CumRent" localSheetId="4" hidden="1">#REF!</definedName>
    <definedName name="Param_CumRent" localSheetId="5" hidden="1">#REF!</definedName>
    <definedName name="Param_CumRent" localSheetId="6" hidden="1">#REF!</definedName>
    <definedName name="Param_CumRent" localSheetId="3" hidden="1">#REF!</definedName>
    <definedName name="Param_CumRent" hidden="1">#REF!</definedName>
    <definedName name="Param_CurrentDate" localSheetId="5" hidden="1">[6]Settings_Parameters!$B$8</definedName>
    <definedName name="Param_CurrentDate" hidden="1">[7]Settings_Parameters!$B$8</definedName>
    <definedName name="Param_DRCredit" localSheetId="4" hidden="1">#REF!</definedName>
    <definedName name="Param_DRCredit" localSheetId="5" hidden="1">#REF!</definedName>
    <definedName name="Param_DRCredit" localSheetId="6" hidden="1">#REF!</definedName>
    <definedName name="Param_DRCredit" localSheetId="3" hidden="1">#REF!</definedName>
    <definedName name="Param_DRCredit" hidden="1">#REF!</definedName>
    <definedName name="Param_DRNonCredit" localSheetId="4" hidden="1">#REF!</definedName>
    <definedName name="Param_DRNonCredit" localSheetId="5" hidden="1">#REF!</definedName>
    <definedName name="Param_DRNonCredit" localSheetId="6" hidden="1">#REF!</definedName>
    <definedName name="Param_DRNonCredit" localSheetId="3" hidden="1">#REF!</definedName>
    <definedName name="Param_DRNonCredit" hidden="1">#REF!</definedName>
    <definedName name="Param_IncludeCPI" localSheetId="4" hidden="1">#REF!</definedName>
    <definedName name="Param_IncludeCPI" localSheetId="5" hidden="1">#REF!</definedName>
    <definedName name="Param_IncludeCPI" localSheetId="6" hidden="1">#REF!</definedName>
    <definedName name="Param_IncludeCPI" localSheetId="3" hidden="1">#REF!</definedName>
    <definedName name="Param_IncludeCPI" hidden="1">#REF!</definedName>
    <definedName name="Param_IncludePercentRent" localSheetId="4" hidden="1">#REF!</definedName>
    <definedName name="Param_IncludePercentRent" localSheetId="5" hidden="1">#REF!</definedName>
    <definedName name="Param_IncludePercentRent" localSheetId="6" hidden="1">#REF!</definedName>
    <definedName name="Param_IncludePercentRent" localSheetId="3" hidden="1">#REF!</definedName>
    <definedName name="Param_IncludePercentRent" hidden="1">#REF!</definedName>
    <definedName name="Param_IncludePW" localSheetId="4" hidden="1">#REF!</definedName>
    <definedName name="Param_IncludePW" localSheetId="5" hidden="1">#REF!</definedName>
    <definedName name="Param_IncludePW" localSheetId="6" hidden="1">#REF!</definedName>
    <definedName name="Param_IncludePW" localSheetId="3" hidden="1">#REF!</definedName>
    <definedName name="Param_IncludePW" hidden="1">#REF!</definedName>
    <definedName name="Param_Inclusion" localSheetId="4" hidden="1">#REF!</definedName>
    <definedName name="Param_Inclusion" localSheetId="5" hidden="1">#REF!</definedName>
    <definedName name="Param_Inclusion" localSheetId="6" hidden="1">#REF!</definedName>
    <definedName name="Param_Inclusion" localSheetId="3" hidden="1">#REF!</definedName>
    <definedName name="Param_Inclusion" hidden="1">#REF!</definedName>
    <definedName name="Param_PVAbatement" localSheetId="4" hidden="1">#REF!</definedName>
    <definedName name="Param_PVAbatement" localSheetId="5" hidden="1">#REF!</definedName>
    <definedName name="Param_PVAbatement" localSheetId="6" hidden="1">#REF!</definedName>
    <definedName name="Param_PVAbatement" localSheetId="3" hidden="1">#REF!</definedName>
    <definedName name="Param_PVAbatement" hidden="1">#REF!</definedName>
    <definedName name="Param_SLAbatement" localSheetId="4" hidden="1">#REF!</definedName>
    <definedName name="Param_SLAbatement" localSheetId="5" hidden="1">#REF!</definedName>
    <definedName name="Param_SLAbatement" localSheetId="6" hidden="1">#REF!</definedName>
    <definedName name="Param_SLAbatement" localSheetId="3" hidden="1">#REF!</definedName>
    <definedName name="Param_SLAbatement" hidden="1">#REF!</definedName>
    <definedName name="Param_VacMarket" localSheetId="4" hidden="1">#REF!</definedName>
    <definedName name="Param_VacMarket" localSheetId="5" hidden="1">#REF!</definedName>
    <definedName name="Param_VacMarket" localSheetId="6" hidden="1">#REF!</definedName>
    <definedName name="Param_VacMarket" localSheetId="3" hidden="1">#REF!</definedName>
    <definedName name="Param_VacMarket" hidden="1">#REF!</definedName>
    <definedName name="Param_VacRenew" localSheetId="4" hidden="1">#REF!</definedName>
    <definedName name="Param_VacRenew" localSheetId="5" hidden="1">#REF!</definedName>
    <definedName name="Param_VacRenew" localSheetId="6" hidden="1">#REF!</definedName>
    <definedName name="Param_VacRenew" localSheetId="3" hidden="1">#REF!</definedName>
    <definedName name="Param_VacRenew" hidden="1">#REF!</definedName>
    <definedName name="Param_VacVacate" localSheetId="4" hidden="1">#REF!</definedName>
    <definedName name="Param_VacVacate" localSheetId="5" hidden="1">#REF!</definedName>
    <definedName name="Param_VacVacate" localSheetId="6" hidden="1">#REF!</definedName>
    <definedName name="Param_VacVacate" localSheetId="3" hidden="1">#REF!</definedName>
    <definedName name="Param_VacVacate" hidden="1">#REF!</definedName>
    <definedName name="Pay_Date">#REF!</definedName>
    <definedName name="Pay_Num">#REF!</definedName>
    <definedName name="Payment_Date" localSheetId="5">DATE(YEAR([0]!Loan_Start),MONTH([0]!Loan_Start)+Payment_Number,DAY([0]!Loan_Start))</definedName>
    <definedName name="Payment_Date" localSheetId="6">DATE(YEAR([0]!Loan_Start),MONTH([0]!Loan_Start)+Payment_Number,DAY([0]!Loan_Start))</definedName>
    <definedName name="Payment_Date">DATE(YEAR(Loan_Start),MONTH(Loan_Start)+Payment_Number,DAY(Loan_Start))</definedName>
    <definedName name="pen" localSheetId="4" hidden="1">{"Logo",#N/A,FALSE,"Logo";"Exchange",#N/A,FALSE,"Logo";#N/A,#N/A,FALSE,"overview"}</definedName>
    <definedName name="pen" localSheetId="5" hidden="1">{"Logo",#N/A,FALSE,"Logo";"Exchange",#N/A,FALSE,"Logo";#N/A,#N/A,FALSE,"overview"}</definedName>
    <definedName name="pen" localSheetId="6" hidden="1">{"Logo",#N/A,FALSE,"Logo";"Exchange",#N/A,FALSE,"Logo";#N/A,#N/A,FALSE,"overview"}</definedName>
    <definedName name="pen" localSheetId="3" hidden="1">{"Logo",#N/A,FALSE,"Logo";"Exchange",#N/A,FALSE,"Logo";#N/A,#N/A,FALSE,"overview"}</definedName>
    <definedName name="pen" hidden="1">{"Logo",#N/A,FALSE,"Logo";"Exchange",#N/A,FALSE,"Logo";#N/A,#N/A,FALSE,"overview"}</definedName>
    <definedName name="perbolag" localSheetId="4" hidden="1">{#N/A,#N/A,FALSE,"intag";#N/A,#N/A,FALSE,"budg";#N/A,#N/A,FALSE,"samtl"}</definedName>
    <definedName name="perbolag" localSheetId="5" hidden="1">{#N/A,#N/A,FALSE,"intag";#N/A,#N/A,FALSE,"budg";#N/A,#N/A,FALSE,"samtl"}</definedName>
    <definedName name="perbolag" localSheetId="6" hidden="1">{#N/A,#N/A,FALSE,"intag";#N/A,#N/A,FALSE,"budg";#N/A,#N/A,FALSE,"samtl"}</definedName>
    <definedName name="perbolag" localSheetId="3" hidden="1">{#N/A,#N/A,FALSE,"intag";#N/A,#N/A,FALSE,"budg";#N/A,#N/A,FALSE,"samtl"}</definedName>
    <definedName name="perbolag" hidden="1">{#N/A,#N/A,FALSE,"intag";#N/A,#N/A,FALSE,"budg";#N/A,#N/A,FALSE,"samtl"}</definedName>
    <definedName name="perbolagneu" localSheetId="4" hidden="1">{#N/A,#N/A,FALSE,"intag";#N/A,#N/A,FALSE,"budg";#N/A,#N/A,FALSE,"samtl"}</definedName>
    <definedName name="perbolagneu" localSheetId="5" hidden="1">{#N/A,#N/A,FALSE,"intag";#N/A,#N/A,FALSE,"budg";#N/A,#N/A,FALSE,"samtl"}</definedName>
    <definedName name="perbolagneu" localSheetId="6" hidden="1">{#N/A,#N/A,FALSE,"intag";#N/A,#N/A,FALSE,"budg";#N/A,#N/A,FALSE,"samtl"}</definedName>
    <definedName name="perbolagneu" localSheetId="3" hidden="1">{#N/A,#N/A,FALSE,"intag";#N/A,#N/A,FALSE,"budg";#N/A,#N/A,FALSE,"samtl"}</definedName>
    <definedName name="perbolagneu" hidden="1">{#N/A,#N/A,FALSE,"intag";#N/A,#N/A,FALSE,"budg";#N/A,#N/A,FALSE,"samtl"}</definedName>
    <definedName name="pijm" localSheetId="4" hidden="1">{"lot inventory",#N/A,FALSE,"Lot List"}</definedName>
    <definedName name="pijm" localSheetId="5" hidden="1">{"lot inventory",#N/A,FALSE,"Lot List"}</definedName>
    <definedName name="pijm" localSheetId="6" hidden="1">{"lot inventory",#N/A,FALSE,"Lot List"}</definedName>
    <definedName name="pijm" localSheetId="3" hidden="1">{"lot inventory",#N/A,FALSE,"Lot List"}</definedName>
    <definedName name="pijm" hidden="1">{"lot inventory",#N/A,FALSE,"Lot List"}</definedName>
    <definedName name="PJAM3Yr" localSheetId="4" hidden="1">{"INCOME",#N/A,FALSE,"ProNet";"VALUE",#N/A,FALSE,"ProNet"}</definedName>
    <definedName name="PJAM3Yr" localSheetId="5" hidden="1">{"INCOME",#N/A,FALSE,"ProNet";"VALUE",#N/A,FALSE,"ProNet"}</definedName>
    <definedName name="PJAM3Yr" localSheetId="6" hidden="1">{"INCOME",#N/A,FALSE,"ProNet";"VALUE",#N/A,FALSE,"ProNet"}</definedName>
    <definedName name="PJAM3Yr" localSheetId="3" hidden="1">{"INCOME",#N/A,FALSE,"ProNet";"VALUE",#N/A,FALSE,"ProNet"}</definedName>
    <definedName name="PJAM3Yr" hidden="1">{"INCOME",#N/A,FALSE,"ProNet";"VALUE",#N/A,FALSE,"ProNet"}</definedName>
    <definedName name="pky" localSheetId="4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pky" localSheetId="5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pky" localSheetId="6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pky" localSheetId="3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pky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platform" localSheetId="4" hidden="1">{#N/A,#N/A,TRUE,"Ericsson Stadium PCD ";#N/A,#N/A,TRUE,"Ericsson Stadium IOR"}</definedName>
    <definedName name="platform" localSheetId="5" hidden="1">{#N/A,#N/A,TRUE,"Ericsson Stadium PCD ";#N/A,#N/A,TRUE,"Ericsson Stadium IOR"}</definedName>
    <definedName name="platform" localSheetId="6" hidden="1">{#N/A,#N/A,TRUE,"Ericsson Stadium PCD ";#N/A,#N/A,TRUE,"Ericsson Stadium IOR"}</definedName>
    <definedName name="platform" localSheetId="3" hidden="1">{#N/A,#N/A,TRUE,"Ericsson Stadium PCD ";#N/A,#N/A,TRUE,"Ericsson Stadium IOR"}</definedName>
    <definedName name="platform" hidden="1">{#N/A,#N/A,TRUE,"Ericsson Stadium PCD ";#N/A,#N/A,TRUE,"Ericsson Stadium IOR"}</definedName>
    <definedName name="platforma" localSheetId="4" hidden="1">{#N/A,#N/A,TRUE,"Ericsson Stadium PCD ";#N/A,#N/A,TRUE,"Ericsson Stadium IOR"}</definedName>
    <definedName name="platforma" localSheetId="5" hidden="1">{#N/A,#N/A,TRUE,"Ericsson Stadium PCD ";#N/A,#N/A,TRUE,"Ericsson Stadium IOR"}</definedName>
    <definedName name="platforma" localSheetId="6" hidden="1">{#N/A,#N/A,TRUE,"Ericsson Stadium PCD ";#N/A,#N/A,TRUE,"Ericsson Stadium IOR"}</definedName>
    <definedName name="platforma" localSheetId="3" hidden="1">{#N/A,#N/A,TRUE,"Ericsson Stadium PCD ";#N/A,#N/A,TRUE,"Ericsson Stadium IOR"}</definedName>
    <definedName name="platforma" hidden="1">{#N/A,#N/A,TRUE,"Ericsson Stadium PCD ";#N/A,#N/A,TRUE,"Ericsson Stadium IOR"}</definedName>
    <definedName name="Port_fill" localSheetId="4" hidden="1">#REF!</definedName>
    <definedName name="Port_fill" localSheetId="5" hidden="1">#REF!</definedName>
    <definedName name="Port_fill" localSheetId="6" hidden="1">#REF!</definedName>
    <definedName name="Port_fill" localSheetId="3" hidden="1">#REF!</definedName>
    <definedName name="Port_fill" hidden="1">#REF!</definedName>
    <definedName name="Port_Fill2" localSheetId="4" hidden="1">#REF!</definedName>
    <definedName name="Port_Fill2" localSheetId="5" hidden="1">#REF!</definedName>
    <definedName name="Port_Fill2" localSheetId="6" hidden="1">#REF!</definedName>
    <definedName name="Port_Fill2" localSheetId="3" hidden="1">#REF!</definedName>
    <definedName name="Port_Fill2" hidden="1">#REF!</definedName>
    <definedName name="ppdins" localSheetId="4" hidden="1">#REF!</definedName>
    <definedName name="ppdins" localSheetId="5" hidden="1">#REF!</definedName>
    <definedName name="ppdins" localSheetId="6" hidden="1">#REF!</definedName>
    <definedName name="ppdins" localSheetId="3" hidden="1">#REF!</definedName>
    <definedName name="ppdins" hidden="1">#REF!</definedName>
    <definedName name="PPT" localSheetId="4" hidden="1">{#N/A,#N/A,FALSE,"Chart 2 by Prop Type"}</definedName>
    <definedName name="PPT" localSheetId="5" hidden="1">{#N/A,#N/A,FALSE,"Chart 2 by Prop Type"}</definedName>
    <definedName name="PPT" localSheetId="6" hidden="1">{#N/A,#N/A,FALSE,"Chart 2 by Prop Type"}</definedName>
    <definedName name="PPT" localSheetId="3" hidden="1">{#N/A,#N/A,FALSE,"Chart 2 by Prop Type"}</definedName>
    <definedName name="PPT" hidden="1">{#N/A,#N/A,FALSE,"Chart 2 by Prop Type"}</definedName>
    <definedName name="PREF" localSheetId="5">'[5]GP LP Spllits'!$C$3</definedName>
    <definedName name="PREF">'[5]GP LP Spllits'!$C$3</definedName>
    <definedName name="Princ" localSheetId="5">#REF!</definedName>
    <definedName name="Princ">#REF!</definedName>
    <definedName name="_xlnm.Print_Area" localSheetId="2">'Annual Proforma'!$A$1:$AQ$121</definedName>
    <definedName name="_xlnm.Print_Area" localSheetId="1">Assumptions!$A$1:$BF$138</definedName>
    <definedName name="_xlnm.Print_Area" localSheetId="0">'Executive Summary'!$A$1:$AB$62</definedName>
    <definedName name="_xlnm.Print_Area" localSheetId="4">'IRR Waterfall'!$A$1:$T$152</definedName>
    <definedName name="_xlnm.Print_Area" localSheetId="8">'Loan Schedules'!$A$1:$AJ$381</definedName>
    <definedName name="_xlnm.Print_Area" localSheetId="5">'Multi-Class Waterfall'!$A$1:$AA$225</definedName>
    <definedName name="_xlnm.Print_Area" localSheetId="6">'Multiple Class (A&amp;B) Waterfall'!$A$1:$S$149</definedName>
    <definedName name="_xlnm.Print_Area" localSheetId="3">'Preferred Return Waterfall'!$A$1:$S$113</definedName>
    <definedName name="_xlnm.Print_Area" localSheetId="7">'Sensitivity Analysis'!$A$1:$R$37</definedName>
    <definedName name="_xlnm.Print_Titles" localSheetId="5">'Multi-Class Waterfall'!$A:$N,'Multi-Class Waterfall'!$1:$52</definedName>
    <definedName name="PRINTAREA" localSheetId="4" hidden="1">#REF!</definedName>
    <definedName name="PRINTAREA" localSheetId="5" hidden="1">#REF!</definedName>
    <definedName name="PRINTAREA" localSheetId="6" hidden="1">#REF!</definedName>
    <definedName name="PRINTAREA" localSheetId="3" hidden="1">#REF!</definedName>
    <definedName name="PRINTAREA" hidden="1">#REF!</definedName>
    <definedName name="Private" localSheetId="4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Private" localSheetId="5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Private" localSheetId="6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Private" localSheetId="3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Private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prntall" localSheetId="4" hidden="1">{#N/A,#N/A,FALSE,"Land";#N/A,#N/A,FALSE,"Cost Analysis";"Summary",#N/A,FALSE,"Equipment"}</definedName>
    <definedName name="prntall" localSheetId="5" hidden="1">{#N/A,#N/A,FALSE,"Land";#N/A,#N/A,FALSE,"Cost Analysis";"Summary",#N/A,FALSE,"Equipment"}</definedName>
    <definedName name="prntall" localSheetId="6" hidden="1">{#N/A,#N/A,FALSE,"Land";#N/A,#N/A,FALSE,"Cost Analysis";"Summary",#N/A,FALSE,"Equipment"}</definedName>
    <definedName name="prntall" localSheetId="3" hidden="1">{#N/A,#N/A,FALSE,"Land";#N/A,#N/A,FALSE,"Cost Analysis";"Summary",#N/A,FALSE,"Equipment"}</definedName>
    <definedName name="prntall" hidden="1">{#N/A,#N/A,FALSE,"Land";#N/A,#N/A,FALSE,"Cost Analysis";"Summary",#N/A,FALSE,"Equipment"}</definedName>
    <definedName name="Profit" localSheetId="4" hidden="1">#REF!</definedName>
    <definedName name="Profit" localSheetId="5" hidden="1">#REF!</definedName>
    <definedName name="Profit" localSheetId="6" hidden="1">#REF!</definedName>
    <definedName name="Profit" localSheetId="3" hidden="1">#REF!</definedName>
    <definedName name="Profit" hidden="1">#REF!</definedName>
    <definedName name="promte" localSheetId="4" hidden="1">{"Assumptions",#N/A,FALSE,"Assumptions"}</definedName>
    <definedName name="promte" localSheetId="5" hidden="1">{"Assumptions",#N/A,FALSE,"Assumptions"}</definedName>
    <definedName name="promte" localSheetId="6" hidden="1">{"Assumptions",#N/A,FALSE,"Assumptions"}</definedName>
    <definedName name="promte" localSheetId="3" hidden="1">{"Assumptions",#N/A,FALSE,"Assumptions"}</definedName>
    <definedName name="promte" hidden="1">{"Assumptions",#N/A,FALSE,"Assumptions"}</definedName>
    <definedName name="proxy1" localSheetId="4" hidden="1">{"Full Sheet",#N/A,FALSE,"Expense Comparison"}</definedName>
    <definedName name="proxy1" localSheetId="5" hidden="1">{"Full Sheet",#N/A,FALSE,"Expense Comparison"}</definedName>
    <definedName name="proxy1" localSheetId="6" hidden="1">{"Full Sheet",#N/A,FALSE,"Expense Comparison"}</definedName>
    <definedName name="proxy1" localSheetId="3" hidden="1">{"Full Sheet",#N/A,FALSE,"Expense Comparison"}</definedName>
    <definedName name="proxy1" hidden="1">{"Full Sheet",#N/A,FALSE,"Expense Comparison"}</definedName>
    <definedName name="proxy2" localSheetId="4" hidden="1">{#N/A,#N/A,FALSE,"Expense Comparison"}</definedName>
    <definedName name="proxy2" localSheetId="5" hidden="1">{#N/A,#N/A,FALSE,"Expense Comparison"}</definedName>
    <definedName name="proxy2" localSheetId="6" hidden="1">{#N/A,#N/A,FALSE,"Expense Comparison"}</definedName>
    <definedName name="proxy2" localSheetId="3" hidden="1">{#N/A,#N/A,FALSE,"Expense Comparison"}</definedName>
    <definedName name="proxy2" hidden="1">{#N/A,#N/A,FALSE,"Expense Comparison"}</definedName>
    <definedName name="proxy3" localSheetId="4" hidden="1">{"Full Sheet",#N/A,FALSE,"Expense Comparison"}</definedName>
    <definedName name="proxy3" localSheetId="5" hidden="1">{"Full Sheet",#N/A,FALSE,"Expense Comparison"}</definedName>
    <definedName name="proxy3" localSheetId="6" hidden="1">{"Full Sheet",#N/A,FALSE,"Expense Comparison"}</definedName>
    <definedName name="proxy3" localSheetId="3" hidden="1">{"Full Sheet",#N/A,FALSE,"Expense Comparison"}</definedName>
    <definedName name="proxy3" hidden="1">{"Full Sheet",#N/A,FALSE,"Expense Comparison"}</definedName>
    <definedName name="proxy4" localSheetId="4" hidden="1">{#N/A,#N/A,FALSE,"Expense Comparison"}</definedName>
    <definedName name="proxy4" localSheetId="5" hidden="1">{#N/A,#N/A,FALSE,"Expense Comparison"}</definedName>
    <definedName name="proxy4" localSheetId="6" hidden="1">{#N/A,#N/A,FALSE,"Expense Comparison"}</definedName>
    <definedName name="proxy4" localSheetId="3" hidden="1">{#N/A,#N/A,FALSE,"Expense Comparison"}</definedName>
    <definedName name="proxy4" hidden="1">{#N/A,#N/A,FALSE,"Expense Comparison"}</definedName>
    <definedName name="PUB_UserID" hidden="1">"MAYERX"</definedName>
    <definedName name="q" localSheetId="4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q" localSheetId="5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q" localSheetId="6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q" localSheetId="3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q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qq" localSheetId="4" hidden="1">{"SIMPLIFD_P1",#N/A,FALSE,"SIMPLIFD"}</definedName>
    <definedName name="qq" localSheetId="5" hidden="1">{"SIMPLIFD_P1",#N/A,FALSE,"SIMPLIFD"}</definedName>
    <definedName name="qq" localSheetId="6" hidden="1">{"SIMPLIFD_P1",#N/A,FALSE,"SIMPLIFD"}</definedName>
    <definedName name="qq" localSheetId="3" hidden="1">{"SIMPLIFD_P1",#N/A,FALSE,"SIMPLIFD"}</definedName>
    <definedName name="qq" hidden="1">{"SIMPLIFD_P1",#N/A,FALSE,"SIMPLIFD"}</definedName>
    <definedName name="qqq" localSheetId="4" hidden="1">{"TEST1",#N/A,FALSE,"SIMPLIFD"}</definedName>
    <definedName name="qqq" localSheetId="5" hidden="1">{"TEST1",#N/A,FALSE,"SIMPLIFD"}</definedName>
    <definedName name="qqq" localSheetId="6" hidden="1">{"TEST1",#N/A,FALSE,"SIMPLIFD"}</definedName>
    <definedName name="qqq" localSheetId="3" hidden="1">{"TEST1",#N/A,FALSE,"SIMPLIFD"}</definedName>
    <definedName name="qqq" hidden="1">{"TEST1",#N/A,FALSE,"SIMPLIFD"}</definedName>
    <definedName name="qqqq" localSheetId="4" hidden="1">{#N/A,#N/A,FALSE,"Chart 2 by Prop Type"}</definedName>
    <definedName name="qqqq" localSheetId="5" hidden="1">{#N/A,#N/A,FALSE,"Chart 2 by Prop Type"}</definedName>
    <definedName name="qqqq" localSheetId="6" hidden="1">{#N/A,#N/A,FALSE,"Chart 2 by Prop Type"}</definedName>
    <definedName name="qqqq" localSheetId="3" hidden="1">{#N/A,#N/A,FALSE,"Chart 2 by Prop Type"}</definedName>
    <definedName name="qqqq" hidden="1">{#N/A,#N/A,FALSE,"Chart 2 by Prop Type"}</definedName>
    <definedName name="qqqqq" localSheetId="4" hidden="1">#REF!</definedName>
    <definedName name="qqqqq" localSheetId="5" hidden="1">#REF!</definedName>
    <definedName name="qqqqq" localSheetId="6" hidden="1">#REF!</definedName>
    <definedName name="qqqqq" localSheetId="3" hidden="1">#REF!</definedName>
    <definedName name="qqqqq" hidden="1">#REF!</definedName>
    <definedName name="qre" localSheetId="4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qre" localSheetId="5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qre" localSheetId="6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qre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qre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qw" localSheetId="4" hidden="1">{"Total",#N/A,FALSE,"Total Proved + Probable";"PDP",#N/A,FALSE,"Total Proved + Probable";"PNP",#N/A,FALSE,"Total Proved + Probable";"PUD",#N/A,FALSE,"Total Proved + Probable";"Prob",#N/A,FALSE,"Total Proved + Probable"}</definedName>
    <definedName name="qw" localSheetId="5" hidden="1">{"Total",#N/A,FALSE,"Total Proved + Probable";"PDP",#N/A,FALSE,"Total Proved + Probable";"PNP",#N/A,FALSE,"Total Proved + Probable";"PUD",#N/A,FALSE,"Total Proved + Probable";"Prob",#N/A,FALSE,"Total Proved + Probable"}</definedName>
    <definedName name="qw" localSheetId="6" hidden="1">{"Total",#N/A,FALSE,"Total Proved + Probable";"PDP",#N/A,FALSE,"Total Proved + Probable";"PNP",#N/A,FALSE,"Total Proved + Probable";"PUD",#N/A,FALSE,"Total Proved + Probable";"Prob",#N/A,FALSE,"Total Proved + Probable"}</definedName>
    <definedName name="qw" localSheetId="3" hidden="1">{"Total",#N/A,FALSE,"Total Proved + Probable";"PDP",#N/A,FALSE,"Total Proved + Probable";"PNP",#N/A,FALSE,"Total Proved + Probable";"PUD",#N/A,FALSE,"Total Proved + Probable";"Prob",#N/A,FALSE,"Total Proved + Probable"}</definedName>
    <definedName name="qw" hidden="1">{"Total",#N/A,FALSE,"Total Proved + Probable";"PDP",#N/A,FALSE,"Total Proved + Probable";"PNP",#N/A,FALSE,"Total Proved + Probable";"PUD",#N/A,FALSE,"Total Proved + Probable";"Prob",#N/A,FALSE,"Total Proved + Probable"}</definedName>
    <definedName name="qwe" localSheetId="4" hidden="1">{"new",#N/A,FALSE,"D";"PROFORMA",#N/A,FALSE,"A";"partial 1",#N/A,FALSE,"B";"partial 2",#N/A,FALSE,"B";"partial 3",#N/A,FALSE,"B";"SMALL CF 1",#N/A,FALSE,"C"}</definedName>
    <definedName name="qwe" localSheetId="5" hidden="1">{"new",#N/A,FALSE,"D";"PROFORMA",#N/A,FALSE,"A";"partial 1",#N/A,FALSE,"B";"partial 2",#N/A,FALSE,"B";"partial 3",#N/A,FALSE,"B";"SMALL CF 1",#N/A,FALSE,"C"}</definedName>
    <definedName name="qwe" localSheetId="6" hidden="1">{"new",#N/A,FALSE,"D";"PROFORMA",#N/A,FALSE,"A";"partial 1",#N/A,FALSE,"B";"partial 2",#N/A,FALSE,"B";"partial 3",#N/A,FALSE,"B";"SMALL CF 1",#N/A,FALSE,"C"}</definedName>
    <definedName name="qwe" localSheetId="3" hidden="1">{"new",#N/A,FALSE,"D";"PROFORMA",#N/A,FALSE,"A";"partial 1",#N/A,FALSE,"B";"partial 2",#N/A,FALSE,"B";"partial 3",#N/A,FALSE,"B";"SMALL CF 1",#N/A,FALSE,"C"}</definedName>
    <definedName name="qwe" hidden="1">{"new",#N/A,FALSE,"D";"PROFORMA",#N/A,FALSE,"A";"partial 1",#N/A,FALSE,"B";"partial 2",#N/A,FALSE,"B";"partial 3",#N/A,FALSE,"B";"SMALL CF 1",#N/A,FALSE,"C"}</definedName>
    <definedName name="qwer" localSheetId="4" hidden="1">{"Estimated Proforma",#N/A,TRUE,"Prelim. Proforma";"Sales and Marketing Budget",#N/A,TRUE,"S&amp;M Budget";"Summary Cash Flow Grid",#N/A,TRUE,"Cash Flow Grid";"Detail Project Cash Flow",#N/A,TRUE,"Cash Flow Grid";"Financing Calculation",#N/A,TRUE,"Cash Flow Grid";"Cash Flow Graph",#N/A,TRUE,"Cash Flow Graphic";"Final Proforma",#N/A,TRUE,"Final Proforma"}</definedName>
    <definedName name="qwer" localSheetId="5" hidden="1">{"Estimated Proforma",#N/A,TRUE,"Prelim. Proforma";"Sales and Marketing Budget",#N/A,TRUE,"S&amp;M Budget";"Summary Cash Flow Grid",#N/A,TRUE,"Cash Flow Grid";"Detail Project Cash Flow",#N/A,TRUE,"Cash Flow Grid";"Financing Calculation",#N/A,TRUE,"Cash Flow Grid";"Cash Flow Graph",#N/A,TRUE,"Cash Flow Graphic";"Final Proforma",#N/A,TRUE,"Final Proforma"}</definedName>
    <definedName name="qwer" localSheetId="6" hidden="1">{"Estimated Proforma",#N/A,TRUE,"Prelim. Proforma";"Sales and Marketing Budget",#N/A,TRUE,"S&amp;M Budget";"Summary Cash Flow Grid",#N/A,TRUE,"Cash Flow Grid";"Detail Project Cash Flow",#N/A,TRUE,"Cash Flow Grid";"Financing Calculation",#N/A,TRUE,"Cash Flow Grid";"Cash Flow Graph",#N/A,TRUE,"Cash Flow Graphic";"Final Proforma",#N/A,TRUE,"Final Proforma"}</definedName>
    <definedName name="qwer" localSheetId="3" hidden="1">{"Estimated Proforma",#N/A,TRUE,"Prelim. Proforma";"Sales and Marketing Budget",#N/A,TRUE,"S&amp;M Budget";"Summary Cash Flow Grid",#N/A,TRUE,"Cash Flow Grid";"Detail Project Cash Flow",#N/A,TRUE,"Cash Flow Grid";"Financing Calculation",#N/A,TRUE,"Cash Flow Grid";"Cash Flow Graph",#N/A,TRUE,"Cash Flow Graphic";"Final Proforma",#N/A,TRUE,"Final Proforma"}</definedName>
    <definedName name="qwer" hidden="1">{"Estimated Proforma",#N/A,TRUE,"Prelim. Proforma";"Sales and Marketing Budget",#N/A,TRUE,"S&amp;M Budget";"Summary Cash Flow Grid",#N/A,TRUE,"Cash Flow Grid";"Detail Project Cash Flow",#N/A,TRUE,"Cash Flow Grid";"Financing Calculation",#N/A,TRUE,"Cash Flow Grid";"Cash Flow Graph",#N/A,TRUE,"Cash Flow Graphic";"Final Proforma",#N/A,TRUE,"Final Proforma"}</definedName>
    <definedName name="qwert" localSheetId="4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qwert" localSheetId="5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qwert" localSheetId="6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qwert" localSheetId="3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qwert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R.SMBC" localSheetId="4" hidden="1">{"Analysis of Non Group Investments",#N/A,TRUE,"Support";"Income And Gains",#N/A,TRUE,"Support";"Inter Coy Interest and Divs",#N/A,TRUE,"Support";"Divs paid and payable",#N/A,TRUE,"Support";"Amounts due to Group Coys",#N/A,TRUE,"Support";"Amounts due from Group Coys.",#N/A,TRUE,"Support";"Holdings In Group Coys",#N/A,TRUE,"Support";"Cash Flow",#N/A,TRUE,"Support";"Staff Nos.",#N/A,TRUE,"Support"}</definedName>
    <definedName name="R.SMBC" localSheetId="5" hidden="1">{"Analysis of Non Group Investments",#N/A,TRUE,"Support";"Income And Gains",#N/A,TRUE,"Support";"Inter Coy Interest and Divs",#N/A,TRUE,"Support";"Divs paid and payable",#N/A,TRUE,"Support";"Amounts due to Group Coys",#N/A,TRUE,"Support";"Amounts due from Group Coys.",#N/A,TRUE,"Support";"Holdings In Group Coys",#N/A,TRUE,"Support";"Cash Flow",#N/A,TRUE,"Support";"Staff Nos.",#N/A,TRUE,"Support"}</definedName>
    <definedName name="R.SMBC" localSheetId="6" hidden="1">{"Analysis of Non Group Investments",#N/A,TRUE,"Support";"Income And Gains",#N/A,TRUE,"Support";"Inter Coy Interest and Divs",#N/A,TRUE,"Support";"Divs paid and payable",#N/A,TRUE,"Support";"Amounts due to Group Coys",#N/A,TRUE,"Support";"Amounts due from Group Coys.",#N/A,TRUE,"Support";"Holdings In Group Coys",#N/A,TRUE,"Support";"Cash Flow",#N/A,TRUE,"Support";"Staff Nos.",#N/A,TRUE,"Support"}</definedName>
    <definedName name="R.SMBC" localSheetId="3" hidden="1">{"Analysis of Non Group Investments",#N/A,TRUE,"Support";"Income And Gains",#N/A,TRUE,"Support";"Inter Coy Interest and Divs",#N/A,TRUE,"Support";"Divs paid and payable",#N/A,TRUE,"Support";"Amounts due to Group Coys",#N/A,TRUE,"Support";"Amounts due from Group Coys.",#N/A,TRUE,"Support";"Holdings In Group Coys",#N/A,TRUE,"Support";"Cash Flow",#N/A,TRUE,"Support";"Staff Nos.",#N/A,TRUE,"Support"}</definedName>
    <definedName name="R.SMBC" hidden="1">{"Analysis of Non Group Investments",#N/A,TRUE,"Support";"Income And Gains",#N/A,TRUE,"Support";"Inter Coy Interest and Divs",#N/A,TRUE,"Support";"Divs paid and payable",#N/A,TRUE,"Support";"Amounts due to Group Coys",#N/A,TRUE,"Support";"Amounts due from Group Coys.",#N/A,TRUE,"Support";"Holdings In Group Coys",#N/A,TRUE,"Support";"Cash Flow",#N/A,TRUE,"Support";"Staff Nos.",#N/A,TRUE,"Support"}</definedName>
    <definedName name="Rating" localSheetId="4" hidden="1">{"Assumptions",#N/A,FALSE,"input page";"1998",#N/A,FALSE,"1998";"1999",#N/A,FALSE,"1999";"2000",#N/A,FALSE,"2000";"2001",#N/A,FALSE,"2001"}</definedName>
    <definedName name="Rating" localSheetId="5" hidden="1">{"Assumptions",#N/A,FALSE,"input page";"1998",#N/A,FALSE,"1998";"1999",#N/A,FALSE,"1999";"2000",#N/A,FALSE,"2000";"2001",#N/A,FALSE,"2001"}</definedName>
    <definedName name="Rating" localSheetId="6" hidden="1">{"Assumptions",#N/A,FALSE,"input page";"1998",#N/A,FALSE,"1998";"1999",#N/A,FALSE,"1999";"2000",#N/A,FALSE,"2000";"2001",#N/A,FALSE,"2001"}</definedName>
    <definedName name="Rating" localSheetId="3" hidden="1">{"Assumptions",#N/A,FALSE,"input page";"1998",#N/A,FALSE,"1998";"1999",#N/A,FALSE,"1999";"2000",#N/A,FALSE,"2000";"2001",#N/A,FALSE,"2001"}</definedName>
    <definedName name="Rating" hidden="1">{"Assumptions",#N/A,FALSE,"input page";"1998",#N/A,FALSE,"1998";"1999",#N/A,FALSE,"1999";"2000",#N/A,FALSE,"2000";"2001",#N/A,FALSE,"2001"}</definedName>
    <definedName name="RCIII" localSheetId="4" hidden="1">{"ba1",#N/A,TRUE,"B-A";"ba2",#N/A,TRUE,"B-A"}</definedName>
    <definedName name="RCIII" localSheetId="5" hidden="1">{"ba1",#N/A,TRUE,"B-A";"ba2",#N/A,TRUE,"B-A"}</definedName>
    <definedName name="RCIII" localSheetId="6" hidden="1">{"ba1",#N/A,TRUE,"B-A";"ba2",#N/A,TRUE,"B-A"}</definedName>
    <definedName name="RCIII" localSheetId="3" hidden="1">{"ba1",#N/A,TRUE,"B-A";"ba2",#N/A,TRUE,"B-A"}</definedName>
    <definedName name="RCIII" hidden="1">{"ba1",#N/A,TRUE,"B-A";"ba2",#N/A,TRUE,"B-A"}</definedName>
    <definedName name="RedefinePrintTableRange" hidden="1">#N/A</definedName>
    <definedName name="REFIAMORT" localSheetId="5">[5]Summary!$H$38</definedName>
    <definedName name="REFIAMORT">[5]Summary!$H$38</definedName>
    <definedName name="REFIIO" localSheetId="5">[5]Summary!$H$36</definedName>
    <definedName name="REFIIO">[5]Summary!$H$36</definedName>
    <definedName name="REFILOAN" localSheetId="5">[5]Summary!$H$26</definedName>
    <definedName name="REFILOAN">[5]Summary!$H$26</definedName>
    <definedName name="REFIMONTH" localSheetId="5">[5]Summary!$H$20</definedName>
    <definedName name="REFIMONTH">[5]Summary!$H$20</definedName>
    <definedName name="REFITERM" localSheetId="5">[5]Summary!$H$39</definedName>
    <definedName name="REFITERM">[5]Summary!$H$39</definedName>
    <definedName name="rel" localSheetId="4" hidden="1">#REF!</definedName>
    <definedName name="rel" localSheetId="5" hidden="1">#REF!</definedName>
    <definedName name="rel" localSheetId="6" hidden="1">#REF!</definedName>
    <definedName name="rel" localSheetId="3" hidden="1">#REF!</definedName>
    <definedName name="rel" hidden="1">#REF!</definedName>
    <definedName name="rem" localSheetId="4" hidden="1">{"Assumptions",#N/A,FALSE,"input page";"1998",#N/A,FALSE,"1998";"1999",#N/A,FALSE,"1999";"2000",#N/A,FALSE,"2000";"2001",#N/A,FALSE,"2001"}</definedName>
    <definedName name="rem" localSheetId="5" hidden="1">{"Assumptions",#N/A,FALSE,"input page";"1998",#N/A,FALSE,"1998";"1999",#N/A,FALSE,"1999";"2000",#N/A,FALSE,"2000";"2001",#N/A,FALSE,"2001"}</definedName>
    <definedName name="rem" localSheetId="6" hidden="1">{"Assumptions",#N/A,FALSE,"input page";"1998",#N/A,FALSE,"1998";"1999",#N/A,FALSE,"1999";"2000",#N/A,FALSE,"2000";"2001",#N/A,FALSE,"2001"}</definedName>
    <definedName name="rem" localSheetId="3" hidden="1">{"Assumptions",#N/A,FALSE,"input page";"1998",#N/A,FALSE,"1998";"1999",#N/A,FALSE,"1999";"2000",#N/A,FALSE,"2000";"2001",#N/A,FALSE,"2001"}</definedName>
    <definedName name="rem" hidden="1">{"Assumptions",#N/A,FALSE,"input page";"1998",#N/A,FALSE,"1998";"1999",#N/A,FALSE,"1999";"2000",#N/A,FALSE,"2000";"2001",#N/A,FALSE,"2001"}</definedName>
    <definedName name="ren" localSheetId="4" hidden="1">{"rec. of 310",#N/A,FALSE,"Resanal"}</definedName>
    <definedName name="ren" localSheetId="5" hidden="1">{"rec. of 310",#N/A,FALSE,"Resanal"}</definedName>
    <definedName name="ren" localSheetId="6" hidden="1">{"rec. of 310",#N/A,FALSE,"Resanal"}</definedName>
    <definedName name="ren" localSheetId="3" hidden="1">{"rec. of 310",#N/A,FALSE,"Resanal"}</definedName>
    <definedName name="ren" hidden="1">{"rec. of 310",#N/A,FALSE,"Resanal"}</definedName>
    <definedName name="report" localSheetId="4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report" localSheetId="5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report" localSheetId="6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report" localSheetId="3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report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report1" localSheetId="4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report1" localSheetId="5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report1" localSheetId="6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report1" localSheetId="3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report1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report5" localSheetId="4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report5" localSheetId="5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report5" localSheetId="6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report5" localSheetId="3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report5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resort" localSheetId="4" hidden="1">{"Output-3Column",#N/A,FALSE,"Output"}</definedName>
    <definedName name="resort" localSheetId="5" hidden="1">{"Output-3Column",#N/A,FALSE,"Output"}</definedName>
    <definedName name="resort" localSheetId="6" hidden="1">{"Output-3Column",#N/A,FALSE,"Output"}</definedName>
    <definedName name="resort" localSheetId="3" hidden="1">{"Output-3Column",#N/A,FALSE,"Output"}</definedName>
    <definedName name="resort" hidden="1">{"Output-3Column",#N/A,FALSE,"Output"}</definedName>
    <definedName name="retail" localSheetId="4" hidden="1">#REF!</definedName>
    <definedName name="retail" localSheetId="5" hidden="1">#REF!</definedName>
    <definedName name="retail" localSheetId="6" hidden="1">#REF!</definedName>
    <definedName name="retail" localSheetId="3" hidden="1">#REF!</definedName>
    <definedName name="retail" hidden="1">#REF!</definedName>
    <definedName name="retewr" localSheetId="4" hidden="1">#REF!</definedName>
    <definedName name="retewr" localSheetId="5" hidden="1">#REF!</definedName>
    <definedName name="retewr" localSheetId="6" hidden="1">#REF!</definedName>
    <definedName name="retewr" localSheetId="3" hidden="1">#REF!</definedName>
    <definedName name="retewr" hidden="1">#REF!</definedName>
    <definedName name="retl" localSheetId="4" hidden="1">#REF!</definedName>
    <definedName name="retl" localSheetId="5" hidden="1">#REF!</definedName>
    <definedName name="retl" localSheetId="6" hidden="1">#REF!</definedName>
    <definedName name="retl" localSheetId="3" hidden="1">#REF!</definedName>
    <definedName name="retl" hidden="1">#REF!</definedName>
    <definedName name="Revenue_Dummy_Data" localSheetId="4" hidden="1">OFFSET(#REF!,0,0,COUNTA(#REF!)-1,1)</definedName>
    <definedName name="Revenue_Dummy_Data" localSheetId="5" hidden="1">OFFSET(#REF!,0,0,COUNTA(#REF!)-1,1)</definedName>
    <definedName name="Revenue_Dummy_Data" localSheetId="6" hidden="1">OFFSET(#REF!,0,0,COUNTA(#REF!)-1,1)</definedName>
    <definedName name="Revenue_Dummy_Data" localSheetId="3" hidden="1">OFFSET(#REF!,0,0,COUNTA(#REF!)-1,1)</definedName>
    <definedName name="Revenue_Dummy_Data" hidden="1">OFFSET(#REF!,0,0,COUNTA(#REF!)-1,1)</definedName>
    <definedName name="rgr" localSheetId="4" hidden="1">{"ReportTop",#N/A,FALSE,"report top"}</definedName>
    <definedName name="rgr" localSheetId="5" hidden="1">{"ReportTop",#N/A,FALSE,"report top"}</definedName>
    <definedName name="rgr" localSheetId="6" hidden="1">{"ReportTop",#N/A,FALSE,"report top"}</definedName>
    <definedName name="rgr" localSheetId="3" hidden="1">{"ReportTop",#N/A,FALSE,"report top"}</definedName>
    <definedName name="rgr" hidden="1">{"ReportTop",#N/A,FALSE,"report top"}</definedName>
    <definedName name="RLAINPUT_DebtLoan1CapEx" localSheetId="4" hidden="1">#REF!</definedName>
    <definedName name="RLAINPUT_DebtLoan1CapEx" localSheetId="5" hidden="1">#REF!</definedName>
    <definedName name="RLAINPUT_DebtLoan1CapEx" localSheetId="6" hidden="1">#REF!</definedName>
    <definedName name="RLAINPUT_DebtLoan1CapEx" localSheetId="3" hidden="1">#REF!</definedName>
    <definedName name="RLAINPUT_DebtLoan1CapEx" hidden="1">#REF!</definedName>
    <definedName name="RLAINPUT_DebtLoan1Funding" localSheetId="4" hidden="1">#REF!,#REF!,#REF!</definedName>
    <definedName name="RLAINPUT_DebtLoan1Funding" localSheetId="5" hidden="1">#REF!,#REF!,#REF!</definedName>
    <definedName name="RLAINPUT_DebtLoan1Funding" localSheetId="6" hidden="1">#REF!,#REF!,#REF!</definedName>
    <definedName name="RLAINPUT_DebtLoan1Funding" localSheetId="3" hidden="1">#REF!,#REF!,#REF!</definedName>
    <definedName name="RLAINPUT_DebtLoan1Funding" hidden="1">#REF!,#REF!,#REF!</definedName>
    <definedName name="RLAINPUT_DebtLoan1Gen1" localSheetId="4" hidden="1">#REF!</definedName>
    <definedName name="RLAINPUT_DebtLoan1Gen1" localSheetId="5" hidden="1">#REF!</definedName>
    <definedName name="RLAINPUT_DebtLoan1Gen1" localSheetId="6" hidden="1">#REF!</definedName>
    <definedName name="RLAINPUT_DebtLoan1Gen1" localSheetId="3" hidden="1">#REF!</definedName>
    <definedName name="RLAINPUT_DebtLoan1Gen1" hidden="1">#REF!</definedName>
    <definedName name="RLAINPUT_DebtLoan1Gen2" localSheetId="4" hidden="1">#REF!</definedName>
    <definedName name="RLAINPUT_DebtLoan1Gen2" localSheetId="5" hidden="1">#REF!</definedName>
    <definedName name="RLAINPUT_DebtLoan1Gen2" localSheetId="6" hidden="1">#REF!</definedName>
    <definedName name="RLAINPUT_DebtLoan1Gen2" localSheetId="3" hidden="1">#REF!</definedName>
    <definedName name="RLAINPUT_DebtLoan1Gen2" hidden="1">#REF!</definedName>
    <definedName name="RLAINPUT_DebtLoan1Payment" localSheetId="4" hidden="1">#REF!</definedName>
    <definedName name="RLAINPUT_DebtLoan1Payment" localSheetId="5" hidden="1">#REF!</definedName>
    <definedName name="RLAINPUT_DebtLoan1Payment" localSheetId="6" hidden="1">#REF!</definedName>
    <definedName name="RLAINPUT_DebtLoan1Payment" localSheetId="3" hidden="1">#REF!</definedName>
    <definedName name="RLAINPUT_DebtLoan1Payment" hidden="1">#REF!</definedName>
    <definedName name="RLAINPUT_DebtLoan2CapEx" localSheetId="4" hidden="1">#REF!</definedName>
    <definedName name="RLAINPUT_DebtLoan2CapEx" localSheetId="5" hidden="1">#REF!</definedName>
    <definedName name="RLAINPUT_DebtLoan2CapEx" localSheetId="6" hidden="1">#REF!</definedName>
    <definedName name="RLAINPUT_DebtLoan2CapEx" localSheetId="3" hidden="1">#REF!</definedName>
    <definedName name="RLAINPUT_DebtLoan2CapEx" hidden="1">#REF!</definedName>
    <definedName name="RLAINPUT_DebtLoan2Funding" localSheetId="4" hidden="1">#REF!,#REF!,#REF!</definedName>
    <definedName name="RLAINPUT_DebtLoan2Funding" localSheetId="5" hidden="1">#REF!,#REF!,#REF!</definedName>
    <definedName name="RLAINPUT_DebtLoan2Funding" localSheetId="6" hidden="1">#REF!,#REF!,#REF!</definedName>
    <definedName name="RLAINPUT_DebtLoan2Funding" localSheetId="3" hidden="1">#REF!,#REF!,#REF!</definedName>
    <definedName name="RLAINPUT_DebtLoan2Funding" hidden="1">#REF!,#REF!,#REF!</definedName>
    <definedName name="RLAINPUT_DebtLoan2Gen1" localSheetId="4" hidden="1">#REF!</definedName>
    <definedName name="RLAINPUT_DebtLoan2Gen1" localSheetId="5" hidden="1">#REF!</definedName>
    <definedName name="RLAINPUT_DebtLoan2Gen1" localSheetId="6" hidden="1">#REF!</definedName>
    <definedName name="RLAINPUT_DebtLoan2Gen1" localSheetId="3" hidden="1">#REF!</definedName>
    <definedName name="RLAINPUT_DebtLoan2Gen1" hidden="1">#REF!</definedName>
    <definedName name="RLAINPUT_DebtLoan2Gen2" localSheetId="4" hidden="1">#REF!</definedName>
    <definedName name="RLAINPUT_DebtLoan2Gen2" localSheetId="5" hidden="1">#REF!</definedName>
    <definedName name="RLAINPUT_DebtLoan2Gen2" localSheetId="6" hidden="1">#REF!</definedName>
    <definedName name="RLAINPUT_DebtLoan2Gen2" localSheetId="3" hidden="1">#REF!</definedName>
    <definedName name="RLAINPUT_DebtLoan2Gen2" hidden="1">#REF!</definedName>
    <definedName name="RLAINPUT_DebtLoan2Payment" localSheetId="4" hidden="1">#REF!</definedName>
    <definedName name="RLAINPUT_DebtLoan2Payment" localSheetId="5" hidden="1">#REF!</definedName>
    <definedName name="RLAINPUT_DebtLoan2Payment" localSheetId="6" hidden="1">#REF!</definedName>
    <definedName name="RLAINPUT_DebtLoan2Payment" localSheetId="3" hidden="1">#REF!</definedName>
    <definedName name="RLAINPUT_DebtLoan2Payment" hidden="1">#REF!</definedName>
    <definedName name="RLAINPUT_DebtLoan3CapEx" localSheetId="4" hidden="1">#REF!</definedName>
    <definedName name="RLAINPUT_DebtLoan3CapEx" localSheetId="5" hidden="1">#REF!</definedName>
    <definedName name="RLAINPUT_DebtLoan3CapEx" localSheetId="6" hidden="1">#REF!</definedName>
    <definedName name="RLAINPUT_DebtLoan3CapEx" localSheetId="3" hidden="1">#REF!</definedName>
    <definedName name="RLAINPUT_DebtLoan3CapEx" hidden="1">#REF!</definedName>
    <definedName name="RLAINPUT_DebtLoan3Funding" localSheetId="4" hidden="1">#REF!,#REF!,#REF!</definedName>
    <definedName name="RLAINPUT_DebtLoan3Funding" localSheetId="5" hidden="1">#REF!,#REF!,#REF!</definedName>
    <definedName name="RLAINPUT_DebtLoan3Funding" localSheetId="6" hidden="1">#REF!,#REF!,#REF!</definedName>
    <definedName name="RLAINPUT_DebtLoan3Funding" localSheetId="3" hidden="1">#REF!,#REF!,#REF!</definedName>
    <definedName name="RLAINPUT_DebtLoan3Funding" hidden="1">#REF!,#REF!,#REF!</definedName>
    <definedName name="RLAINPUT_DebtLoan3Gen1" localSheetId="4" hidden="1">#REF!</definedName>
    <definedName name="RLAINPUT_DebtLoan3Gen1" localSheetId="5" hidden="1">#REF!</definedName>
    <definedName name="RLAINPUT_DebtLoan3Gen1" localSheetId="6" hidden="1">#REF!</definedName>
    <definedName name="RLAINPUT_DebtLoan3Gen1" localSheetId="3" hidden="1">#REF!</definedName>
    <definedName name="RLAINPUT_DebtLoan3Gen1" hidden="1">#REF!</definedName>
    <definedName name="RLAINPUT_DebtLoan3Gen2" localSheetId="4" hidden="1">#REF!</definedName>
    <definedName name="RLAINPUT_DebtLoan3Gen2" localSheetId="5" hidden="1">#REF!</definedName>
    <definedName name="RLAINPUT_DebtLoan3Gen2" localSheetId="6" hidden="1">#REF!</definedName>
    <definedName name="RLAINPUT_DebtLoan3Gen2" localSheetId="3" hidden="1">#REF!</definedName>
    <definedName name="RLAINPUT_DebtLoan3Gen2" hidden="1">#REF!</definedName>
    <definedName name="RLAINPUT_DebtLoan3Payment" localSheetId="4" hidden="1">#REF!</definedName>
    <definedName name="RLAINPUT_DebtLoan3Payment" localSheetId="5" hidden="1">#REF!</definedName>
    <definedName name="RLAINPUT_DebtLoan3Payment" localSheetId="6" hidden="1">#REF!</definedName>
    <definedName name="RLAINPUT_DebtLoan3Payment" localSheetId="3" hidden="1">#REF!</definedName>
    <definedName name="RLAINPUT_DebtLoan3Payment" hidden="1">#REF!</definedName>
    <definedName name="RLAINPUT_DebtRateIndex" localSheetId="4" hidden="1">#REF!</definedName>
    <definedName name="RLAINPUT_DebtRateIndex" localSheetId="5" hidden="1">#REF!</definedName>
    <definedName name="RLAINPUT_DebtRateIndex" localSheetId="6" hidden="1">#REF!</definedName>
    <definedName name="RLAINPUT_DebtRateIndex" localSheetId="3" hidden="1">#REF!</definedName>
    <definedName name="RLAINPUT_DebtRateIndex" hidden="1">#REF!</definedName>
    <definedName name="RLAINPUT_EquityCatchUp1" localSheetId="4" hidden="1">#REF!,#REF!</definedName>
    <definedName name="RLAINPUT_EquityCatchUp1" localSheetId="5" hidden="1">#REF!,#REF!</definedName>
    <definedName name="RLAINPUT_EquityCatchUp1" localSheetId="6" hidden="1">#REF!,#REF!</definedName>
    <definedName name="RLAINPUT_EquityCatchUp1" localSheetId="3" hidden="1">#REF!,#REF!</definedName>
    <definedName name="RLAINPUT_EquityCatchUp1" hidden="1">#REF!,#REF!</definedName>
    <definedName name="RLAINPUT_EquityCatchUp2" localSheetId="4" hidden="1">#REF!,#REF!</definedName>
    <definedName name="RLAINPUT_EquityCatchUp2" localSheetId="5" hidden="1">#REF!,#REF!</definedName>
    <definedName name="RLAINPUT_EquityCatchUp2" localSheetId="6" hidden="1">#REF!,#REF!</definedName>
    <definedName name="RLAINPUT_EquityCatchUp2" localSheetId="3" hidden="1">#REF!,#REF!</definedName>
    <definedName name="RLAINPUT_EquityCatchUp2" hidden="1">#REF!,#REF!</definedName>
    <definedName name="RLAINPUT_EquityCatchUp3" localSheetId="4" hidden="1">#REF!,#REF!</definedName>
    <definedName name="RLAINPUT_EquityCatchUp3" localSheetId="5" hidden="1">#REF!,#REF!</definedName>
    <definedName name="RLAINPUT_EquityCatchUp3" localSheetId="6" hidden="1">#REF!,#REF!</definedName>
    <definedName name="RLAINPUT_EquityCatchUp3" localSheetId="3" hidden="1">#REF!,#REF!</definedName>
    <definedName name="RLAINPUT_EquityCatchUp3" hidden="1">#REF!,#REF!</definedName>
    <definedName name="RLAINPUT_EquityInputs" localSheetId="4" hidden="1">#REF!,#REF!,#REF!</definedName>
    <definedName name="RLAINPUT_EquityInputs" localSheetId="5" hidden="1">#REF!,#REF!,#REF!</definedName>
    <definedName name="RLAINPUT_EquityInputs" localSheetId="6" hidden="1">#REF!,#REF!,#REF!</definedName>
    <definedName name="RLAINPUT_EquityInputs" localSheetId="3" hidden="1">#REF!,#REF!,#REF!</definedName>
    <definedName name="RLAINPUT_EquityInputs" hidden="1">#REF!,#REF!,#REF!</definedName>
    <definedName name="RLAINPUT_EquityPartnerNames" localSheetId="4" hidden="1">#REF!,#REF!</definedName>
    <definedName name="RLAINPUT_EquityPartnerNames" localSheetId="5" hidden="1">#REF!,#REF!</definedName>
    <definedName name="RLAINPUT_EquityPartnerNames" localSheetId="6" hidden="1">#REF!,#REF!</definedName>
    <definedName name="RLAINPUT_EquityPartnerNames" localSheetId="3" hidden="1">#REF!,#REF!</definedName>
    <definedName name="RLAINPUT_EquityPartnerNames" hidden="1">#REF!,#REF!</definedName>
    <definedName name="RLAINPUT_EquityPercent" localSheetId="4" hidden="1">#REF!</definedName>
    <definedName name="RLAINPUT_EquityPercent" localSheetId="5" hidden="1">#REF!</definedName>
    <definedName name="RLAINPUT_EquityPercent" localSheetId="6" hidden="1">#REF!</definedName>
    <definedName name="RLAINPUT_EquityPercent" localSheetId="3" hidden="1">#REF!</definedName>
    <definedName name="RLAINPUT_EquityPercent" hidden="1">#REF!</definedName>
    <definedName name="RLAINPUT_EquityRemainder" localSheetId="4" hidden="1">#REF!,#REF!</definedName>
    <definedName name="RLAINPUT_EquityRemainder" localSheetId="5" hidden="1">#REF!,#REF!</definedName>
    <definedName name="RLAINPUT_EquityRemainder" localSheetId="6" hidden="1">#REF!,#REF!</definedName>
    <definedName name="RLAINPUT_EquityRemainder" localSheetId="3" hidden="1">#REF!,#REF!</definedName>
    <definedName name="RLAINPUT_EquityRemainder" hidden="1">#REF!,#REF!</definedName>
    <definedName name="RLAINPUT_EquityTier1" localSheetId="4" hidden="1">#REF!,#REF!</definedName>
    <definedName name="RLAINPUT_EquityTier1" localSheetId="5" hidden="1">#REF!,#REF!</definedName>
    <definedName name="RLAINPUT_EquityTier1" localSheetId="6" hidden="1">#REF!,#REF!</definedName>
    <definedName name="RLAINPUT_EquityTier1" localSheetId="3" hidden="1">#REF!,#REF!</definedName>
    <definedName name="RLAINPUT_EquityTier1" hidden="1">#REF!,#REF!</definedName>
    <definedName name="RLAINPUT_EquityTier2" localSheetId="4" hidden="1">#REF!,#REF!,#REF!</definedName>
    <definedName name="RLAINPUT_EquityTier2" localSheetId="5" hidden="1">#REF!,#REF!,#REF!</definedName>
    <definedName name="RLAINPUT_EquityTier2" localSheetId="6" hidden="1">#REF!,#REF!,#REF!</definedName>
    <definedName name="RLAINPUT_EquityTier2" localSheetId="3" hidden="1">#REF!,#REF!,#REF!</definedName>
    <definedName name="RLAINPUT_EquityTier2" hidden="1">#REF!,#REF!,#REF!</definedName>
    <definedName name="RLAINPUT_EquityTier3" localSheetId="4" hidden="1">#REF!,#REF!,#REF!</definedName>
    <definedName name="RLAINPUT_EquityTier3" localSheetId="5" hidden="1">#REF!,#REF!,#REF!</definedName>
    <definedName name="RLAINPUT_EquityTier3" localSheetId="6" hidden="1">#REF!,#REF!,#REF!</definedName>
    <definedName name="RLAINPUT_EquityTier3" localSheetId="3" hidden="1">#REF!,#REF!,#REF!</definedName>
    <definedName name="RLAINPUT_EquityTier3" hidden="1">#REF!,#REF!,#REF!</definedName>
    <definedName name="RLAINPUT_InPlaceRecovery" localSheetId="4" hidden="1">#REF!</definedName>
    <definedName name="RLAINPUT_InPlaceRecovery" localSheetId="5" hidden="1">#REF!</definedName>
    <definedName name="RLAINPUT_InPlaceRecovery" localSheetId="6" hidden="1">#REF!</definedName>
    <definedName name="RLAINPUT_InPlaceRecovery" localSheetId="3" hidden="1">#REF!</definedName>
    <definedName name="RLAINPUT_InPlaceRecovery" hidden="1">#REF!</definedName>
    <definedName name="RLAINPUT_Loan3Refi" localSheetId="4" hidden="1">#REF!,#REF!,#REF!</definedName>
    <definedName name="RLAINPUT_Loan3Refi" localSheetId="5" hidden="1">#REF!,#REF!,#REF!</definedName>
    <definedName name="RLAINPUT_Loan3Refi" localSheetId="6" hidden="1">#REF!,#REF!,#REF!</definedName>
    <definedName name="RLAINPUT_Loan3Refi" localSheetId="3" hidden="1">#REF!,#REF!,#REF!</definedName>
    <definedName name="RLAINPUT_Loan3Refi" hidden="1">#REF!,#REF!,#REF!</definedName>
    <definedName name="RLAINPUT_PortfolioInputs" localSheetId="4" hidden="1">#REF!</definedName>
    <definedName name="RLAINPUT_PortfolioInputs" localSheetId="5" hidden="1">#REF!</definedName>
    <definedName name="RLAINPUT_PortfolioInputs" localSheetId="6" hidden="1">#REF!</definedName>
    <definedName name="RLAINPUT_PortfolioInputs" localSheetId="3" hidden="1">#REF!</definedName>
    <definedName name="RLAINPUT_PortfolioInputs" hidden="1">#REF!</definedName>
    <definedName name="RLAINPUT_PortfolioPropertyInputs" localSheetId="4" hidden="1">#REF!</definedName>
    <definedName name="RLAINPUT_PortfolioPropertyInputs" localSheetId="5" hidden="1">#REF!</definedName>
    <definedName name="RLAINPUT_PortfolioPropertyInputs" localSheetId="6" hidden="1">#REF!</definedName>
    <definedName name="RLAINPUT_PortfolioPropertyInputs" localSheetId="3" hidden="1">#REF!</definedName>
    <definedName name="RLAINPUT_PortfolioPropertyInputs" hidden="1">#REF!</definedName>
    <definedName name="rozp" localSheetId="4" hidden="1">{#N/A,#N/A,TRUE,"Krycí list"}</definedName>
    <definedName name="rozp" localSheetId="5" hidden="1">{#N/A,#N/A,TRUE,"Krycí list"}</definedName>
    <definedName name="rozp" localSheetId="6" hidden="1">{#N/A,#N/A,TRUE,"Krycí list"}</definedName>
    <definedName name="rozp" localSheetId="3" hidden="1">{#N/A,#N/A,TRUE,"Krycí list"}</definedName>
    <definedName name="rozp" hidden="1">{#N/A,#N/A,TRUE,"Krycí list"}</definedName>
    <definedName name="rozpp" localSheetId="4" hidden="1">{#N/A,#N/A,TRUE,"Krycí list"}</definedName>
    <definedName name="rozpp" localSheetId="5" hidden="1">{#N/A,#N/A,TRUE,"Krycí list"}</definedName>
    <definedName name="rozpp" localSheetId="6" hidden="1">{#N/A,#N/A,TRUE,"Krycí list"}</definedName>
    <definedName name="rozpp" localSheetId="3" hidden="1">{#N/A,#N/A,TRUE,"Krycí list"}</definedName>
    <definedName name="rozpp" hidden="1">{#N/A,#N/A,TRUE,"Krycí list"}</definedName>
    <definedName name="rrg" localSheetId="4" hidden="1">#REF!</definedName>
    <definedName name="rrg" localSheetId="5" hidden="1">#REF!</definedName>
    <definedName name="rrg" localSheetId="6" hidden="1">#REF!</definedName>
    <definedName name="rrg" localSheetId="3" hidden="1">#REF!</definedName>
    <definedName name="rrg" hidden="1">#REF!</definedName>
    <definedName name="rrr" localSheetId="4" hidden="1">{#N/A,#N/A,FALSE,"ExecutiveSummary";#N/A,#N/A,FALSE,"CostDetail";#N/A,#N/A,FALSE,"IncomeDetail"}</definedName>
    <definedName name="rrr" localSheetId="5" hidden="1">{#N/A,#N/A,FALSE,"ExecutiveSummary";#N/A,#N/A,FALSE,"CostDetail";#N/A,#N/A,FALSE,"IncomeDetail"}</definedName>
    <definedName name="rrr" localSheetId="6" hidden="1">{#N/A,#N/A,FALSE,"ExecutiveSummary";#N/A,#N/A,FALSE,"CostDetail";#N/A,#N/A,FALSE,"IncomeDetail"}</definedName>
    <definedName name="rrr" localSheetId="3" hidden="1">{#N/A,#N/A,FALSE,"ExecutiveSummary";#N/A,#N/A,FALSE,"CostDetail";#N/A,#N/A,FALSE,"IncomeDetail"}</definedName>
    <definedName name="rrr" hidden="1">{#N/A,#N/A,FALSE,"ExecutiveSummary";#N/A,#N/A,FALSE,"CostDetail";#N/A,#N/A,FALSE,"IncomeDetail"}</definedName>
    <definedName name="rrrr" hidden="1">#N/A</definedName>
    <definedName name="rt" localSheetId="4" hidden="1">#REF!</definedName>
    <definedName name="rt" localSheetId="5" hidden="1">#REF!</definedName>
    <definedName name="rt" localSheetId="6" hidden="1">#REF!</definedName>
    <definedName name="rt" localSheetId="3" hidden="1">#REF!</definedName>
    <definedName name="rt" hidden="1">#REF!</definedName>
    <definedName name="rtl" localSheetId="4" hidden="1">#REF!</definedName>
    <definedName name="rtl" localSheetId="5" hidden="1">#REF!</definedName>
    <definedName name="rtl" localSheetId="6" hidden="1">#REF!</definedName>
    <definedName name="rtl" localSheetId="3" hidden="1">#REF!</definedName>
    <definedName name="rtl" hidden="1">#REF!</definedName>
    <definedName name="rtyr" localSheetId="4" hidden="1">{"sheet a",#N/A,FALSE,"A";"sheet b 1",#N/A,FALSE,"B";"sheet b 2",#N/A,FALSE,"B"}</definedName>
    <definedName name="rtyr" localSheetId="5" hidden="1">{"sheet a",#N/A,FALSE,"A";"sheet b 1",#N/A,FALSE,"B";"sheet b 2",#N/A,FALSE,"B"}</definedName>
    <definedName name="rtyr" localSheetId="6" hidden="1">{"sheet a",#N/A,FALSE,"A";"sheet b 1",#N/A,FALSE,"B";"sheet b 2",#N/A,FALSE,"B"}</definedName>
    <definedName name="rtyr" localSheetId="3" hidden="1">{"sheet a",#N/A,FALSE,"A";"sheet b 1",#N/A,FALSE,"B";"sheet b 2",#N/A,FALSE,"B"}</definedName>
    <definedName name="rtyr" hidden="1">{"sheet a",#N/A,FALSE,"A";"sheet b 1",#N/A,FALSE,"B";"sheet b 2",#N/A,FALSE,"B"}</definedName>
    <definedName name="rwe" localSheetId="4" hidden="1">{"Grant",#N/A,FALSE,"Grant";"GP Developer",#N/A,FALSE,"GP &amp; Dev Loans";"Operating Analysis",#N/A,FALSE,"Operations";"Tax Credit",#N/A,FALSE,"Tax Credits";"Tax Credit Analysis",#N/A,FALSE,"TC Analysis"}</definedName>
    <definedName name="rwe" localSheetId="5" hidden="1">{"Grant",#N/A,FALSE,"Grant";"GP Developer",#N/A,FALSE,"GP &amp; Dev Loans";"Operating Analysis",#N/A,FALSE,"Operations";"Tax Credit",#N/A,FALSE,"Tax Credits";"Tax Credit Analysis",#N/A,FALSE,"TC Analysis"}</definedName>
    <definedName name="rwe" localSheetId="6" hidden="1">{"Grant",#N/A,FALSE,"Grant";"GP Developer",#N/A,FALSE,"GP &amp; Dev Loans";"Operating Analysis",#N/A,FALSE,"Operations";"Tax Credit",#N/A,FALSE,"Tax Credits";"Tax Credit Analysis",#N/A,FALSE,"TC Analysis"}</definedName>
    <definedName name="rwe" localSheetId="3" hidden="1">{"Grant",#N/A,FALSE,"Grant";"GP Developer",#N/A,FALSE,"GP &amp; Dev Loans";"Operating Analysis",#N/A,FALSE,"Operations";"Tax Credit",#N/A,FALSE,"Tax Credits";"Tax Credit Analysis",#N/A,FALSE,"TC Analysis"}</definedName>
    <definedName name="rwe" hidden="1">{"Grant",#N/A,FALSE,"Grant";"GP Developer",#N/A,FALSE,"GP &amp; Dev Loans";"Operating Analysis",#N/A,FALSE,"Operations";"Tax Credit",#N/A,FALSE,"Tax Credits";"Tax Credit Analysis",#N/A,FALSE,"TC Analysis"}</definedName>
    <definedName name="Rwvu.CAM._.RATES." localSheetId="4" hidden="1">#REF!,#REF!,#REF!</definedName>
    <definedName name="Rwvu.CAM._.RATES." localSheetId="5" hidden="1">#REF!,#REF!,#REF!</definedName>
    <definedName name="Rwvu.CAM._.RATES." localSheetId="6" hidden="1">#REF!,#REF!,#REF!</definedName>
    <definedName name="Rwvu.CAM._.RATES." localSheetId="3" hidden="1">#REF!,#REF!,#REF!</definedName>
    <definedName name="Rwvu.CAM._.RATES." hidden="1">#REF!,#REF!,#REF!</definedName>
    <definedName name="Rwvu.CAM._.RECOVERY." localSheetId="4" hidden="1">#REF!,#REF!,#REF!</definedName>
    <definedName name="Rwvu.CAM._.RECOVERY." localSheetId="5" hidden="1">#REF!,#REF!,#REF!</definedName>
    <definedName name="Rwvu.CAM._.RECOVERY." localSheetId="6" hidden="1">#REF!,#REF!,#REF!</definedName>
    <definedName name="Rwvu.CAM._.RECOVERY." localSheetId="3" hidden="1">#REF!,#REF!,#REF!</definedName>
    <definedName name="Rwvu.CAM._.RECOVERY." hidden="1">#REF!,#REF!,#REF!</definedName>
    <definedName name="Rwvu.LSMEET." localSheetId="4" hidden="1">#REF!,#REF!,#REF!,#REF!</definedName>
    <definedName name="Rwvu.LSMEET." localSheetId="5" hidden="1">#REF!,#REF!,#REF!,#REF!</definedName>
    <definedName name="Rwvu.LSMEET." localSheetId="6" hidden="1">#REF!,#REF!,#REF!,#REF!</definedName>
    <definedName name="Rwvu.LSMEET." localSheetId="3" hidden="1">#REF!,#REF!,#REF!,#REF!</definedName>
    <definedName name="Rwvu.LSMEET." hidden="1">#REF!,#REF!,#REF!,#REF!</definedName>
    <definedName name="Rwvu.MARKETING._.REVENUE." localSheetId="4" hidden="1">#REF!,#REF!,#REF!</definedName>
    <definedName name="Rwvu.MARKETING._.REVENUE." localSheetId="5" hidden="1">#REF!,#REF!,#REF!</definedName>
    <definedName name="Rwvu.MARKETING._.REVENUE." localSheetId="6" hidden="1">#REF!,#REF!,#REF!</definedName>
    <definedName name="Rwvu.MARKETING._.REVENUE." localSheetId="3" hidden="1">#REF!,#REF!,#REF!</definedName>
    <definedName name="Rwvu.MARKETING._.REVENUE." hidden="1">#REF!,#REF!,#REF!</definedName>
    <definedName name="Rwvu.OCCUPANCY." localSheetId="4" hidden="1">#REF!,#REF!,#REF!</definedName>
    <definedName name="Rwvu.OCCUPANCY." localSheetId="5" hidden="1">#REF!,#REF!,#REF!</definedName>
    <definedName name="Rwvu.OCCUPANCY." localSheetId="6" hidden="1">#REF!,#REF!,#REF!</definedName>
    <definedName name="Rwvu.OCCUPANCY." localSheetId="3" hidden="1">#REF!,#REF!,#REF!</definedName>
    <definedName name="Rwvu.OCCUPANCY." hidden="1">#REF!,#REF!,#REF!</definedName>
    <definedName name="Rwvu.TAX._.RATES." localSheetId="4" hidden="1">#REF!,#REF!,#REF!</definedName>
    <definedName name="Rwvu.TAX._.RATES." localSheetId="5" hidden="1">#REF!,#REF!,#REF!</definedName>
    <definedName name="Rwvu.TAX._.RATES." localSheetId="6" hidden="1">#REF!,#REF!,#REF!</definedName>
    <definedName name="Rwvu.TAX._.RATES." localSheetId="3" hidden="1">#REF!,#REF!,#REF!</definedName>
    <definedName name="Rwvu.TAX._.RATES." hidden="1">#REF!,#REF!,#REF!</definedName>
    <definedName name="Rwvu.TAX._.RECOVERY." localSheetId="4" hidden="1">#REF!,#REF!,#REF!</definedName>
    <definedName name="Rwvu.TAX._.RECOVERY." localSheetId="5" hidden="1">#REF!,#REF!,#REF!</definedName>
    <definedName name="Rwvu.TAX._.RECOVERY." localSheetId="6" hidden="1">#REF!,#REF!,#REF!</definedName>
    <definedName name="Rwvu.TAX._.RECOVERY." localSheetId="3" hidden="1">#REF!,#REF!,#REF!</definedName>
    <definedName name="Rwvu.TAX._.RECOVERY." hidden="1">#REF!,#REF!,#REF!</definedName>
    <definedName name="Rwvu.WAT." localSheetId="4" hidden="1">#REF!</definedName>
    <definedName name="Rwvu.WAT." localSheetId="5" hidden="1">#REF!</definedName>
    <definedName name="Rwvu.WAT." localSheetId="6" hidden="1">#REF!</definedName>
    <definedName name="Rwvu.WAT." localSheetId="3" hidden="1">#REF!</definedName>
    <definedName name="Rwvu.WAT." hidden="1">#REF!</definedName>
    <definedName name="sa" localSheetId="4" hidden="1">{"cap_structure",#N/A,FALSE,"Graph-Mkt Cap";"price",#N/A,FALSE,"Graph-Price";"ebit",#N/A,FALSE,"Graph-EBITDA";"ebitda",#N/A,FALSE,"Graph-EBITDA"}</definedName>
    <definedName name="sa" localSheetId="5" hidden="1">{"cap_structure",#N/A,FALSE,"Graph-Mkt Cap";"price",#N/A,FALSE,"Graph-Price";"ebit",#N/A,FALSE,"Graph-EBITDA";"ebitda",#N/A,FALSE,"Graph-EBITDA"}</definedName>
    <definedName name="sa" localSheetId="6" hidden="1">{"cap_structure",#N/A,FALSE,"Graph-Mkt Cap";"price",#N/A,FALSE,"Graph-Price";"ebit",#N/A,FALSE,"Graph-EBITDA";"ebitda",#N/A,FALSE,"Graph-EBITDA"}</definedName>
    <definedName name="sa" localSheetId="3" hidden="1">{"cap_structure",#N/A,FALSE,"Graph-Mkt Cap";"price",#N/A,FALSE,"Graph-Price";"ebit",#N/A,FALSE,"Graph-EBITDA";"ebitda",#N/A,FALSE,"Graph-EBITDA"}</definedName>
    <definedName name="sa" hidden="1">{"cap_structure",#N/A,FALSE,"Graph-Mkt Cap";"price",#N/A,FALSE,"Graph-Price";"ebit",#N/A,FALSE,"Graph-EBITDA";"ebitda",#N/A,FALSE,"Graph-EBITDA"}</definedName>
    <definedName name="saa" localSheetId="4" hidden="1">{"rtn",#N/A,FALSE,"RTN";"tables",#N/A,FALSE,"RTN";"cf",#N/A,FALSE,"CF";"stats",#N/A,FALSE,"Stats";"prop",#N/A,FALSE,"Prop"}</definedName>
    <definedName name="saa" localSheetId="5" hidden="1">{"rtn",#N/A,FALSE,"RTN";"tables",#N/A,FALSE,"RTN";"cf",#N/A,FALSE,"CF";"stats",#N/A,FALSE,"Stats";"prop",#N/A,FALSE,"Prop"}</definedName>
    <definedName name="saa" localSheetId="6" hidden="1">{"rtn",#N/A,FALSE,"RTN";"tables",#N/A,FALSE,"RTN";"cf",#N/A,FALSE,"CF";"stats",#N/A,FALSE,"Stats";"prop",#N/A,FALSE,"Prop"}</definedName>
    <definedName name="saa" localSheetId="3" hidden="1">{"rtn",#N/A,FALSE,"RTN";"tables",#N/A,FALSE,"RTN";"cf",#N/A,FALSE,"CF";"stats",#N/A,FALSE,"Stats";"prop",#N/A,FALSE,"Prop"}</definedName>
    <definedName name="saa" hidden="1">{"rtn",#N/A,FALSE,"RTN";"tables",#N/A,FALSE,"RTN";"cf",#N/A,FALSE,"CF";"stats",#N/A,FALSE,"Stats";"prop",#N/A,FALSE,"Prop"}</definedName>
    <definedName name="sadd" localSheetId="4" hidden="1">{"DCF","UPSIDE CASE",FALSE,"Sheet1";"DCF","BASE CASE",FALSE,"Sheet1";"DCF","DOWNSIDE CASE",FALSE,"Sheet1"}</definedName>
    <definedName name="sadd" localSheetId="5" hidden="1">{"DCF","UPSIDE CASE",FALSE,"Sheet1";"DCF","BASE CASE",FALSE,"Sheet1";"DCF","DOWNSIDE CASE",FALSE,"Sheet1"}</definedName>
    <definedName name="sadd" localSheetId="6" hidden="1">{"DCF","UPSIDE CASE",FALSE,"Sheet1";"DCF","BASE CASE",FALSE,"Sheet1";"DCF","DOWNSIDE CASE",FALSE,"Sheet1"}</definedName>
    <definedName name="sadd" localSheetId="3" hidden="1">{"DCF","UPSIDE CASE",FALSE,"Sheet1";"DCF","BASE CASE",FALSE,"Sheet1";"DCF","DOWNSIDE CASE",FALSE,"Sheet1"}</definedName>
    <definedName name="sadd" hidden="1">{"DCF","UPSIDE CASE",FALSE,"Sheet1";"DCF","BASE CASE",FALSE,"Sheet1";"DCF","DOWNSIDE CASE",FALSE,"Sheet1"}</definedName>
    <definedName name="sadfs" localSheetId="4" hidden="1">{"Const_Monthly",#N/A,FALSE,"Construction";"Construction_Summary",#N/A,FALSE,"Construction";"Cash_Flow",#N/A,FALSE,"Cash Flow";"Summary",#N/A,FALSE,"Summary";"Finsumm",#N/A,FALSE,"Summary Analysis";"Loanrecap",#N/A,FALSE,"Construction"}</definedName>
    <definedName name="sadfs" localSheetId="5" hidden="1">{"Const_Monthly",#N/A,FALSE,"Construction";"Construction_Summary",#N/A,FALSE,"Construction";"Cash_Flow",#N/A,FALSE,"Cash Flow";"Summary",#N/A,FALSE,"Summary";"Finsumm",#N/A,FALSE,"Summary Analysis";"Loanrecap",#N/A,FALSE,"Construction"}</definedName>
    <definedName name="sadfs" localSheetId="6" hidden="1">{"Const_Monthly",#N/A,FALSE,"Construction";"Construction_Summary",#N/A,FALSE,"Construction";"Cash_Flow",#N/A,FALSE,"Cash Flow";"Summary",#N/A,FALSE,"Summary";"Finsumm",#N/A,FALSE,"Summary Analysis";"Loanrecap",#N/A,FALSE,"Construction"}</definedName>
    <definedName name="sadfs" localSheetId="3" hidden="1">{"Const_Monthly",#N/A,FALSE,"Construction";"Construction_Summary",#N/A,FALSE,"Construction";"Cash_Flow",#N/A,FALSE,"Cash Flow";"Summary",#N/A,FALSE,"Summary";"Finsumm",#N/A,FALSE,"Summary Analysis";"Loanrecap",#N/A,FALSE,"Construction"}</definedName>
    <definedName name="sadfs" hidden="1">{"Const_Monthly",#N/A,FALSE,"Construction";"Construction_Summary",#N/A,FALSE,"Construction";"Cash_Flow",#N/A,FALSE,"Cash Flow";"Summary",#N/A,FALSE,"Summary";"Finsumm",#N/A,FALSE,"Summary Analysis";"Loanrecap",#N/A,FALSE,"Construction"}</definedName>
    <definedName name="sadsadsa" localSheetId="4" hidden="1">{"'Assump'!$F$6:$J$6"}</definedName>
    <definedName name="sadsadsa" localSheetId="5" hidden="1">{"'Assump'!$F$6:$J$6"}</definedName>
    <definedName name="sadsadsa" localSheetId="6" hidden="1">{"'Assump'!$F$6:$J$6"}</definedName>
    <definedName name="sadsadsa" localSheetId="3" hidden="1">{"'Assump'!$F$6:$J$6"}</definedName>
    <definedName name="sadsadsa" hidden="1">{"'Assump'!$F$6:$J$6"}</definedName>
    <definedName name="sagf" localSheetId="4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sagf" localSheetId="5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sagf" localSheetId="6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sagf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sagf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sam" localSheetId="4" hidden="1">{"Full Gross to Net",#N/A,TRUE,"GtoN";"R_I Accepted from Group Coys",#N/A,TRUE,"GtoN";"R_I Ceded to Group Coys",#N/A,TRUE,"GtoN";"Closing Loss Reserves and Gross Claims Incurred",#N/A,TRUE,"GtoN"}</definedName>
    <definedName name="sam" localSheetId="5" hidden="1">{"Full Gross to Net",#N/A,TRUE,"GtoN";"R_I Accepted from Group Coys",#N/A,TRUE,"GtoN";"R_I Ceded to Group Coys",#N/A,TRUE,"GtoN";"Closing Loss Reserves and Gross Claims Incurred",#N/A,TRUE,"GtoN"}</definedName>
    <definedName name="sam" localSheetId="6" hidden="1">{"Full Gross to Net",#N/A,TRUE,"GtoN";"R_I Accepted from Group Coys",#N/A,TRUE,"GtoN";"R_I Ceded to Group Coys",#N/A,TRUE,"GtoN";"Closing Loss Reserves and Gross Claims Incurred",#N/A,TRUE,"GtoN"}</definedName>
    <definedName name="sam" localSheetId="3" hidden="1">{"Full Gross to Net",#N/A,TRUE,"GtoN";"R_I Accepted from Group Coys",#N/A,TRUE,"GtoN";"R_I Ceded to Group Coys",#N/A,TRUE,"GtoN";"Closing Loss Reserves and Gross Claims Incurred",#N/A,TRUE,"GtoN"}</definedName>
    <definedName name="sam" hidden="1">{"Full Gross to Net",#N/A,TRUE,"GtoN";"R_I Accepted from Group Coys",#N/A,TRUE,"GtoN";"R_I Ceded to Group Coys",#N/A,TRUE,"GtoN";"Closing Loss Reserves and Gross Claims Incurred",#N/A,TRUE,"GtoN"}</definedName>
    <definedName name="SAPBEXdnldView" hidden="1">"CT2YB164SH65T9MQ85IJ9K1BH"</definedName>
    <definedName name="SAPBEXrevision" hidden="1">1</definedName>
    <definedName name="SAPBEXsysID" hidden="1">"BWP"</definedName>
    <definedName name="SAPBEXwbID" hidden="1">"6SKS7FBJ10YG7PB0SMOHV6V5A"</definedName>
    <definedName name="sas" localSheetId="4" hidden="1">{"Outflow 1",#N/A,FALSE,"Outflows-Inflows";"Outflow 2",#N/A,FALSE,"Outflows-Inflows";"Inflow 1",#N/A,FALSE,"Outflows-Inflows";"Inflow 2",#N/A,FALSE,"Outflows-Inflows"}</definedName>
    <definedName name="sas" localSheetId="5" hidden="1">{"Outflow 1",#N/A,FALSE,"Outflows-Inflows";"Outflow 2",#N/A,FALSE,"Outflows-Inflows";"Inflow 1",#N/A,FALSE,"Outflows-Inflows";"Inflow 2",#N/A,FALSE,"Outflows-Inflows"}</definedName>
    <definedName name="sas" localSheetId="6" hidden="1">{"Outflow 1",#N/A,FALSE,"Outflows-Inflows";"Outflow 2",#N/A,FALSE,"Outflows-Inflows";"Inflow 1",#N/A,FALSE,"Outflows-Inflows";"Inflow 2",#N/A,FALSE,"Outflows-Inflows"}</definedName>
    <definedName name="sas" localSheetId="3" hidden="1">{"Outflow 1",#N/A,FALSE,"Outflows-Inflows";"Outflow 2",#N/A,FALSE,"Outflows-Inflows";"Inflow 1",#N/A,FALSE,"Outflows-Inflows";"Inflow 2",#N/A,FALSE,"Outflows-Inflows"}</definedName>
    <definedName name="sas" hidden="1">{"Outflow 1",#N/A,FALSE,"Outflows-Inflows";"Outflow 2",#N/A,FALSE,"Outflows-Inflows";"Inflow 1",#N/A,FALSE,"Outflows-Inflows";"Inflow 2",#N/A,FALSE,"Outflows-Inflows"}</definedName>
    <definedName name="SC_Fill" localSheetId="4" hidden="1">#REF!</definedName>
    <definedName name="SC_Fill" localSheetId="5" hidden="1">#REF!</definedName>
    <definedName name="SC_Fill" localSheetId="6" hidden="1">#REF!</definedName>
    <definedName name="SC_Fill" localSheetId="3" hidden="1">#REF!</definedName>
    <definedName name="SC_Fill" hidden="1">#REF!</definedName>
    <definedName name="SC_Fill2" localSheetId="4" hidden="1">#REF!</definedName>
    <definedName name="SC_Fill2" localSheetId="5" hidden="1">#REF!</definedName>
    <definedName name="SC_Fill2" localSheetId="6" hidden="1">#REF!</definedName>
    <definedName name="SC_Fill2" localSheetId="3" hidden="1">#REF!</definedName>
    <definedName name="SC_Fill2" hidden="1">#REF!</definedName>
    <definedName name="scen_change" localSheetId="4" hidden="1">#REF!,#REF!,#REF!,#REF!,#REF!</definedName>
    <definedName name="scen_change" localSheetId="5" hidden="1">#REF!,#REF!,#REF!,#REF!,#REF!</definedName>
    <definedName name="scen_change" localSheetId="6" hidden="1">#REF!,#REF!,#REF!,#REF!,#REF!</definedName>
    <definedName name="scen_change" localSheetId="3" hidden="1">#REF!,#REF!,#REF!,#REF!,#REF!</definedName>
    <definedName name="scen_change" hidden="1">#REF!,#REF!,#REF!,#REF!,#REF!</definedName>
    <definedName name="scen_date1" hidden="1">34379.7786921296</definedName>
    <definedName name="scen_name1" hidden="1">"SOLV 1"</definedName>
    <definedName name="scen_num" hidden="1">1</definedName>
    <definedName name="scen_result" localSheetId="4" hidden="1">#REF!</definedName>
    <definedName name="scen_result" localSheetId="5" hidden="1">#REF!</definedName>
    <definedName name="scen_result" localSheetId="6" hidden="1">#REF!</definedName>
    <definedName name="scen_result" localSheetId="3" hidden="1">#REF!</definedName>
    <definedName name="scen_result" hidden="1">#REF!</definedName>
    <definedName name="scen_user1" hidden="1">"JEAN-LOUIS TORRES"</definedName>
    <definedName name="scen_value1" localSheetId="4" hidden="1">{"0,0525";"0";"0";"20";"0";"0,025";"7"}</definedName>
    <definedName name="scen_value1" localSheetId="5" hidden="1">{"0,0525";"0";"0";"20";"0";"0,025";"7"}</definedName>
    <definedName name="scen_value1" localSheetId="6" hidden="1">{"0,0525";"0";"0";"20";"0";"0,025";"7"}</definedName>
    <definedName name="scen_value1" localSheetId="3" hidden="1">{"0,0525";"0";"0";"20";"0";"0,025";"7"}</definedName>
    <definedName name="scen_value1" hidden="1">{"0,0525";"0";"0";"20";"0";"0,025";"7"}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SD_1x1_11x1_3_G_9003" localSheetId="4" hidden="1">#REF!</definedName>
    <definedName name="SD_1x1_11x1_3_G_9003" localSheetId="5" hidden="1">#REF!</definedName>
    <definedName name="SD_1x1_11x1_3_G_9003" localSheetId="6" hidden="1">#REF!</definedName>
    <definedName name="SD_1x1_11x1_3_G_9003" localSheetId="3" hidden="1">#REF!</definedName>
    <definedName name="SD_1x1_11x1_3_G_9003" hidden="1">#REF!</definedName>
    <definedName name="SD_1x1_2_G_0" localSheetId="4" hidden="1">#REF!</definedName>
    <definedName name="SD_1x1_2_G_0" localSheetId="5" hidden="1">#REF!</definedName>
    <definedName name="SD_1x1_2_G_0" localSheetId="6" hidden="1">#REF!</definedName>
    <definedName name="SD_1x1_2_G_0" localSheetId="3" hidden="1">#REF!</definedName>
    <definedName name="SD_1x1_2_G_0" hidden="1">#REF!</definedName>
    <definedName name="SD_1x1_3_G_0" localSheetId="4" hidden="1">#REF!</definedName>
    <definedName name="SD_1x1_3_G_0" localSheetId="5" hidden="1">#REF!</definedName>
    <definedName name="SD_1x1_3_G_0" localSheetId="6" hidden="1">#REF!</definedName>
    <definedName name="SD_1x1_3_G_0" localSheetId="3" hidden="1">#REF!</definedName>
    <definedName name="SD_1x1_3_G_0" hidden="1">#REF!</definedName>
    <definedName name="SD_1x1_62_G_0" localSheetId="4" hidden="1">#REF!</definedName>
    <definedName name="SD_1x1_62_G_0" localSheetId="5" hidden="1">#REF!</definedName>
    <definedName name="SD_1x1_62_G_0" localSheetId="6" hidden="1">#REF!</definedName>
    <definedName name="SD_1x1_62_G_0" localSheetId="3" hidden="1">#REF!</definedName>
    <definedName name="SD_1x1_62_G_0" hidden="1">#REF!</definedName>
    <definedName name="SD_1x1_6x1_1_B_9000" localSheetId="4" hidden="1">#REF!</definedName>
    <definedName name="SD_1x1_6x1_1_B_9000" localSheetId="5" hidden="1">#REF!</definedName>
    <definedName name="SD_1x1_6x1_1_B_9000" localSheetId="6" hidden="1">#REF!</definedName>
    <definedName name="SD_1x1_6x1_1_B_9000" localSheetId="3" hidden="1">#REF!</definedName>
    <definedName name="SD_1x1_6x1_1_B_9000" hidden="1">#REF!</definedName>
    <definedName name="SD_1x1_6x1_10_B_20" localSheetId="4" hidden="1">#REF!</definedName>
    <definedName name="SD_1x1_6x1_10_B_20" localSheetId="5" hidden="1">#REF!</definedName>
    <definedName name="SD_1x1_6x1_10_B_20" localSheetId="6" hidden="1">#REF!</definedName>
    <definedName name="SD_1x1_6x1_10_B_20" localSheetId="3" hidden="1">#REF!</definedName>
    <definedName name="SD_1x1_6x1_10_B_20" hidden="1">#REF!</definedName>
    <definedName name="SD_1x1_6x1_11_B_0" localSheetId="4" hidden="1">#REF!</definedName>
    <definedName name="SD_1x1_6x1_11_B_0" localSheetId="5" hidden="1">#REF!</definedName>
    <definedName name="SD_1x1_6x1_11_B_0" localSheetId="6" hidden="1">#REF!</definedName>
    <definedName name="SD_1x1_6x1_11_B_0" localSheetId="3" hidden="1">#REF!</definedName>
    <definedName name="SD_1x1_6x1_11_B_0" hidden="1">#REF!</definedName>
    <definedName name="SD_1x1_6x1_12_B_0" localSheetId="4" hidden="1">#REF!</definedName>
    <definedName name="SD_1x1_6x1_12_B_0" localSheetId="5" hidden="1">#REF!</definedName>
    <definedName name="SD_1x1_6x1_12_B_0" localSheetId="6" hidden="1">#REF!</definedName>
    <definedName name="SD_1x1_6x1_12_B_0" localSheetId="3" hidden="1">#REF!</definedName>
    <definedName name="SD_1x1_6x1_12_B_0" hidden="1">#REF!</definedName>
    <definedName name="SD_1x1_6x1_13_B_0" localSheetId="4" hidden="1">#REF!</definedName>
    <definedName name="SD_1x1_6x1_13_B_0" localSheetId="5" hidden="1">#REF!</definedName>
    <definedName name="SD_1x1_6x1_13_B_0" localSheetId="6" hidden="1">#REF!</definedName>
    <definedName name="SD_1x1_6x1_13_B_0" localSheetId="3" hidden="1">#REF!</definedName>
    <definedName name="SD_1x1_6x1_13_B_0" hidden="1">#REF!</definedName>
    <definedName name="SD_1x1_6x1_14_B_0" localSheetId="4" hidden="1">#REF!</definedName>
    <definedName name="SD_1x1_6x1_14_B_0" localSheetId="5" hidden="1">#REF!</definedName>
    <definedName name="SD_1x1_6x1_14_B_0" localSheetId="6" hidden="1">#REF!</definedName>
    <definedName name="SD_1x1_6x1_14_B_0" localSheetId="3" hidden="1">#REF!</definedName>
    <definedName name="SD_1x1_6x1_14_B_0" hidden="1">#REF!</definedName>
    <definedName name="SD_1x1_6x1_15_B_0" localSheetId="4" hidden="1">#REF!</definedName>
    <definedName name="SD_1x1_6x1_15_B_0" localSheetId="5" hidden="1">#REF!</definedName>
    <definedName name="SD_1x1_6x1_15_B_0" localSheetId="6" hidden="1">#REF!</definedName>
    <definedName name="SD_1x1_6x1_15_B_0" localSheetId="3" hidden="1">#REF!</definedName>
    <definedName name="SD_1x1_6x1_15_B_0" hidden="1">#REF!</definedName>
    <definedName name="SD_1x1_6x1_16_B_0" localSheetId="4" hidden="1">#REF!</definedName>
    <definedName name="SD_1x1_6x1_16_B_0" localSheetId="5" hidden="1">#REF!</definedName>
    <definedName name="SD_1x1_6x1_16_B_0" localSheetId="6" hidden="1">#REF!</definedName>
    <definedName name="SD_1x1_6x1_16_B_0" localSheetId="3" hidden="1">#REF!</definedName>
    <definedName name="SD_1x1_6x1_16_B_0" hidden="1">#REF!</definedName>
    <definedName name="SD_1x1_6x1_17_B_0" localSheetId="4" hidden="1">#REF!</definedName>
    <definedName name="SD_1x1_6x1_17_B_0" localSheetId="5" hidden="1">#REF!</definedName>
    <definedName name="SD_1x1_6x1_17_B_0" localSheetId="6" hidden="1">#REF!</definedName>
    <definedName name="SD_1x1_6x1_17_B_0" localSheetId="3" hidden="1">#REF!</definedName>
    <definedName name="SD_1x1_6x1_17_B_0" hidden="1">#REF!</definedName>
    <definedName name="SD_1x1_6x1_18_B_0" localSheetId="4" hidden="1">#REF!</definedName>
    <definedName name="SD_1x1_6x1_18_B_0" localSheetId="5" hidden="1">#REF!</definedName>
    <definedName name="SD_1x1_6x1_18_B_0" localSheetId="6" hidden="1">#REF!</definedName>
    <definedName name="SD_1x1_6x1_18_B_0" localSheetId="3" hidden="1">#REF!</definedName>
    <definedName name="SD_1x1_6x1_18_B_0" hidden="1">#REF!</definedName>
    <definedName name="SD_1x1_6x1_19_B_0" localSheetId="4" hidden="1">#REF!</definedName>
    <definedName name="SD_1x1_6x1_19_B_0" localSheetId="5" hidden="1">#REF!</definedName>
    <definedName name="SD_1x1_6x1_19_B_0" localSheetId="6" hidden="1">#REF!</definedName>
    <definedName name="SD_1x1_6x1_19_B_0" localSheetId="3" hidden="1">#REF!</definedName>
    <definedName name="SD_1x1_6x1_19_B_0" hidden="1">#REF!</definedName>
    <definedName name="SD_1x1_6x1_20_B_0" localSheetId="4" hidden="1">#REF!</definedName>
    <definedName name="SD_1x1_6x1_20_B_0" localSheetId="5" hidden="1">#REF!</definedName>
    <definedName name="SD_1x1_6x1_20_B_0" localSheetId="6" hidden="1">#REF!</definedName>
    <definedName name="SD_1x1_6x1_20_B_0" localSheetId="3" hidden="1">#REF!</definedName>
    <definedName name="SD_1x1_6x1_20_B_0" hidden="1">#REF!</definedName>
    <definedName name="SD_1x1_6x1_21_B_0" localSheetId="4" hidden="1">#REF!</definedName>
    <definedName name="SD_1x1_6x1_21_B_0" localSheetId="5" hidden="1">#REF!</definedName>
    <definedName name="SD_1x1_6x1_21_B_0" localSheetId="6" hidden="1">#REF!</definedName>
    <definedName name="SD_1x1_6x1_21_B_0" localSheetId="3" hidden="1">#REF!</definedName>
    <definedName name="SD_1x1_6x1_21_B_0" hidden="1">#REF!</definedName>
    <definedName name="SD_1x1_6x1_22_B_0" localSheetId="4" hidden="1">#REF!</definedName>
    <definedName name="SD_1x1_6x1_22_B_0" localSheetId="5" hidden="1">#REF!</definedName>
    <definedName name="SD_1x1_6x1_22_B_0" localSheetId="6" hidden="1">#REF!</definedName>
    <definedName name="SD_1x1_6x1_22_B_0" localSheetId="3" hidden="1">#REF!</definedName>
    <definedName name="SD_1x1_6x1_22_B_0" hidden="1">#REF!</definedName>
    <definedName name="SD_1x1_6x1_25_B_0" localSheetId="4" hidden="1">#REF!</definedName>
    <definedName name="SD_1x1_6x1_25_B_0" localSheetId="5" hidden="1">#REF!</definedName>
    <definedName name="SD_1x1_6x1_25_B_0" localSheetId="6" hidden="1">#REF!</definedName>
    <definedName name="SD_1x1_6x1_25_B_0" localSheetId="3" hidden="1">#REF!</definedName>
    <definedName name="SD_1x1_6x1_25_B_0" hidden="1">#REF!</definedName>
    <definedName name="SD_1x1_6x1_3_B_0" localSheetId="4" hidden="1">#REF!</definedName>
    <definedName name="SD_1x1_6x1_3_B_0" localSheetId="5" hidden="1">#REF!</definedName>
    <definedName name="SD_1x1_6x1_3_B_0" localSheetId="6" hidden="1">#REF!</definedName>
    <definedName name="SD_1x1_6x1_3_B_0" localSheetId="3" hidden="1">#REF!</definedName>
    <definedName name="SD_1x1_6x1_3_B_0" hidden="1">#REF!</definedName>
    <definedName name="SD_1x1_6x1_4_B_0" localSheetId="4" hidden="1">#REF!</definedName>
    <definedName name="SD_1x1_6x1_4_B_0" localSheetId="5" hidden="1">#REF!</definedName>
    <definedName name="SD_1x1_6x1_4_B_0" localSheetId="6" hidden="1">#REF!</definedName>
    <definedName name="SD_1x1_6x1_4_B_0" localSheetId="3" hidden="1">#REF!</definedName>
    <definedName name="SD_1x1_6x1_4_B_0" hidden="1">#REF!</definedName>
    <definedName name="SD_1x1_6x1_5_B_0" localSheetId="4" hidden="1">#REF!</definedName>
    <definedName name="SD_1x1_6x1_5_B_0" localSheetId="5" hidden="1">#REF!</definedName>
    <definedName name="SD_1x1_6x1_5_B_0" localSheetId="6" hidden="1">#REF!</definedName>
    <definedName name="SD_1x1_6x1_5_B_0" localSheetId="3" hidden="1">#REF!</definedName>
    <definedName name="SD_1x1_6x1_5_B_0" hidden="1">#REF!</definedName>
    <definedName name="SD_1x1_6x1_6_B_0" localSheetId="4" hidden="1">#REF!</definedName>
    <definedName name="SD_1x1_6x1_6_B_0" localSheetId="5" hidden="1">#REF!</definedName>
    <definedName name="SD_1x1_6x1_6_B_0" localSheetId="6" hidden="1">#REF!</definedName>
    <definedName name="SD_1x1_6x1_6_B_0" localSheetId="3" hidden="1">#REF!</definedName>
    <definedName name="SD_1x1_6x1_6_B_0" hidden="1">#REF!</definedName>
    <definedName name="SD_1x1_6x1_7_B_14" localSheetId="4" hidden="1">#REF!</definedName>
    <definedName name="SD_1x1_6x1_7_B_14" localSheetId="5" hidden="1">#REF!</definedName>
    <definedName name="SD_1x1_6x1_7_B_14" localSheetId="6" hidden="1">#REF!</definedName>
    <definedName name="SD_1x1_6x1_7_B_14" localSheetId="3" hidden="1">#REF!</definedName>
    <definedName name="SD_1x1_6x1_7_B_14" hidden="1">#REF!</definedName>
    <definedName name="SD_1x1_6x1_8_B_11" localSheetId="4" hidden="1">#REF!</definedName>
    <definedName name="SD_1x1_6x1_8_B_11" localSheetId="5" hidden="1">#REF!</definedName>
    <definedName name="SD_1x1_6x1_8_B_11" localSheetId="6" hidden="1">#REF!</definedName>
    <definedName name="SD_1x1_6x1_8_B_11" localSheetId="3" hidden="1">#REF!</definedName>
    <definedName name="SD_1x1_6x1_8_B_11" hidden="1">#REF!</definedName>
    <definedName name="SD_1x1_6x1_9_B_0" localSheetId="4" hidden="1">#REF!</definedName>
    <definedName name="SD_1x1_6x1_9_B_0" localSheetId="5" hidden="1">#REF!</definedName>
    <definedName name="SD_1x1_6x1_9_B_0" localSheetId="6" hidden="1">#REF!</definedName>
    <definedName name="SD_1x1_6x1_9_B_0" localSheetId="3" hidden="1">#REF!</definedName>
    <definedName name="SD_1x1_6x1_9_B_0" hidden="1">#REF!</definedName>
    <definedName name="SD_1x1_6x10_1_B_9000" localSheetId="4" hidden="1">#REF!</definedName>
    <definedName name="SD_1x1_6x10_1_B_9000" localSheetId="5" hidden="1">#REF!</definedName>
    <definedName name="SD_1x1_6x10_1_B_9000" localSheetId="6" hidden="1">#REF!</definedName>
    <definedName name="SD_1x1_6x10_1_B_9000" localSheetId="3" hidden="1">#REF!</definedName>
    <definedName name="SD_1x1_6x10_1_B_9000" hidden="1">#REF!</definedName>
    <definedName name="SD_1x1_6x10_10_B_20" localSheetId="4" hidden="1">#REF!</definedName>
    <definedName name="SD_1x1_6x10_10_B_20" localSheetId="5" hidden="1">#REF!</definedName>
    <definedName name="SD_1x1_6x10_10_B_20" localSheetId="6" hidden="1">#REF!</definedName>
    <definedName name="SD_1x1_6x10_10_B_20" localSheetId="3" hidden="1">#REF!</definedName>
    <definedName name="SD_1x1_6x10_10_B_20" hidden="1">#REF!</definedName>
    <definedName name="SD_1x1_6x10_11_B_0" localSheetId="4" hidden="1">#REF!</definedName>
    <definedName name="SD_1x1_6x10_11_B_0" localSheetId="5" hidden="1">#REF!</definedName>
    <definedName name="SD_1x1_6x10_11_B_0" localSheetId="6" hidden="1">#REF!</definedName>
    <definedName name="SD_1x1_6x10_11_B_0" localSheetId="3" hidden="1">#REF!</definedName>
    <definedName name="SD_1x1_6x10_11_B_0" hidden="1">#REF!</definedName>
    <definedName name="SD_1x1_6x10_12_B_0" localSheetId="4" hidden="1">#REF!</definedName>
    <definedName name="SD_1x1_6x10_12_B_0" localSheetId="5" hidden="1">#REF!</definedName>
    <definedName name="SD_1x1_6x10_12_B_0" localSheetId="6" hidden="1">#REF!</definedName>
    <definedName name="SD_1x1_6x10_12_B_0" localSheetId="3" hidden="1">#REF!</definedName>
    <definedName name="SD_1x1_6x10_12_B_0" hidden="1">#REF!</definedName>
    <definedName name="SD_1x1_6x10_13_B_0" localSheetId="4" hidden="1">#REF!</definedName>
    <definedName name="SD_1x1_6x10_13_B_0" localSheetId="5" hidden="1">#REF!</definedName>
    <definedName name="SD_1x1_6x10_13_B_0" localSheetId="6" hidden="1">#REF!</definedName>
    <definedName name="SD_1x1_6x10_13_B_0" localSheetId="3" hidden="1">#REF!</definedName>
    <definedName name="SD_1x1_6x10_13_B_0" hidden="1">#REF!</definedName>
    <definedName name="SD_1x1_6x10_14_B_0" localSheetId="4" hidden="1">#REF!</definedName>
    <definedName name="SD_1x1_6x10_14_B_0" localSheetId="5" hidden="1">#REF!</definedName>
    <definedName name="SD_1x1_6x10_14_B_0" localSheetId="6" hidden="1">#REF!</definedName>
    <definedName name="SD_1x1_6x10_14_B_0" localSheetId="3" hidden="1">#REF!</definedName>
    <definedName name="SD_1x1_6x10_14_B_0" hidden="1">#REF!</definedName>
    <definedName name="SD_1x1_6x10_15_B_0" localSheetId="4" hidden="1">#REF!</definedName>
    <definedName name="SD_1x1_6x10_15_B_0" localSheetId="5" hidden="1">#REF!</definedName>
    <definedName name="SD_1x1_6x10_15_B_0" localSheetId="6" hidden="1">#REF!</definedName>
    <definedName name="SD_1x1_6x10_15_B_0" localSheetId="3" hidden="1">#REF!</definedName>
    <definedName name="SD_1x1_6x10_15_B_0" hidden="1">#REF!</definedName>
    <definedName name="SD_1x1_6x10_16_B_0" localSheetId="4" hidden="1">#REF!</definedName>
    <definedName name="SD_1x1_6x10_16_B_0" localSheetId="5" hidden="1">#REF!</definedName>
    <definedName name="SD_1x1_6x10_16_B_0" localSheetId="6" hidden="1">#REF!</definedName>
    <definedName name="SD_1x1_6x10_16_B_0" localSheetId="3" hidden="1">#REF!</definedName>
    <definedName name="SD_1x1_6x10_16_B_0" hidden="1">#REF!</definedName>
    <definedName name="SD_1x1_6x10_17_B_0" localSheetId="4" hidden="1">#REF!</definedName>
    <definedName name="SD_1x1_6x10_17_B_0" localSheetId="5" hidden="1">#REF!</definedName>
    <definedName name="SD_1x1_6x10_17_B_0" localSheetId="6" hidden="1">#REF!</definedName>
    <definedName name="SD_1x1_6x10_17_B_0" localSheetId="3" hidden="1">#REF!</definedName>
    <definedName name="SD_1x1_6x10_17_B_0" hidden="1">#REF!</definedName>
    <definedName name="SD_1x1_6x10_18_B_0" localSheetId="4" hidden="1">#REF!</definedName>
    <definedName name="SD_1x1_6x10_18_B_0" localSheetId="5" hidden="1">#REF!</definedName>
    <definedName name="SD_1x1_6x10_18_B_0" localSheetId="6" hidden="1">#REF!</definedName>
    <definedName name="SD_1x1_6x10_18_B_0" localSheetId="3" hidden="1">#REF!</definedName>
    <definedName name="SD_1x1_6x10_18_B_0" hidden="1">#REF!</definedName>
    <definedName name="SD_1x1_6x10_19_B_0" localSheetId="4" hidden="1">#REF!</definedName>
    <definedName name="SD_1x1_6x10_19_B_0" localSheetId="5" hidden="1">#REF!</definedName>
    <definedName name="SD_1x1_6x10_19_B_0" localSheetId="6" hidden="1">#REF!</definedName>
    <definedName name="SD_1x1_6x10_19_B_0" localSheetId="3" hidden="1">#REF!</definedName>
    <definedName name="SD_1x1_6x10_19_B_0" hidden="1">#REF!</definedName>
    <definedName name="SD_1x1_6x10_20_B_0" localSheetId="4" hidden="1">#REF!</definedName>
    <definedName name="SD_1x1_6x10_20_B_0" localSheetId="5" hidden="1">#REF!</definedName>
    <definedName name="SD_1x1_6x10_20_B_0" localSheetId="6" hidden="1">#REF!</definedName>
    <definedName name="SD_1x1_6x10_20_B_0" localSheetId="3" hidden="1">#REF!</definedName>
    <definedName name="SD_1x1_6x10_20_B_0" hidden="1">#REF!</definedName>
    <definedName name="SD_1x1_6x10_21_B_0" localSheetId="4" hidden="1">#REF!</definedName>
    <definedName name="SD_1x1_6x10_21_B_0" localSheetId="5" hidden="1">#REF!</definedName>
    <definedName name="SD_1x1_6x10_21_B_0" localSheetId="6" hidden="1">#REF!</definedName>
    <definedName name="SD_1x1_6x10_21_B_0" localSheetId="3" hidden="1">#REF!</definedName>
    <definedName name="SD_1x1_6x10_21_B_0" hidden="1">#REF!</definedName>
    <definedName name="SD_1x1_6x10_22_B_0" localSheetId="4" hidden="1">#REF!</definedName>
    <definedName name="SD_1x1_6x10_22_B_0" localSheetId="5" hidden="1">#REF!</definedName>
    <definedName name="SD_1x1_6x10_22_B_0" localSheetId="6" hidden="1">#REF!</definedName>
    <definedName name="SD_1x1_6x10_22_B_0" localSheetId="3" hidden="1">#REF!</definedName>
    <definedName name="SD_1x1_6x10_22_B_0" hidden="1">#REF!</definedName>
    <definedName name="SD_1x1_6x10_25_B_0" localSheetId="4" hidden="1">#REF!</definedName>
    <definedName name="SD_1x1_6x10_25_B_0" localSheetId="5" hidden="1">#REF!</definedName>
    <definedName name="SD_1x1_6x10_25_B_0" localSheetId="6" hidden="1">#REF!</definedName>
    <definedName name="SD_1x1_6x10_25_B_0" localSheetId="3" hidden="1">#REF!</definedName>
    <definedName name="SD_1x1_6x10_25_B_0" hidden="1">#REF!</definedName>
    <definedName name="SD_1x1_6x10_3_B_0" localSheetId="4" hidden="1">#REF!</definedName>
    <definedName name="SD_1x1_6x10_3_B_0" localSheetId="5" hidden="1">#REF!</definedName>
    <definedName name="SD_1x1_6x10_3_B_0" localSheetId="6" hidden="1">#REF!</definedName>
    <definedName name="SD_1x1_6x10_3_B_0" localSheetId="3" hidden="1">#REF!</definedName>
    <definedName name="SD_1x1_6x10_3_B_0" hidden="1">#REF!</definedName>
    <definedName name="SD_1x1_6x10_4_B_0" localSheetId="4" hidden="1">#REF!</definedName>
    <definedName name="SD_1x1_6x10_4_B_0" localSheetId="5" hidden="1">#REF!</definedName>
    <definedName name="SD_1x1_6x10_4_B_0" localSheetId="6" hidden="1">#REF!</definedName>
    <definedName name="SD_1x1_6x10_4_B_0" localSheetId="3" hidden="1">#REF!</definedName>
    <definedName name="SD_1x1_6x10_4_B_0" hidden="1">#REF!</definedName>
    <definedName name="SD_1x1_6x10_5_B_0" localSheetId="4" hidden="1">#REF!</definedName>
    <definedName name="SD_1x1_6x10_5_B_0" localSheetId="5" hidden="1">#REF!</definedName>
    <definedName name="SD_1x1_6x10_5_B_0" localSheetId="6" hidden="1">#REF!</definedName>
    <definedName name="SD_1x1_6x10_5_B_0" localSheetId="3" hidden="1">#REF!</definedName>
    <definedName name="SD_1x1_6x10_5_B_0" hidden="1">#REF!</definedName>
    <definedName name="SD_1x1_6x10_6_B_0" localSheetId="4" hidden="1">#REF!</definedName>
    <definedName name="SD_1x1_6x10_6_B_0" localSheetId="5" hidden="1">#REF!</definedName>
    <definedName name="SD_1x1_6x10_6_B_0" localSheetId="6" hidden="1">#REF!</definedName>
    <definedName name="SD_1x1_6x10_6_B_0" localSheetId="3" hidden="1">#REF!</definedName>
    <definedName name="SD_1x1_6x10_6_B_0" hidden="1">#REF!</definedName>
    <definedName name="SD_1x1_6x10_7_B_14" localSheetId="4" hidden="1">#REF!</definedName>
    <definedName name="SD_1x1_6x10_7_B_14" localSheetId="5" hidden="1">#REF!</definedName>
    <definedName name="SD_1x1_6x10_7_B_14" localSheetId="6" hidden="1">#REF!</definedName>
    <definedName name="SD_1x1_6x10_7_B_14" localSheetId="3" hidden="1">#REF!</definedName>
    <definedName name="SD_1x1_6x10_7_B_14" hidden="1">#REF!</definedName>
    <definedName name="SD_1x1_6x10_8_B_11" localSheetId="4" hidden="1">#REF!</definedName>
    <definedName name="SD_1x1_6x10_8_B_11" localSheetId="5" hidden="1">#REF!</definedName>
    <definedName name="SD_1x1_6x10_8_B_11" localSheetId="6" hidden="1">#REF!</definedName>
    <definedName name="SD_1x1_6x10_8_B_11" localSheetId="3" hidden="1">#REF!</definedName>
    <definedName name="SD_1x1_6x10_8_B_11" hidden="1">#REF!</definedName>
    <definedName name="SD_1x1_6x10_9_B_0" localSheetId="4" hidden="1">#REF!</definedName>
    <definedName name="SD_1x1_6x10_9_B_0" localSheetId="5" hidden="1">#REF!</definedName>
    <definedName name="SD_1x1_6x10_9_B_0" localSheetId="6" hidden="1">#REF!</definedName>
    <definedName name="SD_1x1_6x10_9_B_0" localSheetId="3" hidden="1">#REF!</definedName>
    <definedName name="SD_1x1_6x10_9_B_0" hidden="1">#REF!</definedName>
    <definedName name="SD_1x1_6x11_1_B_9000" localSheetId="4" hidden="1">#REF!</definedName>
    <definedName name="SD_1x1_6x11_1_B_9000" localSheetId="5" hidden="1">#REF!</definedName>
    <definedName name="SD_1x1_6x11_1_B_9000" localSheetId="6" hidden="1">#REF!</definedName>
    <definedName name="SD_1x1_6x11_1_B_9000" localSheetId="3" hidden="1">#REF!</definedName>
    <definedName name="SD_1x1_6x11_1_B_9000" hidden="1">#REF!</definedName>
    <definedName name="SD_1x1_6x11_10_B_20" localSheetId="4" hidden="1">#REF!</definedName>
    <definedName name="SD_1x1_6x11_10_B_20" localSheetId="5" hidden="1">#REF!</definedName>
    <definedName name="SD_1x1_6x11_10_B_20" localSheetId="6" hidden="1">#REF!</definedName>
    <definedName name="SD_1x1_6x11_10_B_20" localSheetId="3" hidden="1">#REF!</definedName>
    <definedName name="SD_1x1_6x11_10_B_20" hidden="1">#REF!</definedName>
    <definedName name="SD_1x1_6x11_11_B_0" localSheetId="4" hidden="1">#REF!</definedName>
    <definedName name="SD_1x1_6x11_11_B_0" localSheetId="5" hidden="1">#REF!</definedName>
    <definedName name="SD_1x1_6x11_11_B_0" localSheetId="6" hidden="1">#REF!</definedName>
    <definedName name="SD_1x1_6x11_11_B_0" localSheetId="3" hidden="1">#REF!</definedName>
    <definedName name="SD_1x1_6x11_11_B_0" hidden="1">#REF!</definedName>
    <definedName name="SD_1x1_6x11_12_B_0" localSheetId="4" hidden="1">#REF!</definedName>
    <definedName name="SD_1x1_6x11_12_B_0" localSheetId="5" hidden="1">#REF!</definedName>
    <definedName name="SD_1x1_6x11_12_B_0" localSheetId="6" hidden="1">#REF!</definedName>
    <definedName name="SD_1x1_6x11_12_B_0" localSheetId="3" hidden="1">#REF!</definedName>
    <definedName name="SD_1x1_6x11_12_B_0" hidden="1">#REF!</definedName>
    <definedName name="SD_1x1_6x11_13_B_0" localSheetId="4" hidden="1">#REF!</definedName>
    <definedName name="SD_1x1_6x11_13_B_0" localSheetId="5" hidden="1">#REF!</definedName>
    <definedName name="SD_1x1_6x11_13_B_0" localSheetId="6" hidden="1">#REF!</definedName>
    <definedName name="SD_1x1_6x11_13_B_0" localSheetId="3" hidden="1">#REF!</definedName>
    <definedName name="SD_1x1_6x11_13_B_0" hidden="1">#REF!</definedName>
    <definedName name="SD_1x1_6x11_14_B_0" localSheetId="4" hidden="1">#REF!</definedName>
    <definedName name="SD_1x1_6x11_14_B_0" localSheetId="5" hidden="1">#REF!</definedName>
    <definedName name="SD_1x1_6x11_14_B_0" localSheetId="6" hidden="1">#REF!</definedName>
    <definedName name="SD_1x1_6x11_14_B_0" localSheetId="3" hidden="1">#REF!</definedName>
    <definedName name="SD_1x1_6x11_14_B_0" hidden="1">#REF!</definedName>
    <definedName name="SD_1x1_6x11_15_B_0" localSheetId="4" hidden="1">#REF!</definedName>
    <definedName name="SD_1x1_6x11_15_B_0" localSheetId="5" hidden="1">#REF!</definedName>
    <definedName name="SD_1x1_6x11_15_B_0" localSheetId="6" hidden="1">#REF!</definedName>
    <definedName name="SD_1x1_6x11_15_B_0" localSheetId="3" hidden="1">#REF!</definedName>
    <definedName name="SD_1x1_6x11_15_B_0" hidden="1">#REF!</definedName>
    <definedName name="SD_1x1_6x11_16_B_0" localSheetId="4" hidden="1">#REF!</definedName>
    <definedName name="SD_1x1_6x11_16_B_0" localSheetId="5" hidden="1">#REF!</definedName>
    <definedName name="SD_1x1_6x11_16_B_0" localSheetId="6" hidden="1">#REF!</definedName>
    <definedName name="SD_1x1_6x11_16_B_0" localSheetId="3" hidden="1">#REF!</definedName>
    <definedName name="SD_1x1_6x11_16_B_0" hidden="1">#REF!</definedName>
    <definedName name="SD_1x1_6x11_17_B_0" localSheetId="4" hidden="1">#REF!</definedName>
    <definedName name="SD_1x1_6x11_17_B_0" localSheetId="5" hidden="1">#REF!</definedName>
    <definedName name="SD_1x1_6x11_17_B_0" localSheetId="6" hidden="1">#REF!</definedName>
    <definedName name="SD_1x1_6x11_17_B_0" localSheetId="3" hidden="1">#REF!</definedName>
    <definedName name="SD_1x1_6x11_17_B_0" hidden="1">#REF!</definedName>
    <definedName name="SD_1x1_6x11_18_B_0" localSheetId="4" hidden="1">#REF!</definedName>
    <definedName name="SD_1x1_6x11_18_B_0" localSheetId="5" hidden="1">#REF!</definedName>
    <definedName name="SD_1x1_6x11_18_B_0" localSheetId="6" hidden="1">#REF!</definedName>
    <definedName name="SD_1x1_6x11_18_B_0" localSheetId="3" hidden="1">#REF!</definedName>
    <definedName name="SD_1x1_6x11_18_B_0" hidden="1">#REF!</definedName>
    <definedName name="SD_1x1_6x11_19_B_0" localSheetId="4" hidden="1">#REF!</definedName>
    <definedName name="SD_1x1_6x11_19_B_0" localSheetId="5" hidden="1">#REF!</definedName>
    <definedName name="SD_1x1_6x11_19_B_0" localSheetId="6" hidden="1">#REF!</definedName>
    <definedName name="SD_1x1_6x11_19_B_0" localSheetId="3" hidden="1">#REF!</definedName>
    <definedName name="SD_1x1_6x11_19_B_0" hidden="1">#REF!</definedName>
    <definedName name="SD_1x1_6x11_20_B_0" localSheetId="4" hidden="1">#REF!</definedName>
    <definedName name="SD_1x1_6x11_20_B_0" localSheetId="5" hidden="1">#REF!</definedName>
    <definedName name="SD_1x1_6x11_20_B_0" localSheetId="6" hidden="1">#REF!</definedName>
    <definedName name="SD_1x1_6x11_20_B_0" localSheetId="3" hidden="1">#REF!</definedName>
    <definedName name="SD_1x1_6x11_20_B_0" hidden="1">#REF!</definedName>
    <definedName name="SD_1x1_6x11_21_B_0" localSheetId="4" hidden="1">#REF!</definedName>
    <definedName name="SD_1x1_6x11_21_B_0" localSheetId="5" hidden="1">#REF!</definedName>
    <definedName name="SD_1x1_6x11_21_B_0" localSheetId="6" hidden="1">#REF!</definedName>
    <definedName name="SD_1x1_6x11_21_B_0" localSheetId="3" hidden="1">#REF!</definedName>
    <definedName name="SD_1x1_6x11_21_B_0" hidden="1">#REF!</definedName>
    <definedName name="SD_1x1_6x11_22_B_0" localSheetId="4" hidden="1">#REF!</definedName>
    <definedName name="SD_1x1_6x11_22_B_0" localSheetId="5" hidden="1">#REF!</definedName>
    <definedName name="SD_1x1_6x11_22_B_0" localSheetId="6" hidden="1">#REF!</definedName>
    <definedName name="SD_1x1_6x11_22_B_0" localSheetId="3" hidden="1">#REF!</definedName>
    <definedName name="SD_1x1_6x11_22_B_0" hidden="1">#REF!</definedName>
    <definedName name="SD_1x1_6x11_25_B_0" localSheetId="4" hidden="1">#REF!</definedName>
    <definedName name="SD_1x1_6x11_25_B_0" localSheetId="5" hidden="1">#REF!</definedName>
    <definedName name="SD_1x1_6x11_25_B_0" localSheetId="6" hidden="1">#REF!</definedName>
    <definedName name="SD_1x1_6x11_25_B_0" localSheetId="3" hidden="1">#REF!</definedName>
    <definedName name="SD_1x1_6x11_25_B_0" hidden="1">#REF!</definedName>
    <definedName name="SD_1x1_6x11_3_B_0" localSheetId="4" hidden="1">#REF!</definedName>
    <definedName name="SD_1x1_6x11_3_B_0" localSheetId="5" hidden="1">#REF!</definedName>
    <definedName name="SD_1x1_6x11_3_B_0" localSheetId="6" hidden="1">#REF!</definedName>
    <definedName name="SD_1x1_6x11_3_B_0" localSheetId="3" hidden="1">#REF!</definedName>
    <definedName name="SD_1x1_6x11_3_B_0" hidden="1">#REF!</definedName>
    <definedName name="SD_1x1_6x11_4_B_0" localSheetId="4" hidden="1">#REF!</definedName>
    <definedName name="SD_1x1_6x11_4_B_0" localSheetId="5" hidden="1">#REF!</definedName>
    <definedName name="SD_1x1_6x11_4_B_0" localSheetId="6" hidden="1">#REF!</definedName>
    <definedName name="SD_1x1_6x11_4_B_0" localSheetId="3" hidden="1">#REF!</definedName>
    <definedName name="SD_1x1_6x11_4_B_0" hidden="1">#REF!</definedName>
    <definedName name="SD_1x1_6x11_5_B_0" localSheetId="4" hidden="1">#REF!</definedName>
    <definedName name="SD_1x1_6x11_5_B_0" localSheetId="5" hidden="1">#REF!</definedName>
    <definedName name="SD_1x1_6x11_5_B_0" localSheetId="6" hidden="1">#REF!</definedName>
    <definedName name="SD_1x1_6x11_5_B_0" localSheetId="3" hidden="1">#REF!</definedName>
    <definedName name="SD_1x1_6x11_5_B_0" hidden="1">#REF!</definedName>
    <definedName name="SD_1x1_6x11_6_B_0" localSheetId="4" hidden="1">#REF!</definedName>
    <definedName name="SD_1x1_6x11_6_B_0" localSheetId="5" hidden="1">#REF!</definedName>
    <definedName name="SD_1x1_6x11_6_B_0" localSheetId="6" hidden="1">#REF!</definedName>
    <definedName name="SD_1x1_6x11_6_B_0" localSheetId="3" hidden="1">#REF!</definedName>
    <definedName name="SD_1x1_6x11_6_B_0" hidden="1">#REF!</definedName>
    <definedName name="SD_1x1_6x11_7_B_14" localSheetId="4" hidden="1">#REF!</definedName>
    <definedName name="SD_1x1_6x11_7_B_14" localSheetId="5" hidden="1">#REF!</definedName>
    <definedName name="SD_1x1_6x11_7_B_14" localSheetId="6" hidden="1">#REF!</definedName>
    <definedName name="SD_1x1_6x11_7_B_14" localSheetId="3" hidden="1">#REF!</definedName>
    <definedName name="SD_1x1_6x11_7_B_14" hidden="1">#REF!</definedName>
    <definedName name="SD_1x1_6x11_8_B_11" localSheetId="4" hidden="1">#REF!</definedName>
    <definedName name="SD_1x1_6x11_8_B_11" localSheetId="5" hidden="1">#REF!</definedName>
    <definedName name="SD_1x1_6x11_8_B_11" localSheetId="6" hidden="1">#REF!</definedName>
    <definedName name="SD_1x1_6x11_8_B_11" localSheetId="3" hidden="1">#REF!</definedName>
    <definedName name="SD_1x1_6x11_8_B_11" hidden="1">#REF!</definedName>
    <definedName name="SD_1x1_6x11_9_B_0" localSheetId="4" hidden="1">#REF!</definedName>
    <definedName name="SD_1x1_6x11_9_B_0" localSheetId="5" hidden="1">#REF!</definedName>
    <definedName name="SD_1x1_6x11_9_B_0" localSheetId="6" hidden="1">#REF!</definedName>
    <definedName name="SD_1x1_6x11_9_B_0" localSheetId="3" hidden="1">#REF!</definedName>
    <definedName name="SD_1x1_6x11_9_B_0" hidden="1">#REF!</definedName>
    <definedName name="SD_1x1_6x12_1_B_9000" localSheetId="4" hidden="1">#REF!</definedName>
    <definedName name="SD_1x1_6x12_1_B_9000" localSheetId="5" hidden="1">#REF!</definedName>
    <definedName name="SD_1x1_6x12_1_B_9000" localSheetId="6" hidden="1">#REF!</definedName>
    <definedName name="SD_1x1_6x12_1_B_9000" localSheetId="3" hidden="1">#REF!</definedName>
    <definedName name="SD_1x1_6x12_1_B_9000" hidden="1">#REF!</definedName>
    <definedName name="SD_1x1_6x12_10_B_20" localSheetId="4" hidden="1">#REF!</definedName>
    <definedName name="SD_1x1_6x12_10_B_20" localSheetId="5" hidden="1">#REF!</definedName>
    <definedName name="SD_1x1_6x12_10_B_20" localSheetId="6" hidden="1">#REF!</definedName>
    <definedName name="SD_1x1_6x12_10_B_20" localSheetId="3" hidden="1">#REF!</definedName>
    <definedName name="SD_1x1_6x12_10_B_20" hidden="1">#REF!</definedName>
    <definedName name="SD_1x1_6x12_11_B_0" localSheetId="4" hidden="1">#REF!</definedName>
    <definedName name="SD_1x1_6x12_11_B_0" localSheetId="5" hidden="1">#REF!</definedName>
    <definedName name="SD_1x1_6x12_11_B_0" localSheetId="6" hidden="1">#REF!</definedName>
    <definedName name="SD_1x1_6x12_11_B_0" localSheetId="3" hidden="1">#REF!</definedName>
    <definedName name="SD_1x1_6x12_11_B_0" hidden="1">#REF!</definedName>
    <definedName name="SD_1x1_6x12_12_B_0" localSheetId="4" hidden="1">#REF!</definedName>
    <definedName name="SD_1x1_6x12_12_B_0" localSheetId="5" hidden="1">#REF!</definedName>
    <definedName name="SD_1x1_6x12_12_B_0" localSheetId="6" hidden="1">#REF!</definedName>
    <definedName name="SD_1x1_6x12_12_B_0" localSheetId="3" hidden="1">#REF!</definedName>
    <definedName name="SD_1x1_6x12_12_B_0" hidden="1">#REF!</definedName>
    <definedName name="SD_1x1_6x12_13_B_0" localSheetId="4" hidden="1">#REF!</definedName>
    <definedName name="SD_1x1_6x12_13_B_0" localSheetId="5" hidden="1">#REF!</definedName>
    <definedName name="SD_1x1_6x12_13_B_0" localSheetId="6" hidden="1">#REF!</definedName>
    <definedName name="SD_1x1_6x12_13_B_0" localSheetId="3" hidden="1">#REF!</definedName>
    <definedName name="SD_1x1_6x12_13_B_0" hidden="1">#REF!</definedName>
    <definedName name="SD_1x1_6x12_14_B_0" localSheetId="4" hidden="1">#REF!</definedName>
    <definedName name="SD_1x1_6x12_14_B_0" localSheetId="5" hidden="1">#REF!</definedName>
    <definedName name="SD_1x1_6x12_14_B_0" localSheetId="6" hidden="1">#REF!</definedName>
    <definedName name="SD_1x1_6x12_14_B_0" localSheetId="3" hidden="1">#REF!</definedName>
    <definedName name="SD_1x1_6x12_14_B_0" hidden="1">#REF!</definedName>
    <definedName name="SD_1x1_6x12_15_B_0" localSheetId="4" hidden="1">#REF!</definedName>
    <definedName name="SD_1x1_6x12_15_B_0" localSheetId="5" hidden="1">#REF!</definedName>
    <definedName name="SD_1x1_6x12_15_B_0" localSheetId="6" hidden="1">#REF!</definedName>
    <definedName name="SD_1x1_6x12_15_B_0" localSheetId="3" hidden="1">#REF!</definedName>
    <definedName name="SD_1x1_6x12_15_B_0" hidden="1">#REF!</definedName>
    <definedName name="SD_1x1_6x12_16_B_0" localSheetId="4" hidden="1">#REF!</definedName>
    <definedName name="SD_1x1_6x12_16_B_0" localSheetId="5" hidden="1">#REF!</definedName>
    <definedName name="SD_1x1_6x12_16_B_0" localSheetId="6" hidden="1">#REF!</definedName>
    <definedName name="SD_1x1_6x12_16_B_0" localSheetId="3" hidden="1">#REF!</definedName>
    <definedName name="SD_1x1_6x12_16_B_0" hidden="1">#REF!</definedName>
    <definedName name="SD_1x1_6x12_17_B_0" localSheetId="4" hidden="1">#REF!</definedName>
    <definedName name="SD_1x1_6x12_17_B_0" localSheetId="5" hidden="1">#REF!</definedName>
    <definedName name="SD_1x1_6x12_17_B_0" localSheetId="6" hidden="1">#REF!</definedName>
    <definedName name="SD_1x1_6x12_17_B_0" localSheetId="3" hidden="1">#REF!</definedName>
    <definedName name="SD_1x1_6x12_17_B_0" hidden="1">#REF!</definedName>
    <definedName name="SD_1x1_6x12_18_B_0" localSheetId="4" hidden="1">#REF!</definedName>
    <definedName name="SD_1x1_6x12_18_B_0" localSheetId="5" hidden="1">#REF!</definedName>
    <definedName name="SD_1x1_6x12_18_B_0" localSheetId="6" hidden="1">#REF!</definedName>
    <definedName name="SD_1x1_6x12_18_B_0" localSheetId="3" hidden="1">#REF!</definedName>
    <definedName name="SD_1x1_6x12_18_B_0" hidden="1">#REF!</definedName>
    <definedName name="SD_1x1_6x12_19_B_0" localSheetId="4" hidden="1">#REF!</definedName>
    <definedName name="SD_1x1_6x12_19_B_0" localSheetId="5" hidden="1">#REF!</definedName>
    <definedName name="SD_1x1_6x12_19_B_0" localSheetId="6" hidden="1">#REF!</definedName>
    <definedName name="SD_1x1_6x12_19_B_0" localSheetId="3" hidden="1">#REF!</definedName>
    <definedName name="SD_1x1_6x12_19_B_0" hidden="1">#REF!</definedName>
    <definedName name="SD_1x1_6x12_20_B_0" localSheetId="4" hidden="1">#REF!</definedName>
    <definedName name="SD_1x1_6x12_20_B_0" localSheetId="5" hidden="1">#REF!</definedName>
    <definedName name="SD_1x1_6x12_20_B_0" localSheetId="6" hidden="1">#REF!</definedName>
    <definedName name="SD_1x1_6x12_20_B_0" localSheetId="3" hidden="1">#REF!</definedName>
    <definedName name="SD_1x1_6x12_20_B_0" hidden="1">#REF!</definedName>
    <definedName name="SD_1x1_6x12_21_B_0" localSheetId="4" hidden="1">#REF!</definedName>
    <definedName name="SD_1x1_6x12_21_B_0" localSheetId="5" hidden="1">#REF!</definedName>
    <definedName name="SD_1x1_6x12_21_B_0" localSheetId="6" hidden="1">#REF!</definedName>
    <definedName name="SD_1x1_6x12_21_B_0" localSheetId="3" hidden="1">#REF!</definedName>
    <definedName name="SD_1x1_6x12_21_B_0" hidden="1">#REF!</definedName>
    <definedName name="SD_1x1_6x12_22_B_0" localSheetId="4" hidden="1">#REF!</definedName>
    <definedName name="SD_1x1_6x12_22_B_0" localSheetId="5" hidden="1">#REF!</definedName>
    <definedName name="SD_1x1_6x12_22_B_0" localSheetId="6" hidden="1">#REF!</definedName>
    <definedName name="SD_1x1_6x12_22_B_0" localSheetId="3" hidden="1">#REF!</definedName>
    <definedName name="SD_1x1_6x12_22_B_0" hidden="1">#REF!</definedName>
    <definedName name="SD_1x1_6x12_25_B_0" localSheetId="4" hidden="1">#REF!</definedName>
    <definedName name="SD_1x1_6x12_25_B_0" localSheetId="5" hidden="1">#REF!</definedName>
    <definedName name="SD_1x1_6x12_25_B_0" localSheetId="6" hidden="1">#REF!</definedName>
    <definedName name="SD_1x1_6x12_25_B_0" localSheetId="3" hidden="1">#REF!</definedName>
    <definedName name="SD_1x1_6x12_25_B_0" hidden="1">#REF!</definedName>
    <definedName name="SD_1x1_6x12_3_B_0" localSheetId="4" hidden="1">#REF!</definedName>
    <definedName name="SD_1x1_6x12_3_B_0" localSheetId="5" hidden="1">#REF!</definedName>
    <definedName name="SD_1x1_6x12_3_B_0" localSheetId="6" hidden="1">#REF!</definedName>
    <definedName name="SD_1x1_6x12_3_B_0" localSheetId="3" hidden="1">#REF!</definedName>
    <definedName name="SD_1x1_6x12_3_B_0" hidden="1">#REF!</definedName>
    <definedName name="SD_1x1_6x12_4_B_0" localSheetId="4" hidden="1">#REF!</definedName>
    <definedName name="SD_1x1_6x12_4_B_0" localSheetId="5" hidden="1">#REF!</definedName>
    <definedName name="SD_1x1_6x12_4_B_0" localSheetId="6" hidden="1">#REF!</definedName>
    <definedName name="SD_1x1_6x12_4_B_0" localSheetId="3" hidden="1">#REF!</definedName>
    <definedName name="SD_1x1_6x12_4_B_0" hidden="1">#REF!</definedName>
    <definedName name="SD_1x1_6x12_5_B_0" localSheetId="4" hidden="1">#REF!</definedName>
    <definedName name="SD_1x1_6x12_5_B_0" localSheetId="5" hidden="1">#REF!</definedName>
    <definedName name="SD_1x1_6x12_5_B_0" localSheetId="6" hidden="1">#REF!</definedName>
    <definedName name="SD_1x1_6x12_5_B_0" localSheetId="3" hidden="1">#REF!</definedName>
    <definedName name="SD_1x1_6x12_5_B_0" hidden="1">#REF!</definedName>
    <definedName name="SD_1x1_6x12_6_B_0" localSheetId="4" hidden="1">#REF!</definedName>
    <definedName name="SD_1x1_6x12_6_B_0" localSheetId="5" hidden="1">#REF!</definedName>
    <definedName name="SD_1x1_6x12_6_B_0" localSheetId="6" hidden="1">#REF!</definedName>
    <definedName name="SD_1x1_6x12_6_B_0" localSheetId="3" hidden="1">#REF!</definedName>
    <definedName name="SD_1x1_6x12_6_B_0" hidden="1">#REF!</definedName>
    <definedName name="SD_1x1_6x12_7_B_14" localSheetId="4" hidden="1">#REF!</definedName>
    <definedName name="SD_1x1_6x12_7_B_14" localSheetId="5" hidden="1">#REF!</definedName>
    <definedName name="SD_1x1_6x12_7_B_14" localSheetId="6" hidden="1">#REF!</definedName>
    <definedName name="SD_1x1_6x12_7_B_14" localSheetId="3" hidden="1">#REF!</definedName>
    <definedName name="SD_1x1_6x12_7_B_14" hidden="1">#REF!</definedName>
    <definedName name="SD_1x1_6x12_8_B_11" localSheetId="4" hidden="1">#REF!</definedName>
    <definedName name="SD_1x1_6x12_8_B_11" localSheetId="5" hidden="1">#REF!</definedName>
    <definedName name="SD_1x1_6x12_8_B_11" localSheetId="6" hidden="1">#REF!</definedName>
    <definedName name="SD_1x1_6x12_8_B_11" localSheetId="3" hidden="1">#REF!</definedName>
    <definedName name="SD_1x1_6x12_8_B_11" hidden="1">#REF!</definedName>
    <definedName name="SD_1x1_6x12_9_B_0" localSheetId="4" hidden="1">#REF!</definedName>
    <definedName name="SD_1x1_6x12_9_B_0" localSheetId="5" hidden="1">#REF!</definedName>
    <definedName name="SD_1x1_6x12_9_B_0" localSheetId="6" hidden="1">#REF!</definedName>
    <definedName name="SD_1x1_6x12_9_B_0" localSheetId="3" hidden="1">#REF!</definedName>
    <definedName name="SD_1x1_6x12_9_B_0" hidden="1">#REF!</definedName>
    <definedName name="SD_1x1_6x13_1_B_9000" localSheetId="4" hidden="1">#REF!</definedName>
    <definedName name="SD_1x1_6x13_1_B_9000" localSheetId="5" hidden="1">#REF!</definedName>
    <definedName name="SD_1x1_6x13_1_B_9000" localSheetId="6" hidden="1">#REF!</definedName>
    <definedName name="SD_1x1_6x13_1_B_9000" localSheetId="3" hidden="1">#REF!</definedName>
    <definedName name="SD_1x1_6x13_1_B_9000" hidden="1">#REF!</definedName>
    <definedName name="SD_1x1_6x13_10_B_20" localSheetId="4" hidden="1">#REF!</definedName>
    <definedName name="SD_1x1_6x13_10_B_20" localSheetId="5" hidden="1">#REF!</definedName>
    <definedName name="SD_1x1_6x13_10_B_20" localSheetId="6" hidden="1">#REF!</definedName>
    <definedName name="SD_1x1_6x13_10_B_20" localSheetId="3" hidden="1">#REF!</definedName>
    <definedName name="SD_1x1_6x13_10_B_20" hidden="1">#REF!</definedName>
    <definedName name="SD_1x1_6x13_11_B_0" localSheetId="4" hidden="1">#REF!</definedName>
    <definedName name="SD_1x1_6x13_11_B_0" localSheetId="5" hidden="1">#REF!</definedName>
    <definedName name="SD_1x1_6x13_11_B_0" localSheetId="6" hidden="1">#REF!</definedName>
    <definedName name="SD_1x1_6x13_11_B_0" localSheetId="3" hidden="1">#REF!</definedName>
    <definedName name="SD_1x1_6x13_11_B_0" hidden="1">#REF!</definedName>
    <definedName name="SD_1x1_6x13_12_B_0" localSheetId="4" hidden="1">#REF!</definedName>
    <definedName name="SD_1x1_6x13_12_B_0" localSheetId="5" hidden="1">#REF!</definedName>
    <definedName name="SD_1x1_6x13_12_B_0" localSheetId="6" hidden="1">#REF!</definedName>
    <definedName name="SD_1x1_6x13_12_B_0" localSheetId="3" hidden="1">#REF!</definedName>
    <definedName name="SD_1x1_6x13_12_B_0" hidden="1">#REF!</definedName>
    <definedName name="SD_1x1_6x13_13_B_0" localSheetId="4" hidden="1">#REF!</definedName>
    <definedName name="SD_1x1_6x13_13_B_0" localSheetId="5" hidden="1">#REF!</definedName>
    <definedName name="SD_1x1_6x13_13_B_0" localSheetId="6" hidden="1">#REF!</definedName>
    <definedName name="SD_1x1_6x13_13_B_0" localSheetId="3" hidden="1">#REF!</definedName>
    <definedName name="SD_1x1_6x13_13_B_0" hidden="1">#REF!</definedName>
    <definedName name="SD_1x1_6x13_14_B_0" localSheetId="4" hidden="1">#REF!</definedName>
    <definedName name="SD_1x1_6x13_14_B_0" localSheetId="5" hidden="1">#REF!</definedName>
    <definedName name="SD_1x1_6x13_14_B_0" localSheetId="6" hidden="1">#REF!</definedName>
    <definedName name="SD_1x1_6x13_14_B_0" localSheetId="3" hidden="1">#REF!</definedName>
    <definedName name="SD_1x1_6x13_14_B_0" hidden="1">#REF!</definedName>
    <definedName name="SD_1x1_6x13_15_B_0" localSheetId="4" hidden="1">#REF!</definedName>
    <definedName name="SD_1x1_6x13_15_B_0" localSheetId="5" hidden="1">#REF!</definedName>
    <definedName name="SD_1x1_6x13_15_B_0" localSheetId="6" hidden="1">#REF!</definedName>
    <definedName name="SD_1x1_6x13_15_B_0" localSheetId="3" hidden="1">#REF!</definedName>
    <definedName name="SD_1x1_6x13_15_B_0" hidden="1">#REF!</definedName>
    <definedName name="SD_1x1_6x13_16_B_0" localSheetId="4" hidden="1">#REF!</definedName>
    <definedName name="SD_1x1_6x13_16_B_0" localSheetId="5" hidden="1">#REF!</definedName>
    <definedName name="SD_1x1_6x13_16_B_0" localSheetId="6" hidden="1">#REF!</definedName>
    <definedName name="SD_1x1_6x13_16_B_0" localSheetId="3" hidden="1">#REF!</definedName>
    <definedName name="SD_1x1_6x13_16_B_0" hidden="1">#REF!</definedName>
    <definedName name="SD_1x1_6x13_17_B_0" localSheetId="4" hidden="1">#REF!</definedName>
    <definedName name="SD_1x1_6x13_17_B_0" localSheetId="5" hidden="1">#REF!</definedName>
    <definedName name="SD_1x1_6x13_17_B_0" localSheetId="6" hidden="1">#REF!</definedName>
    <definedName name="SD_1x1_6x13_17_B_0" localSheetId="3" hidden="1">#REF!</definedName>
    <definedName name="SD_1x1_6x13_17_B_0" hidden="1">#REF!</definedName>
    <definedName name="SD_1x1_6x13_18_B_0" localSheetId="4" hidden="1">#REF!</definedName>
    <definedName name="SD_1x1_6x13_18_B_0" localSheetId="5" hidden="1">#REF!</definedName>
    <definedName name="SD_1x1_6x13_18_B_0" localSheetId="6" hidden="1">#REF!</definedName>
    <definedName name="SD_1x1_6x13_18_B_0" localSheetId="3" hidden="1">#REF!</definedName>
    <definedName name="SD_1x1_6x13_18_B_0" hidden="1">#REF!</definedName>
    <definedName name="SD_1x1_6x13_19_B_0" localSheetId="4" hidden="1">#REF!</definedName>
    <definedName name="SD_1x1_6x13_19_B_0" localSheetId="5" hidden="1">#REF!</definedName>
    <definedName name="SD_1x1_6x13_19_B_0" localSheetId="6" hidden="1">#REF!</definedName>
    <definedName name="SD_1x1_6x13_19_B_0" localSheetId="3" hidden="1">#REF!</definedName>
    <definedName name="SD_1x1_6x13_19_B_0" hidden="1">#REF!</definedName>
    <definedName name="SD_1x1_6x13_20_B_0" localSheetId="4" hidden="1">#REF!</definedName>
    <definedName name="SD_1x1_6x13_20_B_0" localSheetId="5" hidden="1">#REF!</definedName>
    <definedName name="SD_1x1_6x13_20_B_0" localSheetId="6" hidden="1">#REF!</definedName>
    <definedName name="SD_1x1_6x13_20_B_0" localSheetId="3" hidden="1">#REF!</definedName>
    <definedName name="SD_1x1_6x13_20_B_0" hidden="1">#REF!</definedName>
    <definedName name="SD_1x1_6x13_21_B_0" localSheetId="4" hidden="1">#REF!</definedName>
    <definedName name="SD_1x1_6x13_21_B_0" localSheetId="5" hidden="1">#REF!</definedName>
    <definedName name="SD_1x1_6x13_21_B_0" localSheetId="6" hidden="1">#REF!</definedName>
    <definedName name="SD_1x1_6x13_21_B_0" localSheetId="3" hidden="1">#REF!</definedName>
    <definedName name="SD_1x1_6x13_21_B_0" hidden="1">#REF!</definedName>
    <definedName name="SD_1x1_6x13_22_B_0" localSheetId="4" hidden="1">#REF!</definedName>
    <definedName name="SD_1x1_6x13_22_B_0" localSheetId="5" hidden="1">#REF!</definedName>
    <definedName name="SD_1x1_6x13_22_B_0" localSheetId="6" hidden="1">#REF!</definedName>
    <definedName name="SD_1x1_6x13_22_B_0" localSheetId="3" hidden="1">#REF!</definedName>
    <definedName name="SD_1x1_6x13_22_B_0" hidden="1">#REF!</definedName>
    <definedName name="SD_1x1_6x13_25_B_0" localSheetId="4" hidden="1">#REF!</definedName>
    <definedName name="SD_1x1_6x13_25_B_0" localSheetId="5" hidden="1">#REF!</definedName>
    <definedName name="SD_1x1_6x13_25_B_0" localSheetId="6" hidden="1">#REF!</definedName>
    <definedName name="SD_1x1_6x13_25_B_0" localSheetId="3" hidden="1">#REF!</definedName>
    <definedName name="SD_1x1_6x13_25_B_0" hidden="1">#REF!</definedName>
    <definedName name="SD_1x1_6x13_3_B_0" localSheetId="4" hidden="1">#REF!</definedName>
    <definedName name="SD_1x1_6x13_3_B_0" localSheetId="5" hidden="1">#REF!</definedName>
    <definedName name="SD_1x1_6x13_3_B_0" localSheetId="6" hidden="1">#REF!</definedName>
    <definedName name="SD_1x1_6x13_3_B_0" localSheetId="3" hidden="1">#REF!</definedName>
    <definedName name="SD_1x1_6x13_3_B_0" hidden="1">#REF!</definedName>
    <definedName name="SD_1x1_6x13_4_B_0" localSheetId="4" hidden="1">#REF!</definedName>
    <definedName name="SD_1x1_6x13_4_B_0" localSheetId="5" hidden="1">#REF!</definedName>
    <definedName name="SD_1x1_6x13_4_B_0" localSheetId="6" hidden="1">#REF!</definedName>
    <definedName name="SD_1x1_6x13_4_B_0" localSheetId="3" hidden="1">#REF!</definedName>
    <definedName name="SD_1x1_6x13_4_B_0" hidden="1">#REF!</definedName>
    <definedName name="SD_1x1_6x13_5_B_0" localSheetId="4" hidden="1">#REF!</definedName>
    <definedName name="SD_1x1_6x13_5_B_0" localSheetId="5" hidden="1">#REF!</definedName>
    <definedName name="SD_1x1_6x13_5_B_0" localSheetId="6" hidden="1">#REF!</definedName>
    <definedName name="SD_1x1_6x13_5_B_0" localSheetId="3" hidden="1">#REF!</definedName>
    <definedName name="SD_1x1_6x13_5_B_0" hidden="1">#REF!</definedName>
    <definedName name="SD_1x1_6x13_6_B_0" localSheetId="4" hidden="1">#REF!</definedName>
    <definedName name="SD_1x1_6x13_6_B_0" localSheetId="5" hidden="1">#REF!</definedName>
    <definedName name="SD_1x1_6x13_6_B_0" localSheetId="6" hidden="1">#REF!</definedName>
    <definedName name="SD_1x1_6x13_6_B_0" localSheetId="3" hidden="1">#REF!</definedName>
    <definedName name="SD_1x1_6x13_6_B_0" hidden="1">#REF!</definedName>
    <definedName name="SD_1x1_6x13_7_B_14" localSheetId="4" hidden="1">#REF!</definedName>
    <definedName name="SD_1x1_6x13_7_B_14" localSheetId="5" hidden="1">#REF!</definedName>
    <definedName name="SD_1x1_6x13_7_B_14" localSheetId="6" hidden="1">#REF!</definedName>
    <definedName name="SD_1x1_6x13_7_B_14" localSheetId="3" hidden="1">#REF!</definedName>
    <definedName name="SD_1x1_6x13_7_B_14" hidden="1">#REF!</definedName>
    <definedName name="SD_1x1_6x13_8_B_11" localSheetId="4" hidden="1">#REF!</definedName>
    <definedName name="SD_1x1_6x13_8_B_11" localSheetId="5" hidden="1">#REF!</definedName>
    <definedName name="SD_1x1_6x13_8_B_11" localSheetId="6" hidden="1">#REF!</definedName>
    <definedName name="SD_1x1_6x13_8_B_11" localSheetId="3" hidden="1">#REF!</definedName>
    <definedName name="SD_1x1_6x13_8_B_11" hidden="1">#REF!</definedName>
    <definedName name="SD_1x1_6x13_9_B_0" localSheetId="4" hidden="1">#REF!</definedName>
    <definedName name="SD_1x1_6x13_9_B_0" localSheetId="5" hidden="1">#REF!</definedName>
    <definedName name="SD_1x1_6x13_9_B_0" localSheetId="6" hidden="1">#REF!</definedName>
    <definedName name="SD_1x1_6x13_9_B_0" localSheetId="3" hidden="1">#REF!</definedName>
    <definedName name="SD_1x1_6x13_9_B_0" hidden="1">#REF!</definedName>
    <definedName name="SD_1x1_6x14_1_B_9000" localSheetId="4" hidden="1">#REF!</definedName>
    <definedName name="SD_1x1_6x14_1_B_9000" localSheetId="5" hidden="1">#REF!</definedName>
    <definedName name="SD_1x1_6x14_1_B_9000" localSheetId="6" hidden="1">#REF!</definedName>
    <definedName name="SD_1x1_6x14_1_B_9000" localSheetId="3" hidden="1">#REF!</definedName>
    <definedName name="SD_1x1_6x14_1_B_9000" hidden="1">#REF!</definedName>
    <definedName name="SD_1x1_6x14_10_B_20" localSheetId="4" hidden="1">#REF!</definedName>
    <definedName name="SD_1x1_6x14_10_B_20" localSheetId="5" hidden="1">#REF!</definedName>
    <definedName name="SD_1x1_6x14_10_B_20" localSheetId="6" hidden="1">#REF!</definedName>
    <definedName name="SD_1x1_6x14_10_B_20" localSheetId="3" hidden="1">#REF!</definedName>
    <definedName name="SD_1x1_6x14_10_B_20" hidden="1">#REF!</definedName>
    <definedName name="SD_1x1_6x14_11_B_0" localSheetId="4" hidden="1">#REF!</definedName>
    <definedName name="SD_1x1_6x14_11_B_0" localSheetId="5" hidden="1">#REF!</definedName>
    <definedName name="SD_1x1_6x14_11_B_0" localSheetId="6" hidden="1">#REF!</definedName>
    <definedName name="SD_1x1_6x14_11_B_0" localSheetId="3" hidden="1">#REF!</definedName>
    <definedName name="SD_1x1_6x14_11_B_0" hidden="1">#REF!</definedName>
    <definedName name="SD_1x1_6x14_12_B_0" localSheetId="4" hidden="1">#REF!</definedName>
    <definedName name="SD_1x1_6x14_12_B_0" localSheetId="5" hidden="1">#REF!</definedName>
    <definedName name="SD_1x1_6x14_12_B_0" localSheetId="6" hidden="1">#REF!</definedName>
    <definedName name="SD_1x1_6x14_12_B_0" localSheetId="3" hidden="1">#REF!</definedName>
    <definedName name="SD_1x1_6x14_12_B_0" hidden="1">#REF!</definedName>
    <definedName name="SD_1x1_6x14_13_B_0" localSheetId="4" hidden="1">#REF!</definedName>
    <definedName name="SD_1x1_6x14_13_B_0" localSheetId="5" hidden="1">#REF!</definedName>
    <definedName name="SD_1x1_6x14_13_B_0" localSheetId="6" hidden="1">#REF!</definedName>
    <definedName name="SD_1x1_6x14_13_B_0" localSheetId="3" hidden="1">#REF!</definedName>
    <definedName name="SD_1x1_6x14_13_B_0" hidden="1">#REF!</definedName>
    <definedName name="SD_1x1_6x14_14_B_0" localSheetId="4" hidden="1">#REF!</definedName>
    <definedName name="SD_1x1_6x14_14_B_0" localSheetId="5" hidden="1">#REF!</definedName>
    <definedName name="SD_1x1_6x14_14_B_0" localSheetId="6" hidden="1">#REF!</definedName>
    <definedName name="SD_1x1_6x14_14_B_0" localSheetId="3" hidden="1">#REF!</definedName>
    <definedName name="SD_1x1_6x14_14_B_0" hidden="1">#REF!</definedName>
    <definedName name="SD_1x1_6x14_15_B_0" localSheetId="4" hidden="1">#REF!</definedName>
    <definedName name="SD_1x1_6x14_15_B_0" localSheetId="5" hidden="1">#REF!</definedName>
    <definedName name="SD_1x1_6x14_15_B_0" localSheetId="6" hidden="1">#REF!</definedName>
    <definedName name="SD_1x1_6x14_15_B_0" localSheetId="3" hidden="1">#REF!</definedName>
    <definedName name="SD_1x1_6x14_15_B_0" hidden="1">#REF!</definedName>
    <definedName name="SD_1x1_6x14_16_B_0" localSheetId="4" hidden="1">#REF!</definedName>
    <definedName name="SD_1x1_6x14_16_B_0" localSheetId="5" hidden="1">#REF!</definedName>
    <definedName name="SD_1x1_6x14_16_B_0" localSheetId="6" hidden="1">#REF!</definedName>
    <definedName name="SD_1x1_6x14_16_B_0" localSheetId="3" hidden="1">#REF!</definedName>
    <definedName name="SD_1x1_6x14_16_B_0" hidden="1">#REF!</definedName>
    <definedName name="SD_1x1_6x14_17_B_0" localSheetId="4" hidden="1">#REF!</definedName>
    <definedName name="SD_1x1_6x14_17_B_0" localSheetId="5" hidden="1">#REF!</definedName>
    <definedName name="SD_1x1_6x14_17_B_0" localSheetId="6" hidden="1">#REF!</definedName>
    <definedName name="SD_1x1_6x14_17_B_0" localSheetId="3" hidden="1">#REF!</definedName>
    <definedName name="SD_1x1_6x14_17_B_0" hidden="1">#REF!</definedName>
    <definedName name="SD_1x1_6x14_18_B_0" localSheetId="4" hidden="1">#REF!</definedName>
    <definedName name="SD_1x1_6x14_18_B_0" localSheetId="5" hidden="1">#REF!</definedName>
    <definedName name="SD_1x1_6x14_18_B_0" localSheetId="6" hidden="1">#REF!</definedName>
    <definedName name="SD_1x1_6x14_18_B_0" localSheetId="3" hidden="1">#REF!</definedName>
    <definedName name="SD_1x1_6x14_18_B_0" hidden="1">#REF!</definedName>
    <definedName name="SD_1x1_6x14_19_B_0" localSheetId="4" hidden="1">#REF!</definedName>
    <definedName name="SD_1x1_6x14_19_B_0" localSheetId="5" hidden="1">#REF!</definedName>
    <definedName name="SD_1x1_6x14_19_B_0" localSheetId="6" hidden="1">#REF!</definedName>
    <definedName name="SD_1x1_6x14_19_B_0" localSheetId="3" hidden="1">#REF!</definedName>
    <definedName name="SD_1x1_6x14_19_B_0" hidden="1">#REF!</definedName>
    <definedName name="SD_1x1_6x14_20_B_0" localSheetId="4" hidden="1">#REF!</definedName>
    <definedName name="SD_1x1_6x14_20_B_0" localSheetId="5" hidden="1">#REF!</definedName>
    <definedName name="SD_1x1_6x14_20_B_0" localSheetId="6" hidden="1">#REF!</definedName>
    <definedName name="SD_1x1_6x14_20_B_0" localSheetId="3" hidden="1">#REF!</definedName>
    <definedName name="SD_1x1_6x14_20_B_0" hidden="1">#REF!</definedName>
    <definedName name="SD_1x1_6x14_21_B_0" localSheetId="4" hidden="1">#REF!</definedName>
    <definedName name="SD_1x1_6x14_21_B_0" localSheetId="5" hidden="1">#REF!</definedName>
    <definedName name="SD_1x1_6x14_21_B_0" localSheetId="6" hidden="1">#REF!</definedName>
    <definedName name="SD_1x1_6x14_21_B_0" localSheetId="3" hidden="1">#REF!</definedName>
    <definedName name="SD_1x1_6x14_21_B_0" hidden="1">#REF!</definedName>
    <definedName name="SD_1x1_6x14_22_B_0" localSheetId="4" hidden="1">#REF!</definedName>
    <definedName name="SD_1x1_6x14_22_B_0" localSheetId="5" hidden="1">#REF!</definedName>
    <definedName name="SD_1x1_6x14_22_B_0" localSheetId="6" hidden="1">#REF!</definedName>
    <definedName name="SD_1x1_6x14_22_B_0" localSheetId="3" hidden="1">#REF!</definedName>
    <definedName name="SD_1x1_6x14_22_B_0" hidden="1">#REF!</definedName>
    <definedName name="SD_1x1_6x14_25_B_0" localSheetId="4" hidden="1">#REF!</definedName>
    <definedName name="SD_1x1_6x14_25_B_0" localSheetId="5" hidden="1">#REF!</definedName>
    <definedName name="SD_1x1_6x14_25_B_0" localSheetId="6" hidden="1">#REF!</definedName>
    <definedName name="SD_1x1_6x14_25_B_0" localSheetId="3" hidden="1">#REF!</definedName>
    <definedName name="SD_1x1_6x14_25_B_0" hidden="1">#REF!</definedName>
    <definedName name="SD_1x1_6x14_3_B_0" localSheetId="4" hidden="1">#REF!</definedName>
    <definedName name="SD_1x1_6x14_3_B_0" localSheetId="5" hidden="1">#REF!</definedName>
    <definedName name="SD_1x1_6x14_3_B_0" localSheetId="6" hidden="1">#REF!</definedName>
    <definedName name="SD_1x1_6x14_3_B_0" localSheetId="3" hidden="1">#REF!</definedName>
    <definedName name="SD_1x1_6x14_3_B_0" hidden="1">#REF!</definedName>
    <definedName name="SD_1x1_6x14_4_B_0" localSheetId="4" hidden="1">#REF!</definedName>
    <definedName name="SD_1x1_6x14_4_B_0" localSheetId="5" hidden="1">#REF!</definedName>
    <definedName name="SD_1x1_6x14_4_B_0" localSheetId="6" hidden="1">#REF!</definedName>
    <definedName name="SD_1x1_6x14_4_B_0" localSheetId="3" hidden="1">#REF!</definedName>
    <definedName name="SD_1x1_6x14_4_B_0" hidden="1">#REF!</definedName>
    <definedName name="SD_1x1_6x14_5_B_0" localSheetId="4" hidden="1">#REF!</definedName>
    <definedName name="SD_1x1_6x14_5_B_0" localSheetId="5" hidden="1">#REF!</definedName>
    <definedName name="SD_1x1_6x14_5_B_0" localSheetId="6" hidden="1">#REF!</definedName>
    <definedName name="SD_1x1_6x14_5_B_0" localSheetId="3" hidden="1">#REF!</definedName>
    <definedName name="SD_1x1_6x14_5_B_0" hidden="1">#REF!</definedName>
    <definedName name="SD_1x1_6x14_6_B_0" localSheetId="4" hidden="1">#REF!</definedName>
    <definedName name="SD_1x1_6x14_6_B_0" localSheetId="5" hidden="1">#REF!</definedName>
    <definedName name="SD_1x1_6x14_6_B_0" localSheetId="6" hidden="1">#REF!</definedName>
    <definedName name="SD_1x1_6x14_6_B_0" localSheetId="3" hidden="1">#REF!</definedName>
    <definedName name="SD_1x1_6x14_6_B_0" hidden="1">#REF!</definedName>
    <definedName name="SD_1x1_6x14_7_B_14" localSheetId="4" hidden="1">#REF!</definedName>
    <definedName name="SD_1x1_6x14_7_B_14" localSheetId="5" hidden="1">#REF!</definedName>
    <definedName name="SD_1x1_6x14_7_B_14" localSheetId="6" hidden="1">#REF!</definedName>
    <definedName name="SD_1x1_6x14_7_B_14" localSheetId="3" hidden="1">#REF!</definedName>
    <definedName name="SD_1x1_6x14_7_B_14" hidden="1">#REF!</definedName>
    <definedName name="SD_1x1_6x14_8_B_11" localSheetId="4" hidden="1">#REF!</definedName>
    <definedName name="SD_1x1_6x14_8_B_11" localSheetId="5" hidden="1">#REF!</definedName>
    <definedName name="SD_1x1_6x14_8_B_11" localSheetId="6" hidden="1">#REF!</definedName>
    <definedName name="SD_1x1_6x14_8_B_11" localSheetId="3" hidden="1">#REF!</definedName>
    <definedName name="SD_1x1_6x14_8_B_11" hidden="1">#REF!</definedName>
    <definedName name="SD_1x1_6x14_9_B_0" localSheetId="4" hidden="1">#REF!</definedName>
    <definedName name="SD_1x1_6x14_9_B_0" localSheetId="5" hidden="1">#REF!</definedName>
    <definedName name="SD_1x1_6x14_9_B_0" localSheetId="6" hidden="1">#REF!</definedName>
    <definedName name="SD_1x1_6x14_9_B_0" localSheetId="3" hidden="1">#REF!</definedName>
    <definedName name="SD_1x1_6x14_9_B_0" hidden="1">#REF!</definedName>
    <definedName name="SD_1x1_6x15_1_B_9000" localSheetId="4" hidden="1">#REF!</definedName>
    <definedName name="SD_1x1_6x15_1_B_9000" localSheetId="5" hidden="1">#REF!</definedName>
    <definedName name="SD_1x1_6x15_1_B_9000" localSheetId="6" hidden="1">#REF!</definedName>
    <definedName name="SD_1x1_6x15_1_B_9000" localSheetId="3" hidden="1">#REF!</definedName>
    <definedName name="SD_1x1_6x15_1_B_9000" hidden="1">#REF!</definedName>
    <definedName name="SD_1x1_6x15_10_B_20" localSheetId="4" hidden="1">#REF!</definedName>
    <definedName name="SD_1x1_6x15_10_B_20" localSheetId="5" hidden="1">#REF!</definedName>
    <definedName name="SD_1x1_6x15_10_B_20" localSheetId="6" hidden="1">#REF!</definedName>
    <definedName name="SD_1x1_6x15_10_B_20" localSheetId="3" hidden="1">#REF!</definedName>
    <definedName name="SD_1x1_6x15_10_B_20" hidden="1">#REF!</definedName>
    <definedName name="SD_1x1_6x15_11_B_0" localSheetId="4" hidden="1">#REF!</definedName>
    <definedName name="SD_1x1_6x15_11_B_0" localSheetId="5" hidden="1">#REF!</definedName>
    <definedName name="SD_1x1_6x15_11_B_0" localSheetId="6" hidden="1">#REF!</definedName>
    <definedName name="SD_1x1_6x15_11_B_0" localSheetId="3" hidden="1">#REF!</definedName>
    <definedName name="SD_1x1_6x15_11_B_0" hidden="1">#REF!</definedName>
    <definedName name="SD_1x1_6x15_12_B_0" localSheetId="4" hidden="1">#REF!</definedName>
    <definedName name="SD_1x1_6x15_12_B_0" localSheetId="5" hidden="1">#REF!</definedName>
    <definedName name="SD_1x1_6x15_12_B_0" localSheetId="6" hidden="1">#REF!</definedName>
    <definedName name="SD_1x1_6x15_12_B_0" localSheetId="3" hidden="1">#REF!</definedName>
    <definedName name="SD_1x1_6x15_12_B_0" hidden="1">#REF!</definedName>
    <definedName name="SD_1x1_6x15_13_B_0" localSheetId="4" hidden="1">#REF!</definedName>
    <definedName name="SD_1x1_6x15_13_B_0" localSheetId="5" hidden="1">#REF!</definedName>
    <definedName name="SD_1x1_6x15_13_B_0" localSheetId="6" hidden="1">#REF!</definedName>
    <definedName name="SD_1x1_6x15_13_B_0" localSheetId="3" hidden="1">#REF!</definedName>
    <definedName name="SD_1x1_6x15_13_B_0" hidden="1">#REF!</definedName>
    <definedName name="SD_1x1_6x15_14_B_0" localSheetId="4" hidden="1">#REF!</definedName>
    <definedName name="SD_1x1_6x15_14_B_0" localSheetId="5" hidden="1">#REF!</definedName>
    <definedName name="SD_1x1_6x15_14_B_0" localSheetId="6" hidden="1">#REF!</definedName>
    <definedName name="SD_1x1_6x15_14_B_0" localSheetId="3" hidden="1">#REF!</definedName>
    <definedName name="SD_1x1_6x15_14_B_0" hidden="1">#REF!</definedName>
    <definedName name="SD_1x1_6x15_15_B_0" localSheetId="4" hidden="1">#REF!</definedName>
    <definedName name="SD_1x1_6x15_15_B_0" localSheetId="5" hidden="1">#REF!</definedName>
    <definedName name="SD_1x1_6x15_15_B_0" localSheetId="6" hidden="1">#REF!</definedName>
    <definedName name="SD_1x1_6x15_15_B_0" localSheetId="3" hidden="1">#REF!</definedName>
    <definedName name="SD_1x1_6x15_15_B_0" hidden="1">#REF!</definedName>
    <definedName name="SD_1x1_6x15_16_B_0" localSheetId="4" hidden="1">#REF!</definedName>
    <definedName name="SD_1x1_6x15_16_B_0" localSheetId="5" hidden="1">#REF!</definedName>
    <definedName name="SD_1x1_6x15_16_B_0" localSheetId="6" hidden="1">#REF!</definedName>
    <definedName name="SD_1x1_6x15_16_B_0" localSheetId="3" hidden="1">#REF!</definedName>
    <definedName name="SD_1x1_6x15_16_B_0" hidden="1">#REF!</definedName>
    <definedName name="SD_1x1_6x15_17_B_0" localSheetId="4" hidden="1">#REF!</definedName>
    <definedName name="SD_1x1_6x15_17_B_0" localSheetId="5" hidden="1">#REF!</definedName>
    <definedName name="SD_1x1_6x15_17_B_0" localSheetId="6" hidden="1">#REF!</definedName>
    <definedName name="SD_1x1_6x15_17_B_0" localSheetId="3" hidden="1">#REF!</definedName>
    <definedName name="SD_1x1_6x15_17_B_0" hidden="1">#REF!</definedName>
    <definedName name="SD_1x1_6x15_18_B_0" localSheetId="4" hidden="1">#REF!</definedName>
    <definedName name="SD_1x1_6x15_18_B_0" localSheetId="5" hidden="1">#REF!</definedName>
    <definedName name="SD_1x1_6x15_18_B_0" localSheetId="6" hidden="1">#REF!</definedName>
    <definedName name="SD_1x1_6x15_18_B_0" localSheetId="3" hidden="1">#REF!</definedName>
    <definedName name="SD_1x1_6x15_18_B_0" hidden="1">#REF!</definedName>
    <definedName name="SD_1x1_6x15_19_B_0" localSheetId="4" hidden="1">#REF!</definedName>
    <definedName name="SD_1x1_6x15_19_B_0" localSheetId="5" hidden="1">#REF!</definedName>
    <definedName name="SD_1x1_6x15_19_B_0" localSheetId="6" hidden="1">#REF!</definedName>
    <definedName name="SD_1x1_6x15_19_B_0" localSheetId="3" hidden="1">#REF!</definedName>
    <definedName name="SD_1x1_6x15_19_B_0" hidden="1">#REF!</definedName>
    <definedName name="SD_1x1_6x15_20_B_0" localSheetId="4" hidden="1">#REF!</definedName>
    <definedName name="SD_1x1_6x15_20_B_0" localSheetId="5" hidden="1">#REF!</definedName>
    <definedName name="SD_1x1_6x15_20_B_0" localSheetId="6" hidden="1">#REF!</definedName>
    <definedName name="SD_1x1_6x15_20_B_0" localSheetId="3" hidden="1">#REF!</definedName>
    <definedName name="SD_1x1_6x15_20_B_0" hidden="1">#REF!</definedName>
    <definedName name="SD_1x1_6x15_21_B_0" localSheetId="4" hidden="1">#REF!</definedName>
    <definedName name="SD_1x1_6x15_21_B_0" localSheetId="5" hidden="1">#REF!</definedName>
    <definedName name="SD_1x1_6x15_21_B_0" localSheetId="6" hidden="1">#REF!</definedName>
    <definedName name="SD_1x1_6x15_21_B_0" localSheetId="3" hidden="1">#REF!</definedName>
    <definedName name="SD_1x1_6x15_21_B_0" hidden="1">#REF!</definedName>
    <definedName name="SD_1x1_6x15_22_B_0" localSheetId="4" hidden="1">#REF!</definedName>
    <definedName name="SD_1x1_6x15_22_B_0" localSheetId="5" hidden="1">#REF!</definedName>
    <definedName name="SD_1x1_6x15_22_B_0" localSheetId="6" hidden="1">#REF!</definedName>
    <definedName name="SD_1x1_6x15_22_B_0" localSheetId="3" hidden="1">#REF!</definedName>
    <definedName name="SD_1x1_6x15_22_B_0" hidden="1">#REF!</definedName>
    <definedName name="SD_1x1_6x15_25_B_0" localSheetId="4" hidden="1">#REF!</definedName>
    <definedName name="SD_1x1_6x15_25_B_0" localSheetId="5" hidden="1">#REF!</definedName>
    <definedName name="SD_1x1_6x15_25_B_0" localSheetId="6" hidden="1">#REF!</definedName>
    <definedName name="SD_1x1_6x15_25_B_0" localSheetId="3" hidden="1">#REF!</definedName>
    <definedName name="SD_1x1_6x15_25_B_0" hidden="1">#REF!</definedName>
    <definedName name="SD_1x1_6x15_3_B_0" localSheetId="4" hidden="1">#REF!</definedName>
    <definedName name="SD_1x1_6x15_3_B_0" localSheetId="5" hidden="1">#REF!</definedName>
    <definedName name="SD_1x1_6x15_3_B_0" localSheetId="6" hidden="1">#REF!</definedName>
    <definedName name="SD_1x1_6x15_3_B_0" localSheetId="3" hidden="1">#REF!</definedName>
    <definedName name="SD_1x1_6x15_3_B_0" hidden="1">#REF!</definedName>
    <definedName name="SD_1x1_6x15_4_B_0" localSheetId="4" hidden="1">#REF!</definedName>
    <definedName name="SD_1x1_6x15_4_B_0" localSheetId="5" hidden="1">#REF!</definedName>
    <definedName name="SD_1x1_6x15_4_B_0" localSheetId="6" hidden="1">#REF!</definedName>
    <definedName name="SD_1x1_6x15_4_B_0" localSheetId="3" hidden="1">#REF!</definedName>
    <definedName name="SD_1x1_6x15_4_B_0" hidden="1">#REF!</definedName>
    <definedName name="SD_1x1_6x15_5_B_0" localSheetId="4" hidden="1">#REF!</definedName>
    <definedName name="SD_1x1_6x15_5_B_0" localSheetId="5" hidden="1">#REF!</definedName>
    <definedName name="SD_1x1_6x15_5_B_0" localSheetId="6" hidden="1">#REF!</definedName>
    <definedName name="SD_1x1_6x15_5_B_0" localSheetId="3" hidden="1">#REF!</definedName>
    <definedName name="SD_1x1_6x15_5_B_0" hidden="1">#REF!</definedName>
    <definedName name="SD_1x1_6x15_6_B_0" localSheetId="4" hidden="1">#REF!</definedName>
    <definedName name="SD_1x1_6x15_6_B_0" localSheetId="5" hidden="1">#REF!</definedName>
    <definedName name="SD_1x1_6x15_6_B_0" localSheetId="6" hidden="1">#REF!</definedName>
    <definedName name="SD_1x1_6x15_6_B_0" localSheetId="3" hidden="1">#REF!</definedName>
    <definedName name="SD_1x1_6x15_6_B_0" hidden="1">#REF!</definedName>
    <definedName name="SD_1x1_6x15_7_B_14" localSheetId="4" hidden="1">#REF!</definedName>
    <definedName name="SD_1x1_6x15_7_B_14" localSheetId="5" hidden="1">#REF!</definedName>
    <definedName name="SD_1x1_6x15_7_B_14" localSheetId="6" hidden="1">#REF!</definedName>
    <definedName name="SD_1x1_6x15_7_B_14" localSheetId="3" hidden="1">#REF!</definedName>
    <definedName name="SD_1x1_6x15_7_B_14" hidden="1">#REF!</definedName>
    <definedName name="SD_1x1_6x15_8_B_11" localSheetId="4" hidden="1">#REF!</definedName>
    <definedName name="SD_1x1_6x15_8_B_11" localSheetId="5" hidden="1">#REF!</definedName>
    <definedName name="SD_1x1_6x15_8_B_11" localSheetId="6" hidden="1">#REF!</definedName>
    <definedName name="SD_1x1_6x15_8_B_11" localSheetId="3" hidden="1">#REF!</definedName>
    <definedName name="SD_1x1_6x15_8_B_11" hidden="1">#REF!</definedName>
    <definedName name="SD_1x1_6x15_9_B_0" localSheetId="4" hidden="1">#REF!</definedName>
    <definedName name="SD_1x1_6x15_9_B_0" localSheetId="5" hidden="1">#REF!</definedName>
    <definedName name="SD_1x1_6x15_9_B_0" localSheetId="6" hidden="1">#REF!</definedName>
    <definedName name="SD_1x1_6x15_9_B_0" localSheetId="3" hidden="1">#REF!</definedName>
    <definedName name="SD_1x1_6x15_9_B_0" hidden="1">#REF!</definedName>
    <definedName name="SD_1x1_6x2_1_B_9000" localSheetId="4" hidden="1">#REF!</definedName>
    <definedName name="SD_1x1_6x2_1_B_9000" localSheetId="5" hidden="1">#REF!</definedName>
    <definedName name="SD_1x1_6x2_1_B_9000" localSheetId="6" hidden="1">#REF!</definedName>
    <definedName name="SD_1x1_6x2_1_B_9000" localSheetId="3" hidden="1">#REF!</definedName>
    <definedName name="SD_1x1_6x2_1_B_9000" hidden="1">#REF!</definedName>
    <definedName name="SD_1x1_6x2_10_B_20" localSheetId="4" hidden="1">#REF!</definedName>
    <definedName name="SD_1x1_6x2_10_B_20" localSheetId="5" hidden="1">#REF!</definedName>
    <definedName name="SD_1x1_6x2_10_B_20" localSheetId="6" hidden="1">#REF!</definedName>
    <definedName name="SD_1x1_6x2_10_B_20" localSheetId="3" hidden="1">#REF!</definedName>
    <definedName name="SD_1x1_6x2_10_B_20" hidden="1">#REF!</definedName>
    <definedName name="SD_1x1_6x2_11_B_0" localSheetId="4" hidden="1">#REF!</definedName>
    <definedName name="SD_1x1_6x2_11_B_0" localSheetId="5" hidden="1">#REF!</definedName>
    <definedName name="SD_1x1_6x2_11_B_0" localSheetId="6" hidden="1">#REF!</definedName>
    <definedName name="SD_1x1_6x2_11_B_0" localSheetId="3" hidden="1">#REF!</definedName>
    <definedName name="SD_1x1_6x2_11_B_0" hidden="1">#REF!</definedName>
    <definedName name="SD_1x1_6x2_12_B_0" localSheetId="4" hidden="1">#REF!</definedName>
    <definedName name="SD_1x1_6x2_12_B_0" localSheetId="5" hidden="1">#REF!</definedName>
    <definedName name="SD_1x1_6x2_12_B_0" localSheetId="6" hidden="1">#REF!</definedName>
    <definedName name="SD_1x1_6x2_12_B_0" localSheetId="3" hidden="1">#REF!</definedName>
    <definedName name="SD_1x1_6x2_12_B_0" hidden="1">#REF!</definedName>
    <definedName name="SD_1x1_6x2_13_B_0" localSheetId="4" hidden="1">#REF!</definedName>
    <definedName name="SD_1x1_6x2_13_B_0" localSheetId="5" hidden="1">#REF!</definedName>
    <definedName name="SD_1x1_6x2_13_B_0" localSheetId="6" hidden="1">#REF!</definedName>
    <definedName name="SD_1x1_6x2_13_B_0" localSheetId="3" hidden="1">#REF!</definedName>
    <definedName name="SD_1x1_6x2_13_B_0" hidden="1">#REF!</definedName>
    <definedName name="SD_1x1_6x2_14_B_0" localSheetId="4" hidden="1">#REF!</definedName>
    <definedName name="SD_1x1_6x2_14_B_0" localSheetId="5" hidden="1">#REF!</definedName>
    <definedName name="SD_1x1_6x2_14_B_0" localSheetId="6" hidden="1">#REF!</definedName>
    <definedName name="SD_1x1_6x2_14_B_0" localSheetId="3" hidden="1">#REF!</definedName>
    <definedName name="SD_1x1_6x2_14_B_0" hidden="1">#REF!</definedName>
    <definedName name="SD_1x1_6x2_15_B_0" localSheetId="4" hidden="1">#REF!</definedName>
    <definedName name="SD_1x1_6x2_15_B_0" localSheetId="5" hidden="1">#REF!</definedName>
    <definedName name="SD_1x1_6x2_15_B_0" localSheetId="6" hidden="1">#REF!</definedName>
    <definedName name="SD_1x1_6x2_15_B_0" localSheetId="3" hidden="1">#REF!</definedName>
    <definedName name="SD_1x1_6x2_15_B_0" hidden="1">#REF!</definedName>
    <definedName name="SD_1x1_6x2_16_B_0" localSheetId="4" hidden="1">#REF!</definedName>
    <definedName name="SD_1x1_6x2_16_B_0" localSheetId="5" hidden="1">#REF!</definedName>
    <definedName name="SD_1x1_6x2_16_B_0" localSheetId="6" hidden="1">#REF!</definedName>
    <definedName name="SD_1x1_6x2_16_B_0" localSheetId="3" hidden="1">#REF!</definedName>
    <definedName name="SD_1x1_6x2_16_B_0" hidden="1">#REF!</definedName>
    <definedName name="SD_1x1_6x2_17_B_0" localSheetId="4" hidden="1">#REF!</definedName>
    <definedName name="SD_1x1_6x2_17_B_0" localSheetId="5" hidden="1">#REF!</definedName>
    <definedName name="SD_1x1_6x2_17_B_0" localSheetId="6" hidden="1">#REF!</definedName>
    <definedName name="SD_1x1_6x2_17_B_0" localSheetId="3" hidden="1">#REF!</definedName>
    <definedName name="SD_1x1_6x2_17_B_0" hidden="1">#REF!</definedName>
    <definedName name="SD_1x1_6x2_18_B_0" localSheetId="4" hidden="1">#REF!</definedName>
    <definedName name="SD_1x1_6x2_18_B_0" localSheetId="5" hidden="1">#REF!</definedName>
    <definedName name="SD_1x1_6x2_18_B_0" localSheetId="6" hidden="1">#REF!</definedName>
    <definedName name="SD_1x1_6x2_18_B_0" localSheetId="3" hidden="1">#REF!</definedName>
    <definedName name="SD_1x1_6x2_18_B_0" hidden="1">#REF!</definedName>
    <definedName name="SD_1x1_6x2_19_B_0" localSheetId="4" hidden="1">#REF!</definedName>
    <definedName name="SD_1x1_6x2_19_B_0" localSheetId="5" hidden="1">#REF!</definedName>
    <definedName name="SD_1x1_6x2_19_B_0" localSheetId="6" hidden="1">#REF!</definedName>
    <definedName name="SD_1x1_6x2_19_B_0" localSheetId="3" hidden="1">#REF!</definedName>
    <definedName name="SD_1x1_6x2_19_B_0" hidden="1">#REF!</definedName>
    <definedName name="SD_1x1_6x2_20_B_0" localSheetId="4" hidden="1">#REF!</definedName>
    <definedName name="SD_1x1_6x2_20_B_0" localSheetId="5" hidden="1">#REF!</definedName>
    <definedName name="SD_1x1_6x2_20_B_0" localSheetId="6" hidden="1">#REF!</definedName>
    <definedName name="SD_1x1_6x2_20_B_0" localSheetId="3" hidden="1">#REF!</definedName>
    <definedName name="SD_1x1_6x2_20_B_0" hidden="1">#REF!</definedName>
    <definedName name="SD_1x1_6x2_21_B_0" localSheetId="4" hidden="1">#REF!</definedName>
    <definedName name="SD_1x1_6x2_21_B_0" localSheetId="5" hidden="1">#REF!</definedName>
    <definedName name="SD_1x1_6x2_21_B_0" localSheetId="6" hidden="1">#REF!</definedName>
    <definedName name="SD_1x1_6x2_21_B_0" localSheetId="3" hidden="1">#REF!</definedName>
    <definedName name="SD_1x1_6x2_21_B_0" hidden="1">#REF!</definedName>
    <definedName name="SD_1x1_6x2_22_B_0" localSheetId="4" hidden="1">#REF!</definedName>
    <definedName name="SD_1x1_6x2_22_B_0" localSheetId="5" hidden="1">#REF!</definedName>
    <definedName name="SD_1x1_6x2_22_B_0" localSheetId="6" hidden="1">#REF!</definedName>
    <definedName name="SD_1x1_6x2_22_B_0" localSheetId="3" hidden="1">#REF!</definedName>
    <definedName name="SD_1x1_6x2_22_B_0" hidden="1">#REF!</definedName>
    <definedName name="SD_1x1_6x2_25_B_0" localSheetId="4" hidden="1">#REF!</definedName>
    <definedName name="SD_1x1_6x2_25_B_0" localSheetId="5" hidden="1">#REF!</definedName>
    <definedName name="SD_1x1_6x2_25_B_0" localSheetId="6" hidden="1">#REF!</definedName>
    <definedName name="SD_1x1_6x2_25_B_0" localSheetId="3" hidden="1">#REF!</definedName>
    <definedName name="SD_1x1_6x2_25_B_0" hidden="1">#REF!</definedName>
    <definedName name="SD_1x1_6x2_3_B_0" localSheetId="4" hidden="1">#REF!</definedName>
    <definedName name="SD_1x1_6x2_3_B_0" localSheetId="5" hidden="1">#REF!</definedName>
    <definedName name="SD_1x1_6x2_3_B_0" localSheetId="6" hidden="1">#REF!</definedName>
    <definedName name="SD_1x1_6x2_3_B_0" localSheetId="3" hidden="1">#REF!</definedName>
    <definedName name="SD_1x1_6x2_3_B_0" hidden="1">#REF!</definedName>
    <definedName name="SD_1x1_6x2_4_B_0" localSheetId="4" hidden="1">#REF!</definedName>
    <definedName name="SD_1x1_6x2_4_B_0" localSheetId="5" hidden="1">#REF!</definedName>
    <definedName name="SD_1x1_6x2_4_B_0" localSheetId="6" hidden="1">#REF!</definedName>
    <definedName name="SD_1x1_6x2_4_B_0" localSheetId="3" hidden="1">#REF!</definedName>
    <definedName name="SD_1x1_6x2_4_B_0" hidden="1">#REF!</definedName>
    <definedName name="SD_1x1_6x2_5_B_0" localSheetId="4" hidden="1">#REF!</definedName>
    <definedName name="SD_1x1_6x2_5_B_0" localSheetId="5" hidden="1">#REF!</definedName>
    <definedName name="SD_1x1_6x2_5_B_0" localSheetId="6" hidden="1">#REF!</definedName>
    <definedName name="SD_1x1_6x2_5_B_0" localSheetId="3" hidden="1">#REF!</definedName>
    <definedName name="SD_1x1_6x2_5_B_0" hidden="1">#REF!</definedName>
    <definedName name="SD_1x1_6x2_6_B_0" localSheetId="4" hidden="1">#REF!</definedName>
    <definedName name="SD_1x1_6x2_6_B_0" localSheetId="5" hidden="1">#REF!</definedName>
    <definedName name="SD_1x1_6x2_6_B_0" localSheetId="6" hidden="1">#REF!</definedName>
    <definedName name="SD_1x1_6x2_6_B_0" localSheetId="3" hidden="1">#REF!</definedName>
    <definedName name="SD_1x1_6x2_6_B_0" hidden="1">#REF!</definedName>
    <definedName name="SD_1x1_6x2_7_B_14" localSheetId="4" hidden="1">#REF!</definedName>
    <definedName name="SD_1x1_6x2_7_B_14" localSheetId="5" hidden="1">#REF!</definedName>
    <definedName name="SD_1x1_6x2_7_B_14" localSheetId="6" hidden="1">#REF!</definedName>
    <definedName name="SD_1x1_6x2_7_B_14" localSheetId="3" hidden="1">#REF!</definedName>
    <definedName name="SD_1x1_6x2_7_B_14" hidden="1">#REF!</definedName>
    <definedName name="SD_1x1_6x2_8_B_11" localSheetId="4" hidden="1">#REF!</definedName>
    <definedName name="SD_1x1_6x2_8_B_11" localSheetId="5" hidden="1">#REF!</definedName>
    <definedName name="SD_1x1_6x2_8_B_11" localSheetId="6" hidden="1">#REF!</definedName>
    <definedName name="SD_1x1_6x2_8_B_11" localSheetId="3" hidden="1">#REF!</definedName>
    <definedName name="SD_1x1_6x2_8_B_11" hidden="1">#REF!</definedName>
    <definedName name="SD_1x1_6x2_9_B_0" localSheetId="4" hidden="1">#REF!</definedName>
    <definedName name="SD_1x1_6x2_9_B_0" localSheetId="5" hidden="1">#REF!</definedName>
    <definedName name="SD_1x1_6x2_9_B_0" localSheetId="6" hidden="1">#REF!</definedName>
    <definedName name="SD_1x1_6x2_9_B_0" localSheetId="3" hidden="1">#REF!</definedName>
    <definedName name="SD_1x1_6x2_9_B_0" hidden="1">#REF!</definedName>
    <definedName name="SD_1x1_6x3_1_B_9000" localSheetId="4" hidden="1">#REF!</definedName>
    <definedName name="SD_1x1_6x3_1_B_9000" localSheetId="5" hidden="1">#REF!</definedName>
    <definedName name="SD_1x1_6x3_1_B_9000" localSheetId="6" hidden="1">#REF!</definedName>
    <definedName name="SD_1x1_6x3_1_B_9000" localSheetId="3" hidden="1">#REF!</definedName>
    <definedName name="SD_1x1_6x3_1_B_9000" hidden="1">#REF!</definedName>
    <definedName name="SD_1x1_6x3_10_B_20" localSheetId="4" hidden="1">#REF!</definedName>
    <definedName name="SD_1x1_6x3_10_B_20" localSheetId="5" hidden="1">#REF!</definedName>
    <definedName name="SD_1x1_6x3_10_B_20" localSheetId="6" hidden="1">#REF!</definedName>
    <definedName name="SD_1x1_6x3_10_B_20" localSheetId="3" hidden="1">#REF!</definedName>
    <definedName name="SD_1x1_6x3_10_B_20" hidden="1">#REF!</definedName>
    <definedName name="SD_1x1_6x3_11_B_0" localSheetId="4" hidden="1">#REF!</definedName>
    <definedName name="SD_1x1_6x3_11_B_0" localSheetId="5" hidden="1">#REF!</definedName>
    <definedName name="SD_1x1_6x3_11_B_0" localSheetId="6" hidden="1">#REF!</definedName>
    <definedName name="SD_1x1_6x3_11_B_0" localSheetId="3" hidden="1">#REF!</definedName>
    <definedName name="SD_1x1_6x3_11_B_0" hidden="1">#REF!</definedName>
    <definedName name="SD_1x1_6x3_12_B_0" localSheetId="4" hidden="1">#REF!</definedName>
    <definedName name="SD_1x1_6x3_12_B_0" localSheetId="5" hidden="1">#REF!</definedName>
    <definedName name="SD_1x1_6x3_12_B_0" localSheetId="6" hidden="1">#REF!</definedName>
    <definedName name="SD_1x1_6x3_12_B_0" localSheetId="3" hidden="1">#REF!</definedName>
    <definedName name="SD_1x1_6x3_12_B_0" hidden="1">#REF!</definedName>
    <definedName name="SD_1x1_6x3_13_B_0" localSheetId="4" hidden="1">#REF!</definedName>
    <definedName name="SD_1x1_6x3_13_B_0" localSheetId="5" hidden="1">#REF!</definedName>
    <definedName name="SD_1x1_6x3_13_B_0" localSheetId="6" hidden="1">#REF!</definedName>
    <definedName name="SD_1x1_6x3_13_B_0" localSheetId="3" hidden="1">#REF!</definedName>
    <definedName name="SD_1x1_6x3_13_B_0" hidden="1">#REF!</definedName>
    <definedName name="SD_1x1_6x3_14_B_0" localSheetId="4" hidden="1">#REF!</definedName>
    <definedName name="SD_1x1_6x3_14_B_0" localSheetId="5" hidden="1">#REF!</definedName>
    <definedName name="SD_1x1_6x3_14_B_0" localSheetId="6" hidden="1">#REF!</definedName>
    <definedName name="SD_1x1_6x3_14_B_0" localSheetId="3" hidden="1">#REF!</definedName>
    <definedName name="SD_1x1_6x3_14_B_0" hidden="1">#REF!</definedName>
    <definedName name="SD_1x1_6x3_15_B_0" localSheetId="4" hidden="1">#REF!</definedName>
    <definedName name="SD_1x1_6x3_15_B_0" localSheetId="5" hidden="1">#REF!</definedName>
    <definedName name="SD_1x1_6x3_15_B_0" localSheetId="6" hidden="1">#REF!</definedName>
    <definedName name="SD_1x1_6x3_15_B_0" localSheetId="3" hidden="1">#REF!</definedName>
    <definedName name="SD_1x1_6x3_15_B_0" hidden="1">#REF!</definedName>
    <definedName name="SD_1x1_6x3_16_B_0" localSheetId="4" hidden="1">#REF!</definedName>
    <definedName name="SD_1x1_6x3_16_B_0" localSheetId="5" hidden="1">#REF!</definedName>
    <definedName name="SD_1x1_6x3_16_B_0" localSheetId="6" hidden="1">#REF!</definedName>
    <definedName name="SD_1x1_6x3_16_B_0" localSheetId="3" hidden="1">#REF!</definedName>
    <definedName name="SD_1x1_6x3_16_B_0" hidden="1">#REF!</definedName>
    <definedName name="SD_1x1_6x3_17_B_0" localSheetId="4" hidden="1">#REF!</definedName>
    <definedName name="SD_1x1_6x3_17_B_0" localSheetId="5" hidden="1">#REF!</definedName>
    <definedName name="SD_1x1_6x3_17_B_0" localSheetId="6" hidden="1">#REF!</definedName>
    <definedName name="SD_1x1_6x3_17_B_0" localSheetId="3" hidden="1">#REF!</definedName>
    <definedName name="SD_1x1_6x3_17_B_0" hidden="1">#REF!</definedName>
    <definedName name="SD_1x1_6x3_18_B_0" localSheetId="4" hidden="1">#REF!</definedName>
    <definedName name="SD_1x1_6x3_18_B_0" localSheetId="5" hidden="1">#REF!</definedName>
    <definedName name="SD_1x1_6x3_18_B_0" localSheetId="6" hidden="1">#REF!</definedName>
    <definedName name="SD_1x1_6x3_18_B_0" localSheetId="3" hidden="1">#REF!</definedName>
    <definedName name="SD_1x1_6x3_18_B_0" hidden="1">#REF!</definedName>
    <definedName name="SD_1x1_6x3_19_B_0" localSheetId="4" hidden="1">#REF!</definedName>
    <definedName name="SD_1x1_6x3_19_B_0" localSheetId="5" hidden="1">#REF!</definedName>
    <definedName name="SD_1x1_6x3_19_B_0" localSheetId="6" hidden="1">#REF!</definedName>
    <definedName name="SD_1x1_6x3_19_B_0" localSheetId="3" hidden="1">#REF!</definedName>
    <definedName name="SD_1x1_6x3_19_B_0" hidden="1">#REF!</definedName>
    <definedName name="SD_1x1_6x3_20_B_0" localSheetId="4" hidden="1">#REF!</definedName>
    <definedName name="SD_1x1_6x3_20_B_0" localSheetId="5" hidden="1">#REF!</definedName>
    <definedName name="SD_1x1_6x3_20_B_0" localSheetId="6" hidden="1">#REF!</definedName>
    <definedName name="SD_1x1_6x3_20_B_0" localSheetId="3" hidden="1">#REF!</definedName>
    <definedName name="SD_1x1_6x3_20_B_0" hidden="1">#REF!</definedName>
    <definedName name="SD_1x1_6x3_21_B_0" localSheetId="4" hidden="1">#REF!</definedName>
    <definedName name="SD_1x1_6x3_21_B_0" localSheetId="5" hidden="1">#REF!</definedName>
    <definedName name="SD_1x1_6x3_21_B_0" localSheetId="6" hidden="1">#REF!</definedName>
    <definedName name="SD_1x1_6x3_21_B_0" localSheetId="3" hidden="1">#REF!</definedName>
    <definedName name="SD_1x1_6x3_21_B_0" hidden="1">#REF!</definedName>
    <definedName name="SD_1x1_6x3_22_B_0" localSheetId="4" hidden="1">#REF!</definedName>
    <definedName name="SD_1x1_6x3_22_B_0" localSheetId="5" hidden="1">#REF!</definedName>
    <definedName name="SD_1x1_6x3_22_B_0" localSheetId="6" hidden="1">#REF!</definedName>
    <definedName name="SD_1x1_6x3_22_B_0" localSheetId="3" hidden="1">#REF!</definedName>
    <definedName name="SD_1x1_6x3_22_B_0" hidden="1">#REF!</definedName>
    <definedName name="SD_1x1_6x3_25_B_0" localSheetId="4" hidden="1">#REF!</definedName>
    <definedName name="SD_1x1_6x3_25_B_0" localSheetId="5" hidden="1">#REF!</definedName>
    <definedName name="SD_1x1_6x3_25_B_0" localSheetId="6" hidden="1">#REF!</definedName>
    <definedName name="SD_1x1_6x3_25_B_0" localSheetId="3" hidden="1">#REF!</definedName>
    <definedName name="SD_1x1_6x3_25_B_0" hidden="1">#REF!</definedName>
    <definedName name="SD_1x1_6x3_3_B_0" localSheetId="4" hidden="1">#REF!</definedName>
    <definedName name="SD_1x1_6x3_3_B_0" localSheetId="5" hidden="1">#REF!</definedName>
    <definedName name="SD_1x1_6x3_3_B_0" localSheetId="6" hidden="1">#REF!</definedName>
    <definedName name="SD_1x1_6x3_3_B_0" localSheetId="3" hidden="1">#REF!</definedName>
    <definedName name="SD_1x1_6x3_3_B_0" hidden="1">#REF!</definedName>
    <definedName name="SD_1x1_6x3_4_B_0" localSheetId="4" hidden="1">#REF!</definedName>
    <definedName name="SD_1x1_6x3_4_B_0" localSheetId="5" hidden="1">#REF!</definedName>
    <definedName name="SD_1x1_6x3_4_B_0" localSheetId="6" hidden="1">#REF!</definedName>
    <definedName name="SD_1x1_6x3_4_B_0" localSheetId="3" hidden="1">#REF!</definedName>
    <definedName name="SD_1x1_6x3_4_B_0" hidden="1">#REF!</definedName>
    <definedName name="SD_1x1_6x3_5_B_0" localSheetId="4" hidden="1">#REF!</definedName>
    <definedName name="SD_1x1_6x3_5_B_0" localSheetId="5" hidden="1">#REF!</definedName>
    <definedName name="SD_1x1_6x3_5_B_0" localSheetId="6" hidden="1">#REF!</definedName>
    <definedName name="SD_1x1_6x3_5_B_0" localSheetId="3" hidden="1">#REF!</definedName>
    <definedName name="SD_1x1_6x3_5_B_0" hidden="1">#REF!</definedName>
    <definedName name="SD_1x1_6x3_6_B_0" localSheetId="4" hidden="1">#REF!</definedName>
    <definedName name="SD_1x1_6x3_6_B_0" localSheetId="5" hidden="1">#REF!</definedName>
    <definedName name="SD_1x1_6x3_6_B_0" localSheetId="6" hidden="1">#REF!</definedName>
    <definedName name="SD_1x1_6x3_6_B_0" localSheetId="3" hidden="1">#REF!</definedName>
    <definedName name="SD_1x1_6x3_6_B_0" hidden="1">#REF!</definedName>
    <definedName name="SD_1x1_6x3_7_B_14" localSheetId="4" hidden="1">#REF!</definedName>
    <definedName name="SD_1x1_6x3_7_B_14" localSheetId="5" hidden="1">#REF!</definedName>
    <definedName name="SD_1x1_6x3_7_B_14" localSheetId="6" hidden="1">#REF!</definedName>
    <definedName name="SD_1x1_6x3_7_B_14" localSheetId="3" hidden="1">#REF!</definedName>
    <definedName name="SD_1x1_6x3_7_B_14" hidden="1">#REF!</definedName>
    <definedName name="SD_1x1_6x3_8_B_11" localSheetId="4" hidden="1">#REF!</definedName>
    <definedName name="SD_1x1_6x3_8_B_11" localSheetId="5" hidden="1">#REF!</definedName>
    <definedName name="SD_1x1_6x3_8_B_11" localSheetId="6" hidden="1">#REF!</definedName>
    <definedName name="SD_1x1_6x3_8_B_11" localSheetId="3" hidden="1">#REF!</definedName>
    <definedName name="SD_1x1_6x3_8_B_11" hidden="1">#REF!</definedName>
    <definedName name="SD_1x1_6x3_9_B_0" localSheetId="4" hidden="1">#REF!</definedName>
    <definedName name="SD_1x1_6x3_9_B_0" localSheetId="5" hidden="1">#REF!</definedName>
    <definedName name="SD_1x1_6x3_9_B_0" localSheetId="6" hidden="1">#REF!</definedName>
    <definedName name="SD_1x1_6x3_9_B_0" localSheetId="3" hidden="1">#REF!</definedName>
    <definedName name="SD_1x1_6x3_9_B_0" hidden="1">#REF!</definedName>
    <definedName name="SD_1x1_6x4_1_B_9000" localSheetId="4" hidden="1">#REF!</definedName>
    <definedName name="SD_1x1_6x4_1_B_9000" localSheetId="5" hidden="1">#REF!</definedName>
    <definedName name="SD_1x1_6x4_1_B_9000" localSheetId="6" hidden="1">#REF!</definedName>
    <definedName name="SD_1x1_6x4_1_B_9000" localSheetId="3" hidden="1">#REF!</definedName>
    <definedName name="SD_1x1_6x4_1_B_9000" hidden="1">#REF!</definedName>
    <definedName name="SD_1x1_6x4_10_B_20" localSheetId="4" hidden="1">#REF!</definedName>
    <definedName name="SD_1x1_6x4_10_B_20" localSheetId="5" hidden="1">#REF!</definedName>
    <definedName name="SD_1x1_6x4_10_B_20" localSheetId="6" hidden="1">#REF!</definedName>
    <definedName name="SD_1x1_6x4_10_B_20" localSheetId="3" hidden="1">#REF!</definedName>
    <definedName name="SD_1x1_6x4_10_B_20" hidden="1">#REF!</definedName>
    <definedName name="SD_1x1_6x4_11_B_0" localSheetId="4" hidden="1">#REF!</definedName>
    <definedName name="SD_1x1_6x4_11_B_0" localSheetId="5" hidden="1">#REF!</definedName>
    <definedName name="SD_1x1_6x4_11_B_0" localSheetId="6" hidden="1">#REF!</definedName>
    <definedName name="SD_1x1_6x4_11_B_0" localSheetId="3" hidden="1">#REF!</definedName>
    <definedName name="SD_1x1_6x4_11_B_0" hidden="1">#REF!</definedName>
    <definedName name="SD_1x1_6x4_12_B_0" localSheetId="4" hidden="1">#REF!</definedName>
    <definedName name="SD_1x1_6x4_12_B_0" localSheetId="5" hidden="1">#REF!</definedName>
    <definedName name="SD_1x1_6x4_12_B_0" localSheetId="6" hidden="1">#REF!</definedName>
    <definedName name="SD_1x1_6x4_12_B_0" localSheetId="3" hidden="1">#REF!</definedName>
    <definedName name="SD_1x1_6x4_12_B_0" hidden="1">#REF!</definedName>
    <definedName name="SD_1x1_6x4_13_B_0" localSheetId="4" hidden="1">#REF!</definedName>
    <definedName name="SD_1x1_6x4_13_B_0" localSheetId="5" hidden="1">#REF!</definedName>
    <definedName name="SD_1x1_6x4_13_B_0" localSheetId="6" hidden="1">#REF!</definedName>
    <definedName name="SD_1x1_6x4_13_B_0" localSheetId="3" hidden="1">#REF!</definedName>
    <definedName name="SD_1x1_6x4_13_B_0" hidden="1">#REF!</definedName>
    <definedName name="SD_1x1_6x4_14_B_0" localSheetId="4" hidden="1">#REF!</definedName>
    <definedName name="SD_1x1_6x4_14_B_0" localSheetId="5" hidden="1">#REF!</definedName>
    <definedName name="SD_1x1_6x4_14_B_0" localSheetId="6" hidden="1">#REF!</definedName>
    <definedName name="SD_1x1_6x4_14_B_0" localSheetId="3" hidden="1">#REF!</definedName>
    <definedName name="SD_1x1_6x4_14_B_0" hidden="1">#REF!</definedName>
    <definedName name="SD_1x1_6x4_15_B_0" localSheetId="4" hidden="1">#REF!</definedName>
    <definedName name="SD_1x1_6x4_15_B_0" localSheetId="5" hidden="1">#REF!</definedName>
    <definedName name="SD_1x1_6x4_15_B_0" localSheetId="6" hidden="1">#REF!</definedName>
    <definedName name="SD_1x1_6x4_15_B_0" localSheetId="3" hidden="1">#REF!</definedName>
    <definedName name="SD_1x1_6x4_15_B_0" hidden="1">#REF!</definedName>
    <definedName name="SD_1x1_6x4_16_B_0" localSheetId="4" hidden="1">#REF!</definedName>
    <definedName name="SD_1x1_6x4_16_B_0" localSheetId="5" hidden="1">#REF!</definedName>
    <definedName name="SD_1x1_6x4_16_B_0" localSheetId="6" hidden="1">#REF!</definedName>
    <definedName name="SD_1x1_6x4_16_B_0" localSheetId="3" hidden="1">#REF!</definedName>
    <definedName name="SD_1x1_6x4_16_B_0" hidden="1">#REF!</definedName>
    <definedName name="SD_1x1_6x4_17_B_0" localSheetId="4" hidden="1">#REF!</definedName>
    <definedName name="SD_1x1_6x4_17_B_0" localSheetId="5" hidden="1">#REF!</definedName>
    <definedName name="SD_1x1_6x4_17_B_0" localSheetId="6" hidden="1">#REF!</definedName>
    <definedName name="SD_1x1_6x4_17_B_0" localSheetId="3" hidden="1">#REF!</definedName>
    <definedName name="SD_1x1_6x4_17_B_0" hidden="1">#REF!</definedName>
    <definedName name="SD_1x1_6x4_18_B_0" localSheetId="4" hidden="1">#REF!</definedName>
    <definedName name="SD_1x1_6x4_18_B_0" localSheetId="5" hidden="1">#REF!</definedName>
    <definedName name="SD_1x1_6x4_18_B_0" localSheetId="6" hidden="1">#REF!</definedName>
    <definedName name="SD_1x1_6x4_18_B_0" localSheetId="3" hidden="1">#REF!</definedName>
    <definedName name="SD_1x1_6x4_18_B_0" hidden="1">#REF!</definedName>
    <definedName name="SD_1x1_6x4_19_B_0" localSheetId="4" hidden="1">#REF!</definedName>
    <definedName name="SD_1x1_6x4_19_B_0" localSheetId="5" hidden="1">#REF!</definedName>
    <definedName name="SD_1x1_6x4_19_B_0" localSheetId="6" hidden="1">#REF!</definedName>
    <definedName name="SD_1x1_6x4_19_B_0" localSheetId="3" hidden="1">#REF!</definedName>
    <definedName name="SD_1x1_6x4_19_B_0" hidden="1">#REF!</definedName>
    <definedName name="SD_1x1_6x4_20_B_0" localSheetId="4" hidden="1">#REF!</definedName>
    <definedName name="SD_1x1_6x4_20_B_0" localSheetId="5" hidden="1">#REF!</definedName>
    <definedName name="SD_1x1_6x4_20_B_0" localSheetId="6" hidden="1">#REF!</definedName>
    <definedName name="SD_1x1_6x4_20_B_0" localSheetId="3" hidden="1">#REF!</definedName>
    <definedName name="SD_1x1_6x4_20_B_0" hidden="1">#REF!</definedName>
    <definedName name="SD_1x1_6x4_21_B_0" localSheetId="4" hidden="1">#REF!</definedName>
    <definedName name="SD_1x1_6x4_21_B_0" localSheetId="5" hidden="1">#REF!</definedName>
    <definedName name="SD_1x1_6x4_21_B_0" localSheetId="6" hidden="1">#REF!</definedName>
    <definedName name="SD_1x1_6x4_21_B_0" localSheetId="3" hidden="1">#REF!</definedName>
    <definedName name="SD_1x1_6x4_21_B_0" hidden="1">#REF!</definedName>
    <definedName name="SD_1x1_6x4_22_B_0" localSheetId="4" hidden="1">#REF!</definedName>
    <definedName name="SD_1x1_6x4_22_B_0" localSheetId="5" hidden="1">#REF!</definedName>
    <definedName name="SD_1x1_6x4_22_B_0" localSheetId="6" hidden="1">#REF!</definedName>
    <definedName name="SD_1x1_6x4_22_B_0" localSheetId="3" hidden="1">#REF!</definedName>
    <definedName name="SD_1x1_6x4_22_B_0" hidden="1">#REF!</definedName>
    <definedName name="SD_1x1_6x4_25_B_0" localSheetId="4" hidden="1">#REF!</definedName>
    <definedName name="SD_1x1_6x4_25_B_0" localSheetId="5" hidden="1">#REF!</definedName>
    <definedName name="SD_1x1_6x4_25_B_0" localSheetId="6" hidden="1">#REF!</definedName>
    <definedName name="SD_1x1_6x4_25_B_0" localSheetId="3" hidden="1">#REF!</definedName>
    <definedName name="SD_1x1_6x4_25_B_0" hidden="1">#REF!</definedName>
    <definedName name="SD_1x1_6x4_3_B_0" localSheetId="4" hidden="1">#REF!</definedName>
    <definedName name="SD_1x1_6x4_3_B_0" localSheetId="5" hidden="1">#REF!</definedName>
    <definedName name="SD_1x1_6x4_3_B_0" localSheetId="6" hidden="1">#REF!</definedName>
    <definedName name="SD_1x1_6x4_3_B_0" localSheetId="3" hidden="1">#REF!</definedName>
    <definedName name="SD_1x1_6x4_3_B_0" hidden="1">#REF!</definedName>
    <definedName name="SD_1x1_6x4_4_B_0" localSheetId="4" hidden="1">#REF!</definedName>
    <definedName name="SD_1x1_6x4_4_B_0" localSheetId="5" hidden="1">#REF!</definedName>
    <definedName name="SD_1x1_6x4_4_B_0" localSheetId="6" hidden="1">#REF!</definedName>
    <definedName name="SD_1x1_6x4_4_B_0" localSheetId="3" hidden="1">#REF!</definedName>
    <definedName name="SD_1x1_6x4_4_B_0" hidden="1">#REF!</definedName>
    <definedName name="SD_1x1_6x4_5_B_0" localSheetId="4" hidden="1">#REF!</definedName>
    <definedName name="SD_1x1_6x4_5_B_0" localSheetId="5" hidden="1">#REF!</definedName>
    <definedName name="SD_1x1_6x4_5_B_0" localSheetId="6" hidden="1">#REF!</definedName>
    <definedName name="SD_1x1_6x4_5_B_0" localSheetId="3" hidden="1">#REF!</definedName>
    <definedName name="SD_1x1_6x4_5_B_0" hidden="1">#REF!</definedName>
    <definedName name="SD_1x1_6x4_6_B_0" localSheetId="4" hidden="1">#REF!</definedName>
    <definedName name="SD_1x1_6x4_6_B_0" localSheetId="5" hidden="1">#REF!</definedName>
    <definedName name="SD_1x1_6x4_6_B_0" localSheetId="6" hidden="1">#REF!</definedName>
    <definedName name="SD_1x1_6x4_6_B_0" localSheetId="3" hidden="1">#REF!</definedName>
    <definedName name="SD_1x1_6x4_6_B_0" hidden="1">#REF!</definedName>
    <definedName name="SD_1x1_6x4_7_B_14" localSheetId="4" hidden="1">#REF!</definedName>
    <definedName name="SD_1x1_6x4_7_B_14" localSheetId="5" hidden="1">#REF!</definedName>
    <definedName name="SD_1x1_6x4_7_B_14" localSheetId="6" hidden="1">#REF!</definedName>
    <definedName name="SD_1x1_6x4_7_B_14" localSheetId="3" hidden="1">#REF!</definedName>
    <definedName name="SD_1x1_6x4_7_B_14" hidden="1">#REF!</definedName>
    <definedName name="SD_1x1_6x4_8_B_11" localSheetId="4" hidden="1">#REF!</definedName>
    <definedName name="SD_1x1_6x4_8_B_11" localSheetId="5" hidden="1">#REF!</definedName>
    <definedName name="SD_1x1_6x4_8_B_11" localSheetId="6" hidden="1">#REF!</definedName>
    <definedName name="SD_1x1_6x4_8_B_11" localSheetId="3" hidden="1">#REF!</definedName>
    <definedName name="SD_1x1_6x4_8_B_11" hidden="1">#REF!</definedName>
    <definedName name="SD_1x1_6x4_9_B_0" localSheetId="4" hidden="1">#REF!</definedName>
    <definedName name="SD_1x1_6x4_9_B_0" localSheetId="5" hidden="1">#REF!</definedName>
    <definedName name="SD_1x1_6x4_9_B_0" localSheetId="6" hidden="1">#REF!</definedName>
    <definedName name="SD_1x1_6x4_9_B_0" localSheetId="3" hidden="1">#REF!</definedName>
    <definedName name="SD_1x1_6x4_9_B_0" hidden="1">#REF!</definedName>
    <definedName name="SD_1x1_6x5_1_B_9000" localSheetId="4" hidden="1">#REF!</definedName>
    <definedName name="SD_1x1_6x5_1_B_9000" localSheetId="5" hidden="1">#REF!</definedName>
    <definedName name="SD_1x1_6x5_1_B_9000" localSheetId="6" hidden="1">#REF!</definedName>
    <definedName name="SD_1x1_6x5_1_B_9000" localSheetId="3" hidden="1">#REF!</definedName>
    <definedName name="SD_1x1_6x5_1_B_9000" hidden="1">#REF!</definedName>
    <definedName name="SD_1x1_6x5_10_B_20" localSheetId="4" hidden="1">#REF!</definedName>
    <definedName name="SD_1x1_6x5_10_B_20" localSheetId="5" hidden="1">#REF!</definedName>
    <definedName name="SD_1x1_6x5_10_B_20" localSheetId="6" hidden="1">#REF!</definedName>
    <definedName name="SD_1x1_6x5_10_B_20" localSheetId="3" hidden="1">#REF!</definedName>
    <definedName name="SD_1x1_6x5_10_B_20" hidden="1">#REF!</definedName>
    <definedName name="SD_1x1_6x5_11_B_0" localSheetId="4" hidden="1">#REF!</definedName>
    <definedName name="SD_1x1_6x5_11_B_0" localSheetId="5" hidden="1">#REF!</definedName>
    <definedName name="SD_1x1_6x5_11_B_0" localSheetId="6" hidden="1">#REF!</definedName>
    <definedName name="SD_1x1_6x5_11_B_0" localSheetId="3" hidden="1">#REF!</definedName>
    <definedName name="SD_1x1_6x5_11_B_0" hidden="1">#REF!</definedName>
    <definedName name="SD_1x1_6x5_12_B_0" localSheetId="4" hidden="1">#REF!</definedName>
    <definedName name="SD_1x1_6x5_12_B_0" localSheetId="5" hidden="1">#REF!</definedName>
    <definedName name="SD_1x1_6x5_12_B_0" localSheetId="6" hidden="1">#REF!</definedName>
    <definedName name="SD_1x1_6x5_12_B_0" localSheetId="3" hidden="1">#REF!</definedName>
    <definedName name="SD_1x1_6x5_12_B_0" hidden="1">#REF!</definedName>
    <definedName name="SD_1x1_6x5_13_B_0" localSheetId="4" hidden="1">#REF!</definedName>
    <definedName name="SD_1x1_6x5_13_B_0" localSheetId="5" hidden="1">#REF!</definedName>
    <definedName name="SD_1x1_6x5_13_B_0" localSheetId="6" hidden="1">#REF!</definedName>
    <definedName name="SD_1x1_6x5_13_B_0" localSheetId="3" hidden="1">#REF!</definedName>
    <definedName name="SD_1x1_6x5_13_B_0" hidden="1">#REF!</definedName>
    <definedName name="SD_1x1_6x5_14_B_0" localSheetId="4" hidden="1">#REF!</definedName>
    <definedName name="SD_1x1_6x5_14_B_0" localSheetId="5" hidden="1">#REF!</definedName>
    <definedName name="SD_1x1_6x5_14_B_0" localSheetId="6" hidden="1">#REF!</definedName>
    <definedName name="SD_1x1_6x5_14_B_0" localSheetId="3" hidden="1">#REF!</definedName>
    <definedName name="SD_1x1_6x5_14_B_0" hidden="1">#REF!</definedName>
    <definedName name="SD_1x1_6x5_15_B_0" localSheetId="4" hidden="1">#REF!</definedName>
    <definedName name="SD_1x1_6x5_15_B_0" localSheetId="5" hidden="1">#REF!</definedName>
    <definedName name="SD_1x1_6x5_15_B_0" localSheetId="6" hidden="1">#REF!</definedName>
    <definedName name="SD_1x1_6x5_15_B_0" localSheetId="3" hidden="1">#REF!</definedName>
    <definedName name="SD_1x1_6x5_15_B_0" hidden="1">#REF!</definedName>
    <definedName name="SD_1x1_6x5_16_B_0" localSheetId="4" hidden="1">#REF!</definedName>
    <definedName name="SD_1x1_6x5_16_B_0" localSheetId="5" hidden="1">#REF!</definedName>
    <definedName name="SD_1x1_6x5_16_B_0" localSheetId="6" hidden="1">#REF!</definedName>
    <definedName name="SD_1x1_6x5_16_B_0" localSheetId="3" hidden="1">#REF!</definedName>
    <definedName name="SD_1x1_6x5_16_B_0" hidden="1">#REF!</definedName>
    <definedName name="SD_1x1_6x5_17_B_0" localSheetId="4" hidden="1">#REF!</definedName>
    <definedName name="SD_1x1_6x5_17_B_0" localSheetId="5" hidden="1">#REF!</definedName>
    <definedName name="SD_1x1_6x5_17_B_0" localSheetId="6" hidden="1">#REF!</definedName>
    <definedName name="SD_1x1_6x5_17_B_0" localSheetId="3" hidden="1">#REF!</definedName>
    <definedName name="SD_1x1_6x5_17_B_0" hidden="1">#REF!</definedName>
    <definedName name="SD_1x1_6x5_18_B_0" localSheetId="4" hidden="1">#REF!</definedName>
    <definedName name="SD_1x1_6x5_18_B_0" localSheetId="5" hidden="1">#REF!</definedName>
    <definedName name="SD_1x1_6x5_18_B_0" localSheetId="6" hidden="1">#REF!</definedName>
    <definedName name="SD_1x1_6x5_18_B_0" localSheetId="3" hidden="1">#REF!</definedName>
    <definedName name="SD_1x1_6x5_18_B_0" hidden="1">#REF!</definedName>
    <definedName name="SD_1x1_6x5_19_B_0" localSheetId="4" hidden="1">#REF!</definedName>
    <definedName name="SD_1x1_6x5_19_B_0" localSheetId="5" hidden="1">#REF!</definedName>
    <definedName name="SD_1x1_6x5_19_B_0" localSheetId="6" hidden="1">#REF!</definedName>
    <definedName name="SD_1x1_6x5_19_B_0" localSheetId="3" hidden="1">#REF!</definedName>
    <definedName name="SD_1x1_6x5_19_B_0" hidden="1">#REF!</definedName>
    <definedName name="SD_1x1_6x5_20_B_0" localSheetId="4" hidden="1">#REF!</definedName>
    <definedName name="SD_1x1_6x5_20_B_0" localSheetId="5" hidden="1">#REF!</definedName>
    <definedName name="SD_1x1_6x5_20_B_0" localSheetId="6" hidden="1">#REF!</definedName>
    <definedName name="SD_1x1_6x5_20_B_0" localSheetId="3" hidden="1">#REF!</definedName>
    <definedName name="SD_1x1_6x5_20_B_0" hidden="1">#REF!</definedName>
    <definedName name="SD_1x1_6x5_21_B_0" localSheetId="4" hidden="1">#REF!</definedName>
    <definedName name="SD_1x1_6x5_21_B_0" localSheetId="5" hidden="1">#REF!</definedName>
    <definedName name="SD_1x1_6x5_21_B_0" localSheetId="6" hidden="1">#REF!</definedName>
    <definedName name="SD_1x1_6x5_21_B_0" localSheetId="3" hidden="1">#REF!</definedName>
    <definedName name="SD_1x1_6x5_21_B_0" hidden="1">#REF!</definedName>
    <definedName name="SD_1x1_6x5_22_B_0" localSheetId="4" hidden="1">#REF!</definedName>
    <definedName name="SD_1x1_6x5_22_B_0" localSheetId="5" hidden="1">#REF!</definedName>
    <definedName name="SD_1x1_6x5_22_B_0" localSheetId="6" hidden="1">#REF!</definedName>
    <definedName name="SD_1x1_6x5_22_B_0" localSheetId="3" hidden="1">#REF!</definedName>
    <definedName name="SD_1x1_6x5_22_B_0" hidden="1">#REF!</definedName>
    <definedName name="SD_1x1_6x5_25_B_0" localSheetId="4" hidden="1">#REF!</definedName>
    <definedName name="SD_1x1_6x5_25_B_0" localSheetId="5" hidden="1">#REF!</definedName>
    <definedName name="SD_1x1_6x5_25_B_0" localSheetId="6" hidden="1">#REF!</definedName>
    <definedName name="SD_1x1_6x5_25_B_0" localSheetId="3" hidden="1">#REF!</definedName>
    <definedName name="SD_1x1_6x5_25_B_0" hidden="1">#REF!</definedName>
    <definedName name="SD_1x1_6x5_3_B_0" localSheetId="4" hidden="1">#REF!</definedName>
    <definedName name="SD_1x1_6x5_3_B_0" localSheetId="5" hidden="1">#REF!</definedName>
    <definedName name="SD_1x1_6x5_3_B_0" localSheetId="6" hidden="1">#REF!</definedName>
    <definedName name="SD_1x1_6x5_3_B_0" localSheetId="3" hidden="1">#REF!</definedName>
    <definedName name="SD_1x1_6x5_3_B_0" hidden="1">#REF!</definedName>
    <definedName name="SD_1x1_6x5_4_B_0" localSheetId="4" hidden="1">#REF!</definedName>
    <definedName name="SD_1x1_6x5_4_B_0" localSheetId="5" hidden="1">#REF!</definedName>
    <definedName name="SD_1x1_6x5_4_B_0" localSheetId="6" hidden="1">#REF!</definedName>
    <definedName name="SD_1x1_6x5_4_B_0" localSheetId="3" hidden="1">#REF!</definedName>
    <definedName name="SD_1x1_6x5_4_B_0" hidden="1">#REF!</definedName>
    <definedName name="SD_1x1_6x5_5_B_0" localSheetId="4" hidden="1">#REF!</definedName>
    <definedName name="SD_1x1_6x5_5_B_0" localSheetId="5" hidden="1">#REF!</definedName>
    <definedName name="SD_1x1_6x5_5_B_0" localSheetId="6" hidden="1">#REF!</definedName>
    <definedName name="SD_1x1_6x5_5_B_0" localSheetId="3" hidden="1">#REF!</definedName>
    <definedName name="SD_1x1_6x5_5_B_0" hidden="1">#REF!</definedName>
    <definedName name="SD_1x1_6x5_6_B_0" localSheetId="4" hidden="1">#REF!</definedName>
    <definedName name="SD_1x1_6x5_6_B_0" localSheetId="5" hidden="1">#REF!</definedName>
    <definedName name="SD_1x1_6x5_6_B_0" localSheetId="6" hidden="1">#REF!</definedName>
    <definedName name="SD_1x1_6x5_6_B_0" localSheetId="3" hidden="1">#REF!</definedName>
    <definedName name="SD_1x1_6x5_6_B_0" hidden="1">#REF!</definedName>
    <definedName name="SD_1x1_6x5_7_B_14" localSheetId="4" hidden="1">#REF!</definedName>
    <definedName name="SD_1x1_6x5_7_B_14" localSheetId="5" hidden="1">#REF!</definedName>
    <definedName name="SD_1x1_6x5_7_B_14" localSheetId="6" hidden="1">#REF!</definedName>
    <definedName name="SD_1x1_6x5_7_B_14" localSheetId="3" hidden="1">#REF!</definedName>
    <definedName name="SD_1x1_6x5_7_B_14" hidden="1">#REF!</definedName>
    <definedName name="SD_1x1_6x5_8_B_11" localSheetId="4" hidden="1">#REF!</definedName>
    <definedName name="SD_1x1_6x5_8_B_11" localSheetId="5" hidden="1">#REF!</definedName>
    <definedName name="SD_1x1_6x5_8_B_11" localSheetId="6" hidden="1">#REF!</definedName>
    <definedName name="SD_1x1_6x5_8_B_11" localSheetId="3" hidden="1">#REF!</definedName>
    <definedName name="SD_1x1_6x5_8_B_11" hidden="1">#REF!</definedName>
    <definedName name="SD_1x1_6x5_9_B_0" localSheetId="4" hidden="1">#REF!</definedName>
    <definedName name="SD_1x1_6x5_9_B_0" localSheetId="5" hidden="1">#REF!</definedName>
    <definedName name="SD_1x1_6x5_9_B_0" localSheetId="6" hidden="1">#REF!</definedName>
    <definedName name="SD_1x1_6x5_9_B_0" localSheetId="3" hidden="1">#REF!</definedName>
    <definedName name="SD_1x1_6x5_9_B_0" hidden="1">#REF!</definedName>
    <definedName name="SD_1x1_6x6_1_B_9000" localSheetId="4" hidden="1">#REF!</definedName>
    <definedName name="SD_1x1_6x6_1_B_9000" localSheetId="5" hidden="1">#REF!</definedName>
    <definedName name="SD_1x1_6x6_1_B_9000" localSheetId="6" hidden="1">#REF!</definedName>
    <definedName name="SD_1x1_6x6_1_B_9000" localSheetId="3" hidden="1">#REF!</definedName>
    <definedName name="SD_1x1_6x6_1_B_9000" hidden="1">#REF!</definedName>
    <definedName name="SD_1x1_6x6_10_B_20" localSheetId="4" hidden="1">#REF!</definedName>
    <definedName name="SD_1x1_6x6_10_B_20" localSheetId="5" hidden="1">#REF!</definedName>
    <definedName name="SD_1x1_6x6_10_B_20" localSheetId="6" hidden="1">#REF!</definedName>
    <definedName name="SD_1x1_6x6_10_B_20" localSheetId="3" hidden="1">#REF!</definedName>
    <definedName name="SD_1x1_6x6_10_B_20" hidden="1">#REF!</definedName>
    <definedName name="SD_1x1_6x6_11_B_0" localSheetId="4" hidden="1">#REF!</definedName>
    <definedName name="SD_1x1_6x6_11_B_0" localSheetId="5" hidden="1">#REF!</definedName>
    <definedName name="SD_1x1_6x6_11_B_0" localSheetId="6" hidden="1">#REF!</definedName>
    <definedName name="SD_1x1_6x6_11_B_0" localSheetId="3" hidden="1">#REF!</definedName>
    <definedName name="SD_1x1_6x6_11_B_0" hidden="1">#REF!</definedName>
    <definedName name="SD_1x1_6x6_12_B_0" localSheetId="4" hidden="1">#REF!</definedName>
    <definedName name="SD_1x1_6x6_12_B_0" localSheetId="5" hidden="1">#REF!</definedName>
    <definedName name="SD_1x1_6x6_12_B_0" localSheetId="6" hidden="1">#REF!</definedName>
    <definedName name="SD_1x1_6x6_12_B_0" localSheetId="3" hidden="1">#REF!</definedName>
    <definedName name="SD_1x1_6x6_12_B_0" hidden="1">#REF!</definedName>
    <definedName name="SD_1x1_6x6_13_B_0" localSheetId="4" hidden="1">#REF!</definedName>
    <definedName name="SD_1x1_6x6_13_B_0" localSheetId="5" hidden="1">#REF!</definedName>
    <definedName name="SD_1x1_6x6_13_B_0" localSheetId="6" hidden="1">#REF!</definedName>
    <definedName name="SD_1x1_6x6_13_B_0" localSheetId="3" hidden="1">#REF!</definedName>
    <definedName name="SD_1x1_6x6_13_B_0" hidden="1">#REF!</definedName>
    <definedName name="SD_1x1_6x6_14_B_0" localSheetId="4" hidden="1">#REF!</definedName>
    <definedName name="SD_1x1_6x6_14_B_0" localSheetId="5" hidden="1">#REF!</definedName>
    <definedName name="SD_1x1_6x6_14_B_0" localSheetId="6" hidden="1">#REF!</definedName>
    <definedName name="SD_1x1_6x6_14_B_0" localSheetId="3" hidden="1">#REF!</definedName>
    <definedName name="SD_1x1_6x6_14_B_0" hidden="1">#REF!</definedName>
    <definedName name="SD_1x1_6x6_15_B_0" localSheetId="4" hidden="1">#REF!</definedName>
    <definedName name="SD_1x1_6x6_15_B_0" localSheetId="5" hidden="1">#REF!</definedName>
    <definedName name="SD_1x1_6x6_15_B_0" localSheetId="6" hidden="1">#REF!</definedName>
    <definedName name="SD_1x1_6x6_15_B_0" localSheetId="3" hidden="1">#REF!</definedName>
    <definedName name="SD_1x1_6x6_15_B_0" hidden="1">#REF!</definedName>
    <definedName name="SD_1x1_6x6_16_B_0" localSheetId="4" hidden="1">#REF!</definedName>
    <definedName name="SD_1x1_6x6_16_B_0" localSheetId="5" hidden="1">#REF!</definedName>
    <definedName name="SD_1x1_6x6_16_B_0" localSheetId="6" hidden="1">#REF!</definedName>
    <definedName name="SD_1x1_6x6_16_B_0" localSheetId="3" hidden="1">#REF!</definedName>
    <definedName name="SD_1x1_6x6_16_B_0" hidden="1">#REF!</definedName>
    <definedName name="SD_1x1_6x6_17_B_0" localSheetId="4" hidden="1">#REF!</definedName>
    <definedName name="SD_1x1_6x6_17_B_0" localSheetId="5" hidden="1">#REF!</definedName>
    <definedName name="SD_1x1_6x6_17_B_0" localSheetId="6" hidden="1">#REF!</definedName>
    <definedName name="SD_1x1_6x6_17_B_0" localSheetId="3" hidden="1">#REF!</definedName>
    <definedName name="SD_1x1_6x6_17_B_0" hidden="1">#REF!</definedName>
    <definedName name="SD_1x1_6x6_18_B_0" localSheetId="4" hidden="1">#REF!</definedName>
    <definedName name="SD_1x1_6x6_18_B_0" localSheetId="5" hidden="1">#REF!</definedName>
    <definedName name="SD_1x1_6x6_18_B_0" localSheetId="6" hidden="1">#REF!</definedName>
    <definedName name="SD_1x1_6x6_18_B_0" localSheetId="3" hidden="1">#REF!</definedName>
    <definedName name="SD_1x1_6x6_18_B_0" hidden="1">#REF!</definedName>
    <definedName name="SD_1x1_6x6_19_B_0" localSheetId="4" hidden="1">#REF!</definedName>
    <definedName name="SD_1x1_6x6_19_B_0" localSheetId="5" hidden="1">#REF!</definedName>
    <definedName name="SD_1x1_6x6_19_B_0" localSheetId="6" hidden="1">#REF!</definedName>
    <definedName name="SD_1x1_6x6_19_B_0" localSheetId="3" hidden="1">#REF!</definedName>
    <definedName name="SD_1x1_6x6_19_B_0" hidden="1">#REF!</definedName>
    <definedName name="SD_1x1_6x6_20_B_0" localSheetId="4" hidden="1">#REF!</definedName>
    <definedName name="SD_1x1_6x6_20_B_0" localSheetId="5" hidden="1">#REF!</definedName>
    <definedName name="SD_1x1_6x6_20_B_0" localSheetId="6" hidden="1">#REF!</definedName>
    <definedName name="SD_1x1_6x6_20_B_0" localSheetId="3" hidden="1">#REF!</definedName>
    <definedName name="SD_1x1_6x6_20_B_0" hidden="1">#REF!</definedName>
    <definedName name="SD_1x1_6x6_21_B_0" localSheetId="4" hidden="1">#REF!</definedName>
    <definedName name="SD_1x1_6x6_21_B_0" localSheetId="5" hidden="1">#REF!</definedName>
    <definedName name="SD_1x1_6x6_21_B_0" localSheetId="6" hidden="1">#REF!</definedName>
    <definedName name="SD_1x1_6x6_21_B_0" localSheetId="3" hidden="1">#REF!</definedName>
    <definedName name="SD_1x1_6x6_21_B_0" hidden="1">#REF!</definedName>
    <definedName name="SD_1x1_6x6_22_B_0" localSheetId="4" hidden="1">#REF!</definedName>
    <definedName name="SD_1x1_6x6_22_B_0" localSheetId="5" hidden="1">#REF!</definedName>
    <definedName name="SD_1x1_6x6_22_B_0" localSheetId="6" hidden="1">#REF!</definedName>
    <definedName name="SD_1x1_6x6_22_B_0" localSheetId="3" hidden="1">#REF!</definedName>
    <definedName name="SD_1x1_6x6_22_B_0" hidden="1">#REF!</definedName>
    <definedName name="SD_1x1_6x6_25_B_0" localSheetId="4" hidden="1">#REF!</definedName>
    <definedName name="SD_1x1_6x6_25_B_0" localSheetId="5" hidden="1">#REF!</definedName>
    <definedName name="SD_1x1_6x6_25_B_0" localSheetId="6" hidden="1">#REF!</definedName>
    <definedName name="SD_1x1_6x6_25_B_0" localSheetId="3" hidden="1">#REF!</definedName>
    <definedName name="SD_1x1_6x6_25_B_0" hidden="1">#REF!</definedName>
    <definedName name="SD_1x1_6x6_3_B_0" localSheetId="4" hidden="1">#REF!</definedName>
    <definedName name="SD_1x1_6x6_3_B_0" localSheetId="5" hidden="1">#REF!</definedName>
    <definedName name="SD_1x1_6x6_3_B_0" localSheetId="6" hidden="1">#REF!</definedName>
    <definedName name="SD_1x1_6x6_3_B_0" localSheetId="3" hidden="1">#REF!</definedName>
    <definedName name="SD_1x1_6x6_3_B_0" hidden="1">#REF!</definedName>
    <definedName name="SD_1x1_6x6_4_B_0" localSheetId="4" hidden="1">#REF!</definedName>
    <definedName name="SD_1x1_6x6_4_B_0" localSheetId="5" hidden="1">#REF!</definedName>
    <definedName name="SD_1x1_6x6_4_B_0" localSheetId="6" hidden="1">#REF!</definedName>
    <definedName name="SD_1x1_6x6_4_B_0" localSheetId="3" hidden="1">#REF!</definedName>
    <definedName name="SD_1x1_6x6_4_B_0" hidden="1">#REF!</definedName>
    <definedName name="SD_1x1_6x6_5_B_0" localSheetId="4" hidden="1">#REF!</definedName>
    <definedName name="SD_1x1_6x6_5_B_0" localSheetId="5" hidden="1">#REF!</definedName>
    <definedName name="SD_1x1_6x6_5_B_0" localSheetId="6" hidden="1">#REF!</definedName>
    <definedName name="SD_1x1_6x6_5_B_0" localSheetId="3" hidden="1">#REF!</definedName>
    <definedName name="SD_1x1_6x6_5_B_0" hidden="1">#REF!</definedName>
    <definedName name="SD_1x1_6x6_6_B_0" localSheetId="4" hidden="1">#REF!</definedName>
    <definedName name="SD_1x1_6x6_6_B_0" localSheetId="5" hidden="1">#REF!</definedName>
    <definedName name="SD_1x1_6x6_6_B_0" localSheetId="6" hidden="1">#REF!</definedName>
    <definedName name="SD_1x1_6x6_6_B_0" localSheetId="3" hidden="1">#REF!</definedName>
    <definedName name="SD_1x1_6x6_6_B_0" hidden="1">#REF!</definedName>
    <definedName name="SD_1x1_6x6_7_B_14" localSheetId="4" hidden="1">#REF!</definedName>
    <definedName name="SD_1x1_6x6_7_B_14" localSheetId="5" hidden="1">#REF!</definedName>
    <definedName name="SD_1x1_6x6_7_B_14" localSheetId="6" hidden="1">#REF!</definedName>
    <definedName name="SD_1x1_6x6_7_B_14" localSheetId="3" hidden="1">#REF!</definedName>
    <definedName name="SD_1x1_6x6_7_B_14" hidden="1">#REF!</definedName>
    <definedName name="SD_1x1_6x6_8_B_11" localSheetId="4" hidden="1">#REF!</definedName>
    <definedName name="SD_1x1_6x6_8_B_11" localSheetId="5" hidden="1">#REF!</definedName>
    <definedName name="SD_1x1_6x6_8_B_11" localSheetId="6" hidden="1">#REF!</definedName>
    <definedName name="SD_1x1_6x6_8_B_11" localSheetId="3" hidden="1">#REF!</definedName>
    <definedName name="SD_1x1_6x6_8_B_11" hidden="1">#REF!</definedName>
    <definedName name="SD_1x1_6x6_9_B_0" localSheetId="4" hidden="1">#REF!</definedName>
    <definedName name="SD_1x1_6x6_9_B_0" localSheetId="5" hidden="1">#REF!</definedName>
    <definedName name="SD_1x1_6x6_9_B_0" localSheetId="6" hidden="1">#REF!</definedName>
    <definedName name="SD_1x1_6x6_9_B_0" localSheetId="3" hidden="1">#REF!</definedName>
    <definedName name="SD_1x1_6x6_9_B_0" hidden="1">#REF!</definedName>
    <definedName name="SD_1x1_6x7_1_B_9000" localSheetId="4" hidden="1">#REF!</definedName>
    <definedName name="SD_1x1_6x7_1_B_9000" localSheetId="5" hidden="1">#REF!</definedName>
    <definedName name="SD_1x1_6x7_1_B_9000" localSheetId="6" hidden="1">#REF!</definedName>
    <definedName name="SD_1x1_6x7_1_B_9000" localSheetId="3" hidden="1">#REF!</definedName>
    <definedName name="SD_1x1_6x7_1_B_9000" hidden="1">#REF!</definedName>
    <definedName name="SD_1x1_6x7_10_B_20" localSheetId="4" hidden="1">#REF!</definedName>
    <definedName name="SD_1x1_6x7_10_B_20" localSheetId="5" hidden="1">#REF!</definedName>
    <definedName name="SD_1x1_6x7_10_B_20" localSheetId="6" hidden="1">#REF!</definedName>
    <definedName name="SD_1x1_6x7_10_B_20" localSheetId="3" hidden="1">#REF!</definedName>
    <definedName name="SD_1x1_6x7_10_B_20" hidden="1">#REF!</definedName>
    <definedName name="SD_1x1_6x7_11_B_0" localSheetId="4" hidden="1">#REF!</definedName>
    <definedName name="SD_1x1_6x7_11_B_0" localSheetId="5" hidden="1">#REF!</definedName>
    <definedName name="SD_1x1_6x7_11_B_0" localSheetId="6" hidden="1">#REF!</definedName>
    <definedName name="SD_1x1_6x7_11_B_0" localSheetId="3" hidden="1">#REF!</definedName>
    <definedName name="SD_1x1_6x7_11_B_0" hidden="1">#REF!</definedName>
    <definedName name="SD_1x1_6x7_12_B_0" localSheetId="4" hidden="1">#REF!</definedName>
    <definedName name="SD_1x1_6x7_12_B_0" localSheetId="5" hidden="1">#REF!</definedName>
    <definedName name="SD_1x1_6x7_12_B_0" localSheetId="6" hidden="1">#REF!</definedName>
    <definedName name="SD_1x1_6x7_12_B_0" localSheetId="3" hidden="1">#REF!</definedName>
    <definedName name="SD_1x1_6x7_12_B_0" hidden="1">#REF!</definedName>
    <definedName name="SD_1x1_6x7_13_B_0" localSheetId="4" hidden="1">#REF!</definedName>
    <definedName name="SD_1x1_6x7_13_B_0" localSheetId="5" hidden="1">#REF!</definedName>
    <definedName name="SD_1x1_6x7_13_B_0" localSheetId="6" hidden="1">#REF!</definedName>
    <definedName name="SD_1x1_6x7_13_B_0" localSheetId="3" hidden="1">#REF!</definedName>
    <definedName name="SD_1x1_6x7_13_B_0" hidden="1">#REF!</definedName>
    <definedName name="SD_1x1_6x7_14_B_0" localSheetId="4" hidden="1">#REF!</definedName>
    <definedName name="SD_1x1_6x7_14_B_0" localSheetId="5" hidden="1">#REF!</definedName>
    <definedName name="SD_1x1_6x7_14_B_0" localSheetId="6" hidden="1">#REF!</definedName>
    <definedName name="SD_1x1_6x7_14_B_0" localSheetId="3" hidden="1">#REF!</definedName>
    <definedName name="SD_1x1_6x7_14_B_0" hidden="1">#REF!</definedName>
    <definedName name="SD_1x1_6x7_15_B_0" localSheetId="4" hidden="1">#REF!</definedName>
    <definedName name="SD_1x1_6x7_15_B_0" localSheetId="5" hidden="1">#REF!</definedName>
    <definedName name="SD_1x1_6x7_15_B_0" localSheetId="6" hidden="1">#REF!</definedName>
    <definedName name="SD_1x1_6x7_15_B_0" localSheetId="3" hidden="1">#REF!</definedName>
    <definedName name="SD_1x1_6x7_15_B_0" hidden="1">#REF!</definedName>
    <definedName name="SD_1x1_6x7_16_B_0" localSheetId="4" hidden="1">#REF!</definedName>
    <definedName name="SD_1x1_6x7_16_B_0" localSheetId="5" hidden="1">#REF!</definedName>
    <definedName name="SD_1x1_6x7_16_B_0" localSheetId="6" hidden="1">#REF!</definedName>
    <definedName name="SD_1x1_6x7_16_B_0" localSheetId="3" hidden="1">#REF!</definedName>
    <definedName name="SD_1x1_6x7_16_B_0" hidden="1">#REF!</definedName>
    <definedName name="SD_1x1_6x7_17_B_0" localSheetId="4" hidden="1">#REF!</definedName>
    <definedName name="SD_1x1_6x7_17_B_0" localSheetId="5" hidden="1">#REF!</definedName>
    <definedName name="SD_1x1_6x7_17_B_0" localSheetId="6" hidden="1">#REF!</definedName>
    <definedName name="SD_1x1_6x7_17_B_0" localSheetId="3" hidden="1">#REF!</definedName>
    <definedName name="SD_1x1_6x7_17_B_0" hidden="1">#REF!</definedName>
    <definedName name="SD_1x1_6x7_18_B_0" localSheetId="4" hidden="1">#REF!</definedName>
    <definedName name="SD_1x1_6x7_18_B_0" localSheetId="5" hidden="1">#REF!</definedName>
    <definedName name="SD_1x1_6x7_18_B_0" localSheetId="6" hidden="1">#REF!</definedName>
    <definedName name="SD_1x1_6x7_18_B_0" localSheetId="3" hidden="1">#REF!</definedName>
    <definedName name="SD_1x1_6x7_18_B_0" hidden="1">#REF!</definedName>
    <definedName name="SD_1x1_6x7_19_B_0" localSheetId="4" hidden="1">#REF!</definedName>
    <definedName name="SD_1x1_6x7_19_B_0" localSheetId="5" hidden="1">#REF!</definedName>
    <definedName name="SD_1x1_6x7_19_B_0" localSheetId="6" hidden="1">#REF!</definedName>
    <definedName name="SD_1x1_6x7_19_B_0" localSheetId="3" hidden="1">#REF!</definedName>
    <definedName name="SD_1x1_6x7_19_B_0" hidden="1">#REF!</definedName>
    <definedName name="SD_1x1_6x7_20_B_0" localSheetId="4" hidden="1">#REF!</definedName>
    <definedName name="SD_1x1_6x7_20_B_0" localSheetId="5" hidden="1">#REF!</definedName>
    <definedName name="SD_1x1_6x7_20_B_0" localSheetId="6" hidden="1">#REF!</definedName>
    <definedName name="SD_1x1_6x7_20_B_0" localSheetId="3" hidden="1">#REF!</definedName>
    <definedName name="SD_1x1_6x7_20_B_0" hidden="1">#REF!</definedName>
    <definedName name="SD_1x1_6x7_21_B_0" localSheetId="4" hidden="1">#REF!</definedName>
    <definedName name="SD_1x1_6x7_21_B_0" localSheetId="5" hidden="1">#REF!</definedName>
    <definedName name="SD_1x1_6x7_21_B_0" localSheetId="6" hidden="1">#REF!</definedName>
    <definedName name="SD_1x1_6x7_21_B_0" localSheetId="3" hidden="1">#REF!</definedName>
    <definedName name="SD_1x1_6x7_21_B_0" hidden="1">#REF!</definedName>
    <definedName name="SD_1x1_6x7_22_B_0" localSheetId="4" hidden="1">#REF!</definedName>
    <definedName name="SD_1x1_6x7_22_B_0" localSheetId="5" hidden="1">#REF!</definedName>
    <definedName name="SD_1x1_6x7_22_B_0" localSheetId="6" hidden="1">#REF!</definedName>
    <definedName name="SD_1x1_6x7_22_B_0" localSheetId="3" hidden="1">#REF!</definedName>
    <definedName name="SD_1x1_6x7_22_B_0" hidden="1">#REF!</definedName>
    <definedName name="SD_1x1_6x7_25_B_0" localSheetId="4" hidden="1">#REF!</definedName>
    <definedName name="SD_1x1_6x7_25_B_0" localSheetId="5" hidden="1">#REF!</definedName>
    <definedName name="SD_1x1_6x7_25_B_0" localSheetId="6" hidden="1">#REF!</definedName>
    <definedName name="SD_1x1_6x7_25_B_0" localSheetId="3" hidden="1">#REF!</definedName>
    <definedName name="SD_1x1_6x7_25_B_0" hidden="1">#REF!</definedName>
    <definedName name="SD_1x1_6x7_3_B_0" localSheetId="4" hidden="1">#REF!</definedName>
    <definedName name="SD_1x1_6x7_3_B_0" localSheetId="5" hidden="1">#REF!</definedName>
    <definedName name="SD_1x1_6x7_3_B_0" localSheetId="6" hidden="1">#REF!</definedName>
    <definedName name="SD_1x1_6x7_3_B_0" localSheetId="3" hidden="1">#REF!</definedName>
    <definedName name="SD_1x1_6x7_3_B_0" hidden="1">#REF!</definedName>
    <definedName name="SD_1x1_6x7_4_B_0" localSheetId="4" hidden="1">#REF!</definedName>
    <definedName name="SD_1x1_6x7_4_B_0" localSheetId="5" hidden="1">#REF!</definedName>
    <definedName name="SD_1x1_6x7_4_B_0" localSheetId="6" hidden="1">#REF!</definedName>
    <definedName name="SD_1x1_6x7_4_B_0" localSheetId="3" hidden="1">#REF!</definedName>
    <definedName name="SD_1x1_6x7_4_B_0" hidden="1">#REF!</definedName>
    <definedName name="SD_1x1_6x7_5_B_0" localSheetId="4" hidden="1">#REF!</definedName>
    <definedName name="SD_1x1_6x7_5_B_0" localSheetId="5" hidden="1">#REF!</definedName>
    <definedName name="SD_1x1_6x7_5_B_0" localSheetId="6" hidden="1">#REF!</definedName>
    <definedName name="SD_1x1_6x7_5_B_0" localSheetId="3" hidden="1">#REF!</definedName>
    <definedName name="SD_1x1_6x7_5_B_0" hidden="1">#REF!</definedName>
    <definedName name="SD_1x1_6x7_6_B_0" localSheetId="4" hidden="1">#REF!</definedName>
    <definedName name="SD_1x1_6x7_6_B_0" localSheetId="5" hidden="1">#REF!</definedName>
    <definedName name="SD_1x1_6x7_6_B_0" localSheetId="6" hidden="1">#REF!</definedName>
    <definedName name="SD_1x1_6x7_6_B_0" localSheetId="3" hidden="1">#REF!</definedName>
    <definedName name="SD_1x1_6x7_6_B_0" hidden="1">#REF!</definedName>
    <definedName name="SD_1x1_6x7_7_B_14" localSheetId="4" hidden="1">#REF!</definedName>
    <definedName name="SD_1x1_6x7_7_B_14" localSheetId="5" hidden="1">#REF!</definedName>
    <definedName name="SD_1x1_6x7_7_B_14" localSheetId="6" hidden="1">#REF!</definedName>
    <definedName name="SD_1x1_6x7_7_B_14" localSheetId="3" hidden="1">#REF!</definedName>
    <definedName name="SD_1x1_6x7_7_B_14" hidden="1">#REF!</definedName>
    <definedName name="SD_1x1_6x7_8_B_11" localSheetId="4" hidden="1">#REF!</definedName>
    <definedName name="SD_1x1_6x7_8_B_11" localSheetId="5" hidden="1">#REF!</definedName>
    <definedName name="SD_1x1_6x7_8_B_11" localSheetId="6" hidden="1">#REF!</definedName>
    <definedName name="SD_1x1_6x7_8_B_11" localSheetId="3" hidden="1">#REF!</definedName>
    <definedName name="SD_1x1_6x7_8_B_11" hidden="1">#REF!</definedName>
    <definedName name="SD_1x1_6x7_9_B_0" localSheetId="4" hidden="1">#REF!</definedName>
    <definedName name="SD_1x1_6x7_9_B_0" localSheetId="5" hidden="1">#REF!</definedName>
    <definedName name="SD_1x1_6x7_9_B_0" localSheetId="6" hidden="1">#REF!</definedName>
    <definedName name="SD_1x1_6x7_9_B_0" localSheetId="3" hidden="1">#REF!</definedName>
    <definedName name="SD_1x1_6x7_9_B_0" hidden="1">#REF!</definedName>
    <definedName name="SD_1x1_6x8_1_B_9000" localSheetId="4" hidden="1">#REF!</definedName>
    <definedName name="SD_1x1_6x8_1_B_9000" localSheetId="5" hidden="1">#REF!</definedName>
    <definedName name="SD_1x1_6x8_1_B_9000" localSheetId="6" hidden="1">#REF!</definedName>
    <definedName name="SD_1x1_6x8_1_B_9000" localSheetId="3" hidden="1">#REF!</definedName>
    <definedName name="SD_1x1_6x8_1_B_9000" hidden="1">#REF!</definedName>
    <definedName name="SD_1x1_6x8_10_B_20" localSheetId="4" hidden="1">#REF!</definedName>
    <definedName name="SD_1x1_6x8_10_B_20" localSheetId="5" hidden="1">#REF!</definedName>
    <definedName name="SD_1x1_6x8_10_B_20" localSheetId="6" hidden="1">#REF!</definedName>
    <definedName name="SD_1x1_6x8_10_B_20" localSheetId="3" hidden="1">#REF!</definedName>
    <definedName name="SD_1x1_6x8_10_B_20" hidden="1">#REF!</definedName>
    <definedName name="SD_1x1_6x8_11_B_0" localSheetId="4" hidden="1">#REF!</definedName>
    <definedName name="SD_1x1_6x8_11_B_0" localSheetId="5" hidden="1">#REF!</definedName>
    <definedName name="SD_1x1_6x8_11_B_0" localSheetId="6" hidden="1">#REF!</definedName>
    <definedName name="SD_1x1_6x8_11_B_0" localSheetId="3" hidden="1">#REF!</definedName>
    <definedName name="SD_1x1_6x8_11_B_0" hidden="1">#REF!</definedName>
    <definedName name="SD_1x1_6x8_12_B_0" localSheetId="4" hidden="1">#REF!</definedName>
    <definedName name="SD_1x1_6x8_12_B_0" localSheetId="5" hidden="1">#REF!</definedName>
    <definedName name="SD_1x1_6x8_12_B_0" localSheetId="6" hidden="1">#REF!</definedName>
    <definedName name="SD_1x1_6x8_12_B_0" localSheetId="3" hidden="1">#REF!</definedName>
    <definedName name="SD_1x1_6x8_12_B_0" hidden="1">#REF!</definedName>
    <definedName name="SD_1x1_6x8_13_B_0" localSheetId="4" hidden="1">#REF!</definedName>
    <definedName name="SD_1x1_6x8_13_B_0" localSheetId="5" hidden="1">#REF!</definedName>
    <definedName name="SD_1x1_6x8_13_B_0" localSheetId="6" hidden="1">#REF!</definedName>
    <definedName name="SD_1x1_6x8_13_B_0" localSheetId="3" hidden="1">#REF!</definedName>
    <definedName name="SD_1x1_6x8_13_B_0" hidden="1">#REF!</definedName>
    <definedName name="SD_1x1_6x8_14_B_0" localSheetId="4" hidden="1">#REF!</definedName>
    <definedName name="SD_1x1_6x8_14_B_0" localSheetId="5" hidden="1">#REF!</definedName>
    <definedName name="SD_1x1_6x8_14_B_0" localSheetId="6" hidden="1">#REF!</definedName>
    <definedName name="SD_1x1_6x8_14_B_0" localSheetId="3" hidden="1">#REF!</definedName>
    <definedName name="SD_1x1_6x8_14_B_0" hidden="1">#REF!</definedName>
    <definedName name="SD_1x1_6x8_15_B_0" localSheetId="4" hidden="1">#REF!</definedName>
    <definedName name="SD_1x1_6x8_15_B_0" localSheetId="5" hidden="1">#REF!</definedName>
    <definedName name="SD_1x1_6x8_15_B_0" localSheetId="6" hidden="1">#REF!</definedName>
    <definedName name="SD_1x1_6x8_15_B_0" localSheetId="3" hidden="1">#REF!</definedName>
    <definedName name="SD_1x1_6x8_15_B_0" hidden="1">#REF!</definedName>
    <definedName name="SD_1x1_6x8_16_B_0" localSheetId="4" hidden="1">#REF!</definedName>
    <definedName name="SD_1x1_6x8_16_B_0" localSheetId="5" hidden="1">#REF!</definedName>
    <definedName name="SD_1x1_6x8_16_B_0" localSheetId="6" hidden="1">#REF!</definedName>
    <definedName name="SD_1x1_6x8_16_B_0" localSheetId="3" hidden="1">#REF!</definedName>
    <definedName name="SD_1x1_6x8_16_B_0" hidden="1">#REF!</definedName>
    <definedName name="SD_1x1_6x8_17_B_0" localSheetId="4" hidden="1">#REF!</definedName>
    <definedName name="SD_1x1_6x8_17_B_0" localSheetId="5" hidden="1">#REF!</definedName>
    <definedName name="SD_1x1_6x8_17_B_0" localSheetId="6" hidden="1">#REF!</definedName>
    <definedName name="SD_1x1_6x8_17_B_0" localSheetId="3" hidden="1">#REF!</definedName>
    <definedName name="SD_1x1_6x8_17_B_0" hidden="1">#REF!</definedName>
    <definedName name="SD_1x1_6x8_18_B_0" localSheetId="4" hidden="1">#REF!</definedName>
    <definedName name="SD_1x1_6x8_18_B_0" localSheetId="5" hidden="1">#REF!</definedName>
    <definedName name="SD_1x1_6x8_18_B_0" localSheetId="6" hidden="1">#REF!</definedName>
    <definedName name="SD_1x1_6x8_18_B_0" localSheetId="3" hidden="1">#REF!</definedName>
    <definedName name="SD_1x1_6x8_18_B_0" hidden="1">#REF!</definedName>
    <definedName name="SD_1x1_6x8_19_B_0" localSheetId="4" hidden="1">#REF!</definedName>
    <definedName name="SD_1x1_6x8_19_B_0" localSheetId="5" hidden="1">#REF!</definedName>
    <definedName name="SD_1x1_6x8_19_B_0" localSheetId="6" hidden="1">#REF!</definedName>
    <definedName name="SD_1x1_6x8_19_B_0" localSheetId="3" hidden="1">#REF!</definedName>
    <definedName name="SD_1x1_6x8_19_B_0" hidden="1">#REF!</definedName>
    <definedName name="SD_1x1_6x8_20_B_0" localSheetId="4" hidden="1">#REF!</definedName>
    <definedName name="SD_1x1_6x8_20_B_0" localSheetId="5" hidden="1">#REF!</definedName>
    <definedName name="SD_1x1_6x8_20_B_0" localSheetId="6" hidden="1">#REF!</definedName>
    <definedName name="SD_1x1_6x8_20_B_0" localSheetId="3" hidden="1">#REF!</definedName>
    <definedName name="SD_1x1_6x8_20_B_0" hidden="1">#REF!</definedName>
    <definedName name="SD_1x1_6x8_21_B_0" localSheetId="4" hidden="1">#REF!</definedName>
    <definedName name="SD_1x1_6x8_21_B_0" localSheetId="5" hidden="1">#REF!</definedName>
    <definedName name="SD_1x1_6x8_21_B_0" localSheetId="6" hidden="1">#REF!</definedName>
    <definedName name="SD_1x1_6x8_21_B_0" localSheetId="3" hidden="1">#REF!</definedName>
    <definedName name="SD_1x1_6x8_21_B_0" hidden="1">#REF!</definedName>
    <definedName name="SD_1x1_6x8_22_B_0" localSheetId="4" hidden="1">#REF!</definedName>
    <definedName name="SD_1x1_6x8_22_B_0" localSheetId="5" hidden="1">#REF!</definedName>
    <definedName name="SD_1x1_6x8_22_B_0" localSheetId="6" hidden="1">#REF!</definedName>
    <definedName name="SD_1x1_6x8_22_B_0" localSheetId="3" hidden="1">#REF!</definedName>
    <definedName name="SD_1x1_6x8_22_B_0" hidden="1">#REF!</definedName>
    <definedName name="SD_1x1_6x8_25_B_0" localSheetId="4" hidden="1">#REF!</definedName>
    <definedName name="SD_1x1_6x8_25_B_0" localSheetId="5" hidden="1">#REF!</definedName>
    <definedName name="SD_1x1_6x8_25_B_0" localSheetId="6" hidden="1">#REF!</definedName>
    <definedName name="SD_1x1_6x8_25_B_0" localSheetId="3" hidden="1">#REF!</definedName>
    <definedName name="SD_1x1_6x8_25_B_0" hidden="1">#REF!</definedName>
    <definedName name="SD_1x1_6x8_3_B_0" localSheetId="4" hidden="1">#REF!</definedName>
    <definedName name="SD_1x1_6x8_3_B_0" localSheetId="5" hidden="1">#REF!</definedName>
    <definedName name="SD_1x1_6x8_3_B_0" localSheetId="6" hidden="1">#REF!</definedName>
    <definedName name="SD_1x1_6x8_3_B_0" localSheetId="3" hidden="1">#REF!</definedName>
    <definedName name="SD_1x1_6x8_3_B_0" hidden="1">#REF!</definedName>
    <definedName name="SD_1x1_6x8_4_B_0" localSheetId="4" hidden="1">#REF!</definedName>
    <definedName name="SD_1x1_6x8_4_B_0" localSheetId="5" hidden="1">#REF!</definedName>
    <definedName name="SD_1x1_6x8_4_B_0" localSheetId="6" hidden="1">#REF!</definedName>
    <definedName name="SD_1x1_6x8_4_B_0" localSheetId="3" hidden="1">#REF!</definedName>
    <definedName name="SD_1x1_6x8_4_B_0" hidden="1">#REF!</definedName>
    <definedName name="SD_1x1_6x8_5_B_0" localSheetId="4" hidden="1">#REF!</definedName>
    <definedName name="SD_1x1_6x8_5_B_0" localSheetId="5" hidden="1">#REF!</definedName>
    <definedName name="SD_1x1_6x8_5_B_0" localSheetId="6" hidden="1">#REF!</definedName>
    <definedName name="SD_1x1_6x8_5_B_0" localSheetId="3" hidden="1">#REF!</definedName>
    <definedName name="SD_1x1_6x8_5_B_0" hidden="1">#REF!</definedName>
    <definedName name="SD_1x1_6x8_6_B_0" localSheetId="4" hidden="1">#REF!</definedName>
    <definedName name="SD_1x1_6x8_6_B_0" localSheetId="5" hidden="1">#REF!</definedName>
    <definedName name="SD_1x1_6x8_6_B_0" localSheetId="6" hidden="1">#REF!</definedName>
    <definedName name="SD_1x1_6x8_6_B_0" localSheetId="3" hidden="1">#REF!</definedName>
    <definedName name="SD_1x1_6x8_6_B_0" hidden="1">#REF!</definedName>
    <definedName name="SD_1x1_6x8_7_B_14" localSheetId="4" hidden="1">#REF!</definedName>
    <definedName name="SD_1x1_6x8_7_B_14" localSheetId="5" hidden="1">#REF!</definedName>
    <definedName name="SD_1x1_6x8_7_B_14" localSheetId="6" hidden="1">#REF!</definedName>
    <definedName name="SD_1x1_6x8_7_B_14" localSheetId="3" hidden="1">#REF!</definedName>
    <definedName name="SD_1x1_6x8_7_B_14" hidden="1">#REF!</definedName>
    <definedName name="SD_1x1_6x8_8_B_11" localSheetId="4" hidden="1">#REF!</definedName>
    <definedName name="SD_1x1_6x8_8_B_11" localSheetId="5" hidden="1">#REF!</definedName>
    <definedName name="SD_1x1_6x8_8_B_11" localSheetId="6" hidden="1">#REF!</definedName>
    <definedName name="SD_1x1_6x8_8_B_11" localSheetId="3" hidden="1">#REF!</definedName>
    <definedName name="SD_1x1_6x8_8_B_11" hidden="1">#REF!</definedName>
    <definedName name="SD_1x1_6x8_9_B_0" localSheetId="4" hidden="1">#REF!</definedName>
    <definedName name="SD_1x1_6x8_9_B_0" localSheetId="5" hidden="1">#REF!</definedName>
    <definedName name="SD_1x1_6x8_9_B_0" localSheetId="6" hidden="1">#REF!</definedName>
    <definedName name="SD_1x1_6x8_9_B_0" localSheetId="3" hidden="1">#REF!</definedName>
    <definedName name="SD_1x1_6x8_9_B_0" hidden="1">#REF!</definedName>
    <definedName name="SD_1x1_6x9_1_B_9000" localSheetId="4" hidden="1">#REF!</definedName>
    <definedName name="SD_1x1_6x9_1_B_9000" localSheetId="5" hidden="1">#REF!</definedName>
    <definedName name="SD_1x1_6x9_1_B_9000" localSheetId="6" hidden="1">#REF!</definedName>
    <definedName name="SD_1x1_6x9_1_B_9000" localSheetId="3" hidden="1">#REF!</definedName>
    <definedName name="SD_1x1_6x9_1_B_9000" hidden="1">#REF!</definedName>
    <definedName name="SD_1x1_6x9_10_B_20" localSheetId="4" hidden="1">#REF!</definedName>
    <definedName name="SD_1x1_6x9_10_B_20" localSheetId="5" hidden="1">#REF!</definedName>
    <definedName name="SD_1x1_6x9_10_B_20" localSheetId="6" hidden="1">#REF!</definedName>
    <definedName name="SD_1x1_6x9_10_B_20" localSheetId="3" hidden="1">#REF!</definedName>
    <definedName name="SD_1x1_6x9_10_B_20" hidden="1">#REF!</definedName>
    <definedName name="SD_1x1_6x9_11_B_0" localSheetId="4" hidden="1">#REF!</definedName>
    <definedName name="SD_1x1_6x9_11_B_0" localSheetId="5" hidden="1">#REF!</definedName>
    <definedName name="SD_1x1_6x9_11_B_0" localSheetId="6" hidden="1">#REF!</definedName>
    <definedName name="SD_1x1_6x9_11_B_0" localSheetId="3" hidden="1">#REF!</definedName>
    <definedName name="SD_1x1_6x9_11_B_0" hidden="1">#REF!</definedName>
    <definedName name="SD_1x1_6x9_12_B_0" localSheetId="4" hidden="1">#REF!</definedName>
    <definedName name="SD_1x1_6x9_12_B_0" localSheetId="5" hidden="1">#REF!</definedName>
    <definedName name="SD_1x1_6x9_12_B_0" localSheetId="6" hidden="1">#REF!</definedName>
    <definedName name="SD_1x1_6x9_12_B_0" localSheetId="3" hidden="1">#REF!</definedName>
    <definedName name="SD_1x1_6x9_12_B_0" hidden="1">#REF!</definedName>
    <definedName name="SD_1x1_6x9_13_B_0" localSheetId="4" hidden="1">#REF!</definedName>
    <definedName name="SD_1x1_6x9_13_B_0" localSheetId="5" hidden="1">#REF!</definedName>
    <definedName name="SD_1x1_6x9_13_B_0" localSheetId="6" hidden="1">#REF!</definedName>
    <definedName name="SD_1x1_6x9_13_B_0" localSheetId="3" hidden="1">#REF!</definedName>
    <definedName name="SD_1x1_6x9_13_B_0" hidden="1">#REF!</definedName>
    <definedName name="SD_1x1_6x9_14_B_0" localSheetId="4" hidden="1">#REF!</definedName>
    <definedName name="SD_1x1_6x9_14_B_0" localSheetId="5" hidden="1">#REF!</definedName>
    <definedName name="SD_1x1_6x9_14_B_0" localSheetId="6" hidden="1">#REF!</definedName>
    <definedName name="SD_1x1_6x9_14_B_0" localSheetId="3" hidden="1">#REF!</definedName>
    <definedName name="SD_1x1_6x9_14_B_0" hidden="1">#REF!</definedName>
    <definedName name="SD_1x1_6x9_15_B_0" localSheetId="4" hidden="1">#REF!</definedName>
    <definedName name="SD_1x1_6x9_15_B_0" localSheetId="5" hidden="1">#REF!</definedName>
    <definedName name="SD_1x1_6x9_15_B_0" localSheetId="6" hidden="1">#REF!</definedName>
    <definedName name="SD_1x1_6x9_15_B_0" localSheetId="3" hidden="1">#REF!</definedName>
    <definedName name="SD_1x1_6x9_15_B_0" hidden="1">#REF!</definedName>
    <definedName name="SD_1x1_6x9_16_B_0" localSheetId="4" hidden="1">#REF!</definedName>
    <definedName name="SD_1x1_6x9_16_B_0" localSheetId="5" hidden="1">#REF!</definedName>
    <definedName name="SD_1x1_6x9_16_B_0" localSheetId="6" hidden="1">#REF!</definedName>
    <definedName name="SD_1x1_6x9_16_B_0" localSheetId="3" hidden="1">#REF!</definedName>
    <definedName name="SD_1x1_6x9_16_B_0" hidden="1">#REF!</definedName>
    <definedName name="SD_1x1_6x9_17_B_0" localSheetId="4" hidden="1">#REF!</definedName>
    <definedName name="SD_1x1_6x9_17_B_0" localSheetId="5" hidden="1">#REF!</definedName>
    <definedName name="SD_1x1_6x9_17_B_0" localSheetId="6" hidden="1">#REF!</definedName>
    <definedName name="SD_1x1_6x9_17_B_0" localSheetId="3" hidden="1">#REF!</definedName>
    <definedName name="SD_1x1_6x9_17_B_0" hidden="1">#REF!</definedName>
    <definedName name="SD_1x1_6x9_18_B_0" localSheetId="4" hidden="1">#REF!</definedName>
    <definedName name="SD_1x1_6x9_18_B_0" localSheetId="5" hidden="1">#REF!</definedName>
    <definedName name="SD_1x1_6x9_18_B_0" localSheetId="6" hidden="1">#REF!</definedName>
    <definedName name="SD_1x1_6x9_18_B_0" localSheetId="3" hidden="1">#REF!</definedName>
    <definedName name="SD_1x1_6x9_18_B_0" hidden="1">#REF!</definedName>
    <definedName name="SD_1x1_6x9_19_B_0" localSheetId="4" hidden="1">#REF!</definedName>
    <definedName name="SD_1x1_6x9_19_B_0" localSheetId="5" hidden="1">#REF!</definedName>
    <definedName name="SD_1x1_6x9_19_B_0" localSheetId="6" hidden="1">#REF!</definedName>
    <definedName name="SD_1x1_6x9_19_B_0" localSheetId="3" hidden="1">#REF!</definedName>
    <definedName name="SD_1x1_6x9_19_B_0" hidden="1">#REF!</definedName>
    <definedName name="SD_1x1_6x9_20_B_0" localSheetId="4" hidden="1">#REF!</definedName>
    <definedName name="SD_1x1_6x9_20_B_0" localSheetId="5" hidden="1">#REF!</definedName>
    <definedName name="SD_1x1_6x9_20_B_0" localSheetId="6" hidden="1">#REF!</definedName>
    <definedName name="SD_1x1_6x9_20_B_0" localSheetId="3" hidden="1">#REF!</definedName>
    <definedName name="SD_1x1_6x9_20_B_0" hidden="1">#REF!</definedName>
    <definedName name="SD_1x1_6x9_21_B_0" localSheetId="4" hidden="1">#REF!</definedName>
    <definedName name="SD_1x1_6x9_21_B_0" localSheetId="5" hidden="1">#REF!</definedName>
    <definedName name="SD_1x1_6x9_21_B_0" localSheetId="6" hidden="1">#REF!</definedName>
    <definedName name="SD_1x1_6x9_21_B_0" localSheetId="3" hidden="1">#REF!</definedName>
    <definedName name="SD_1x1_6x9_21_B_0" hidden="1">#REF!</definedName>
    <definedName name="SD_1x1_6x9_22_B_0" localSheetId="4" hidden="1">#REF!</definedName>
    <definedName name="SD_1x1_6x9_22_B_0" localSheetId="5" hidden="1">#REF!</definedName>
    <definedName name="SD_1x1_6x9_22_B_0" localSheetId="6" hidden="1">#REF!</definedName>
    <definedName name="SD_1x1_6x9_22_B_0" localSheetId="3" hidden="1">#REF!</definedName>
    <definedName name="SD_1x1_6x9_22_B_0" hidden="1">#REF!</definedName>
    <definedName name="SD_1x1_6x9_25_B_0" localSheetId="4" hidden="1">#REF!</definedName>
    <definedName name="SD_1x1_6x9_25_B_0" localSheetId="5" hidden="1">#REF!</definedName>
    <definedName name="SD_1x1_6x9_25_B_0" localSheetId="6" hidden="1">#REF!</definedName>
    <definedName name="SD_1x1_6x9_25_B_0" localSheetId="3" hidden="1">#REF!</definedName>
    <definedName name="SD_1x1_6x9_25_B_0" hidden="1">#REF!</definedName>
    <definedName name="SD_1x1_6x9_3_B_0" localSheetId="4" hidden="1">#REF!</definedName>
    <definedName name="SD_1x1_6x9_3_B_0" localSheetId="5" hidden="1">#REF!</definedName>
    <definedName name="SD_1x1_6x9_3_B_0" localSheetId="6" hidden="1">#REF!</definedName>
    <definedName name="SD_1x1_6x9_3_B_0" localSheetId="3" hidden="1">#REF!</definedName>
    <definedName name="SD_1x1_6x9_3_B_0" hidden="1">#REF!</definedName>
    <definedName name="SD_1x1_6x9_4_B_0" localSheetId="4" hidden="1">#REF!</definedName>
    <definedName name="SD_1x1_6x9_4_B_0" localSheetId="5" hidden="1">#REF!</definedName>
    <definedName name="SD_1x1_6x9_4_B_0" localSheetId="6" hidden="1">#REF!</definedName>
    <definedName name="SD_1x1_6x9_4_B_0" localSheetId="3" hidden="1">#REF!</definedName>
    <definedName name="SD_1x1_6x9_4_B_0" hidden="1">#REF!</definedName>
    <definedName name="SD_1x1_6x9_5_B_0" localSheetId="4" hidden="1">#REF!</definedName>
    <definedName name="SD_1x1_6x9_5_B_0" localSheetId="5" hidden="1">#REF!</definedName>
    <definedName name="SD_1x1_6x9_5_B_0" localSheetId="6" hidden="1">#REF!</definedName>
    <definedName name="SD_1x1_6x9_5_B_0" localSheetId="3" hidden="1">#REF!</definedName>
    <definedName name="SD_1x1_6x9_5_B_0" hidden="1">#REF!</definedName>
    <definedName name="SD_1x1_6x9_6_B_0" localSheetId="4" hidden="1">#REF!</definedName>
    <definedName name="SD_1x1_6x9_6_B_0" localSheetId="5" hidden="1">#REF!</definedName>
    <definedName name="SD_1x1_6x9_6_B_0" localSheetId="6" hidden="1">#REF!</definedName>
    <definedName name="SD_1x1_6x9_6_B_0" localSheetId="3" hidden="1">#REF!</definedName>
    <definedName name="SD_1x1_6x9_6_B_0" hidden="1">#REF!</definedName>
    <definedName name="SD_1x1_6x9_7_B_14" localSheetId="4" hidden="1">#REF!</definedName>
    <definedName name="SD_1x1_6x9_7_B_14" localSheetId="5" hidden="1">#REF!</definedName>
    <definedName name="SD_1x1_6x9_7_B_14" localSheetId="6" hidden="1">#REF!</definedName>
    <definedName name="SD_1x1_6x9_7_B_14" localSheetId="3" hidden="1">#REF!</definedName>
    <definedName name="SD_1x1_6x9_7_B_14" hidden="1">#REF!</definedName>
    <definedName name="SD_1x1_6x9_8_B_11" localSheetId="4" hidden="1">#REF!</definedName>
    <definedName name="SD_1x1_6x9_8_B_11" localSheetId="5" hidden="1">#REF!</definedName>
    <definedName name="SD_1x1_6x9_8_B_11" localSheetId="6" hidden="1">#REF!</definedName>
    <definedName name="SD_1x1_6x9_8_B_11" localSheetId="3" hidden="1">#REF!</definedName>
    <definedName name="SD_1x1_6x9_8_B_11" hidden="1">#REF!</definedName>
    <definedName name="SD_1x1_6x9_9_B_0" localSheetId="4" hidden="1">#REF!</definedName>
    <definedName name="SD_1x1_6x9_9_B_0" localSheetId="5" hidden="1">#REF!</definedName>
    <definedName name="SD_1x1_6x9_9_B_0" localSheetId="6" hidden="1">#REF!</definedName>
    <definedName name="SD_1x1_6x9_9_B_0" localSheetId="3" hidden="1">#REF!</definedName>
    <definedName name="SD_1x1_6x9_9_B_0" hidden="1">#REF!</definedName>
    <definedName name="SD_1x1_8_G_12" localSheetId="4" hidden="1">#REF!</definedName>
    <definedName name="SD_1x1_8_G_12" localSheetId="5" hidden="1">#REF!</definedName>
    <definedName name="SD_1x1_8_G_12" localSheetId="6" hidden="1">#REF!</definedName>
    <definedName name="SD_1x1_8_G_12" localSheetId="3" hidden="1">#REF!</definedName>
    <definedName name="SD_1x1_8_G_12" hidden="1">#REF!</definedName>
    <definedName name="sdas" localSheetId="4" hidden="1">{"Total",#N/A,FALSE,"Six Fields";"PDP",#N/A,FALSE,"Six Fields";"PNP",#N/A,FALSE,"Six Fields";"PUD",#N/A,FALSE,"Six Fields";"Prob",#N/A,FALSE,"Six Fields"}</definedName>
    <definedName name="sdas" localSheetId="5" hidden="1">{"Total",#N/A,FALSE,"Six Fields";"PDP",#N/A,FALSE,"Six Fields";"PNP",#N/A,FALSE,"Six Fields";"PUD",#N/A,FALSE,"Six Fields";"Prob",#N/A,FALSE,"Six Fields"}</definedName>
    <definedName name="sdas" localSheetId="6" hidden="1">{"Total",#N/A,FALSE,"Six Fields";"PDP",#N/A,FALSE,"Six Fields";"PNP",#N/A,FALSE,"Six Fields";"PUD",#N/A,FALSE,"Six Fields";"Prob",#N/A,FALSE,"Six Fields"}</definedName>
    <definedName name="sdas" localSheetId="3" hidden="1">{"Total",#N/A,FALSE,"Six Fields";"PDP",#N/A,FALSE,"Six Fields";"PNP",#N/A,FALSE,"Six Fields";"PUD",#N/A,FALSE,"Six Fields";"Prob",#N/A,FALSE,"Six Fields"}</definedName>
    <definedName name="sdas" hidden="1">{"Total",#N/A,FALSE,"Six Fields";"PDP",#N/A,FALSE,"Six Fields";"PNP",#N/A,FALSE,"Six Fields";"PUD",#N/A,FALSE,"Six Fields";"Prob",#N/A,FALSE,"Six Fields"}</definedName>
    <definedName name="sdcds" localSheetId="4" hidden="1">{"'Assump'!$F$6:$J$6"}</definedName>
    <definedName name="sdcds" localSheetId="5" hidden="1">{"'Assump'!$F$6:$J$6"}</definedName>
    <definedName name="sdcds" localSheetId="6" hidden="1">{"'Assump'!$F$6:$J$6"}</definedName>
    <definedName name="sdcds" localSheetId="3" hidden="1">{"'Assump'!$F$6:$J$6"}</definedName>
    <definedName name="sdcds" hidden="1">{"'Assump'!$F$6:$J$6"}</definedName>
    <definedName name="sdf" localSheetId="4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sdf" localSheetId="5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sdf" localSheetId="6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sdf" localSheetId="3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sdf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sdfass" localSheetId="4" hidden="1">{"Outflow 1",#N/A,FALSE,"Outflows-Inflows";"Outflow 2",#N/A,FALSE,"Outflows-Inflows";"Inflow 1",#N/A,FALSE,"Outflows-Inflows";"Inflow 2",#N/A,FALSE,"Outflows-Inflows"}</definedName>
    <definedName name="sdfass" localSheetId="5" hidden="1">{"Outflow 1",#N/A,FALSE,"Outflows-Inflows";"Outflow 2",#N/A,FALSE,"Outflows-Inflows";"Inflow 1",#N/A,FALSE,"Outflows-Inflows";"Inflow 2",#N/A,FALSE,"Outflows-Inflows"}</definedName>
    <definedName name="sdfass" localSheetId="6" hidden="1">{"Outflow 1",#N/A,FALSE,"Outflows-Inflows";"Outflow 2",#N/A,FALSE,"Outflows-Inflows";"Inflow 1",#N/A,FALSE,"Outflows-Inflows";"Inflow 2",#N/A,FALSE,"Outflows-Inflows"}</definedName>
    <definedName name="sdfass" localSheetId="3" hidden="1">{"Outflow 1",#N/A,FALSE,"Outflows-Inflows";"Outflow 2",#N/A,FALSE,"Outflows-Inflows";"Inflow 1",#N/A,FALSE,"Outflows-Inflows";"Inflow 2",#N/A,FALSE,"Outflows-Inflows"}</definedName>
    <definedName name="sdfass" hidden="1">{"Outflow 1",#N/A,FALSE,"Outflows-Inflows";"Outflow 2",#N/A,FALSE,"Outflows-Inflows";"Inflow 1",#N/A,FALSE,"Outflows-Inflows";"Inflow 2",#N/A,FALSE,"Outflows-Inflows"}</definedName>
    <definedName name="sdfd" localSheetId="4" hidden="1">{"Summary",#N/A,FALSE,"Summary"}</definedName>
    <definedName name="sdfd" localSheetId="5" hidden="1">{"Summary",#N/A,FALSE,"Summary"}</definedName>
    <definedName name="sdfd" localSheetId="6" hidden="1">{"Summary",#N/A,FALSE,"Summary"}</definedName>
    <definedName name="sdfd" localSheetId="3" hidden="1">{"Summary",#N/A,FALSE,"Summary"}</definedName>
    <definedName name="sdfd" hidden="1">{"Summary",#N/A,FALSE,"Summary"}</definedName>
    <definedName name="sdfdsaf" localSheetId="4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sdfdsaf" localSheetId="5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sdfdsaf" localSheetId="6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sdfdsaf" localSheetId="3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sdfdsaf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sdff" localSheetId="4" hidden="1">{#N/A,#N/A,TRUE,"Krycí list"}</definedName>
    <definedName name="sdff" localSheetId="5" hidden="1">{#N/A,#N/A,TRUE,"Krycí list"}</definedName>
    <definedName name="sdff" localSheetId="6" hidden="1">{#N/A,#N/A,TRUE,"Krycí list"}</definedName>
    <definedName name="sdff" localSheetId="3" hidden="1">{#N/A,#N/A,TRUE,"Krycí list"}</definedName>
    <definedName name="sdff" hidden="1">{#N/A,#N/A,TRUE,"Krycí list"}</definedName>
    <definedName name="sdfga" localSheetId="4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sdfga" localSheetId="5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sdfga" localSheetId="6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sdfga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sdfga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sdfgdsfg" localSheetId="4" hidden="1">#REF!</definedName>
    <definedName name="sdfgdsfg" localSheetId="5" hidden="1">#REF!</definedName>
    <definedName name="sdfgdsfg" localSheetId="6" hidden="1">#REF!</definedName>
    <definedName name="sdfgdsfg" localSheetId="3" hidden="1">#REF!</definedName>
    <definedName name="sdfgdsfg" hidden="1">#REF!</definedName>
    <definedName name="sdfh2wh" localSheetId="4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sdfh2wh" localSheetId="5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sdfh2wh" localSheetId="6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sdfh2wh" localSheetId="3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sdfh2wh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sdflkj" localSheetId="4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sdflkj" localSheetId="5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sdflkj" localSheetId="6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sdflkj" localSheetId="3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sdflkj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SDFSDF" localSheetId="4" hidden="1">{"Page One",#N/A,FALSE,"Model";"Page 2",#N/A,FALSE,"Model";"Page 3",#N/A,FALSE,"Model"}</definedName>
    <definedName name="SDFSDF" localSheetId="5" hidden="1">{"Page One",#N/A,FALSE,"Model";"Page 2",#N/A,FALSE,"Model";"Page 3",#N/A,FALSE,"Model"}</definedName>
    <definedName name="SDFSDF" localSheetId="6" hidden="1">{"Page One",#N/A,FALSE,"Model";"Page 2",#N/A,FALSE,"Model";"Page 3",#N/A,FALSE,"Model"}</definedName>
    <definedName name="SDFSDF" localSheetId="3" hidden="1">{"Page One",#N/A,FALSE,"Model";"Page 2",#N/A,FALSE,"Model";"Page 3",#N/A,FALSE,"Model"}</definedName>
    <definedName name="SDFSDF" hidden="1">{"Page One",#N/A,FALSE,"Model";"Page 2",#N/A,FALSE,"Model";"Page 3",#N/A,FALSE,"Model"}</definedName>
    <definedName name="sdfsds" localSheetId="4" hidden="1">#REF!</definedName>
    <definedName name="sdfsds" localSheetId="5" hidden="1">#REF!</definedName>
    <definedName name="sdfsds" localSheetId="6" hidden="1">#REF!</definedName>
    <definedName name="sdfsds" localSheetId="3" hidden="1">#REF!</definedName>
    <definedName name="sdfsds" hidden="1">#REF!</definedName>
    <definedName name="sdgdfg" localSheetId="4" hidden="1">{"new",#N/A,FALSE,"D";"PROFORMA",#N/A,FALSE,"A";"partial 1",#N/A,FALSE,"B";"partial 2",#N/A,FALSE,"B";"partial 3",#N/A,FALSE,"B";"SMALL CF 1",#N/A,FALSE,"C"}</definedName>
    <definedName name="sdgdfg" localSheetId="5" hidden="1">{"new",#N/A,FALSE,"D";"PROFORMA",#N/A,FALSE,"A";"partial 1",#N/A,FALSE,"B";"partial 2",#N/A,FALSE,"B";"partial 3",#N/A,FALSE,"B";"SMALL CF 1",#N/A,FALSE,"C"}</definedName>
    <definedName name="sdgdfg" localSheetId="6" hidden="1">{"new",#N/A,FALSE,"D";"PROFORMA",#N/A,FALSE,"A";"partial 1",#N/A,FALSE,"B";"partial 2",#N/A,FALSE,"B";"partial 3",#N/A,FALSE,"B";"SMALL CF 1",#N/A,FALSE,"C"}</definedName>
    <definedName name="sdgdfg" localSheetId="3" hidden="1">{"new",#N/A,FALSE,"D";"PROFORMA",#N/A,FALSE,"A";"partial 1",#N/A,FALSE,"B";"partial 2",#N/A,FALSE,"B";"partial 3",#N/A,FALSE,"B";"SMALL CF 1",#N/A,FALSE,"C"}</definedName>
    <definedName name="sdgdfg" hidden="1">{"new",#N/A,FALSE,"D";"PROFORMA",#N/A,FALSE,"A";"partial 1",#N/A,FALSE,"B";"partial 2",#N/A,FALSE,"B";"partial 3",#N/A,FALSE,"B";"SMALL CF 1",#N/A,FALSE,"C"}</definedName>
    <definedName name="sdgfr" localSheetId="4" hidden="1">{"sheet a",#N/A,FALSE,"A";"sheet b 1",#N/A,FALSE,"B";"sheet b 2",#N/A,FALSE,"B"}</definedName>
    <definedName name="sdgfr" localSheetId="5" hidden="1">{"sheet a",#N/A,FALSE,"A";"sheet b 1",#N/A,FALSE,"B";"sheet b 2",#N/A,FALSE,"B"}</definedName>
    <definedName name="sdgfr" localSheetId="6" hidden="1">{"sheet a",#N/A,FALSE,"A";"sheet b 1",#N/A,FALSE,"B";"sheet b 2",#N/A,FALSE,"B"}</definedName>
    <definedName name="sdgfr" localSheetId="3" hidden="1">{"sheet a",#N/A,FALSE,"A";"sheet b 1",#N/A,FALSE,"B";"sheet b 2",#N/A,FALSE,"B"}</definedName>
    <definedName name="sdgfr" hidden="1">{"sheet a",#N/A,FALSE,"A";"sheet b 1",#N/A,FALSE,"B";"sheet b 2",#N/A,FALSE,"B"}</definedName>
    <definedName name="sdgg" localSheetId="4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sdgg" localSheetId="5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sdgg" localSheetId="6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sdgg" localSheetId="3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sdgg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Segment_Pie_Data" localSheetId="4" hidden="1">OFFSET(#REF!,0,0,COUNTA(#REF!)-1,1)</definedName>
    <definedName name="Segment_Pie_Data" localSheetId="5" hidden="1">OFFSET(#REF!,0,0,COUNTA(#REF!)-1,1)</definedName>
    <definedName name="Segment_Pie_Data" localSheetId="6" hidden="1">OFFSET(#REF!,0,0,COUNTA(#REF!)-1,1)</definedName>
    <definedName name="Segment_Pie_Data" localSheetId="3" hidden="1">OFFSET(#REF!,0,0,COUNTA(#REF!)-1,1)</definedName>
    <definedName name="Segment_Pie_Data" hidden="1">OFFSET(#REF!,0,0,COUNTA(#REF!)-1,1)</definedName>
    <definedName name="Segment_Pie_X_Data" localSheetId="4" hidden="1">OFFSET(#REF!,0,0,COUNTA(#REF!)-1,1)</definedName>
    <definedName name="Segment_Pie_X_Data" localSheetId="5" hidden="1">OFFSET(#REF!,0,0,COUNTA(#REF!)-1,1)</definedName>
    <definedName name="Segment_Pie_X_Data" localSheetId="6" hidden="1">OFFSET(#REF!,0,0,COUNTA(#REF!)-1,1)</definedName>
    <definedName name="Segment_Pie_X_Data" localSheetId="3" hidden="1">OFFSET(#REF!,0,0,COUNTA(#REF!)-1,1)</definedName>
    <definedName name="Segment_Pie_X_Data" hidden="1">OFFSET(#REF!,0,0,COUNTA(#REF!)-1,1)</definedName>
    <definedName name="Semiprivate" localSheetId="4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Semiprivate" localSheetId="5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Semiprivate" localSheetId="6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Semiprivate" localSheetId="3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Semiprivate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sencount" hidden="1">2</definedName>
    <definedName name="sese" localSheetId="4" hidden="1">{"mgmt forecast",#N/A,FALSE,"Mgmt Forecast";"dcf table",#N/A,FALSE,"Mgmt Forecast";"sensitivity",#N/A,FALSE,"Mgmt Forecast";"table inputs",#N/A,FALSE,"Mgmt Forecast";"calculations",#N/A,FALSE,"Mgmt Forecast"}</definedName>
    <definedName name="sese" localSheetId="5" hidden="1">{"mgmt forecast",#N/A,FALSE,"Mgmt Forecast";"dcf table",#N/A,FALSE,"Mgmt Forecast";"sensitivity",#N/A,FALSE,"Mgmt Forecast";"table inputs",#N/A,FALSE,"Mgmt Forecast";"calculations",#N/A,FALSE,"Mgmt Forecast"}</definedName>
    <definedName name="sese" localSheetId="6" hidden="1">{"mgmt forecast",#N/A,FALSE,"Mgmt Forecast";"dcf table",#N/A,FALSE,"Mgmt Forecast";"sensitivity",#N/A,FALSE,"Mgmt Forecast";"table inputs",#N/A,FALSE,"Mgmt Forecast";"calculations",#N/A,FALSE,"Mgmt Forecast"}</definedName>
    <definedName name="sese" localSheetId="3" hidden="1">{"mgmt forecast",#N/A,FALSE,"Mgmt Forecast";"dcf table",#N/A,FALSE,"Mgmt Forecast";"sensitivity",#N/A,FALSE,"Mgmt Forecast";"table inputs",#N/A,FALSE,"Mgmt Forecast";"calculations",#N/A,FALSE,"Mgmt Forecast"}</definedName>
    <definedName name="sese" hidden="1">{"mgmt forecast",#N/A,FALSE,"Mgmt Forecast";"dcf table",#N/A,FALSE,"Mgmt Forecast";"sensitivity",#N/A,FALSE,"Mgmt Forecast";"table inputs",#N/A,FALSE,"Mgmt Forecast";"calculations",#N/A,FALSE,"Mgmt Forecast"}</definedName>
    <definedName name="sfd" localSheetId="4" hidden="1">{"Const_Monthly",#N/A,FALSE,"Construction"}</definedName>
    <definedName name="sfd" localSheetId="5" hidden="1">{"Const_Monthly",#N/A,FALSE,"Construction"}</definedName>
    <definedName name="sfd" localSheetId="6" hidden="1">{"Const_Monthly",#N/A,FALSE,"Construction"}</definedName>
    <definedName name="sfd" localSheetId="3" hidden="1">{"Const_Monthly",#N/A,FALSE,"Construction"}</definedName>
    <definedName name="sfd" hidden="1">{"Const_Monthly",#N/A,FALSE,"Construction"}</definedName>
    <definedName name="sfds" localSheetId="4" hidden="1">{#N/A,#N/A,FALSE,"Cash Flow"}</definedName>
    <definedName name="sfds" localSheetId="5" hidden="1">{#N/A,#N/A,FALSE,"Cash Flow"}</definedName>
    <definedName name="sfds" localSheetId="6" hidden="1">{#N/A,#N/A,FALSE,"Cash Flow"}</definedName>
    <definedName name="sfds" localSheetId="3" hidden="1">{#N/A,#N/A,FALSE,"Cash Flow"}</definedName>
    <definedName name="sfds" hidden="1">{#N/A,#N/A,FALSE,"Cash Flow"}</definedName>
    <definedName name="SFDsum" localSheetId="4" hidden="1">{#N/A,#N/A,FALSE,"Static Proforma";#N/A,#N/A,FALSE,"Bldg Dev DCF";#N/A,#N/A,FALSE,"Land Sales DCF"}</definedName>
    <definedName name="SFDsum" localSheetId="5" hidden="1">{#N/A,#N/A,FALSE,"Static Proforma";#N/A,#N/A,FALSE,"Bldg Dev DCF";#N/A,#N/A,FALSE,"Land Sales DCF"}</definedName>
    <definedName name="SFDsum" localSheetId="6" hidden="1">{#N/A,#N/A,FALSE,"Static Proforma";#N/A,#N/A,FALSE,"Bldg Dev DCF";#N/A,#N/A,FALSE,"Land Sales DCF"}</definedName>
    <definedName name="SFDsum" localSheetId="3" hidden="1">{#N/A,#N/A,FALSE,"Static Proforma";#N/A,#N/A,FALSE,"Bldg Dev DCF";#N/A,#N/A,FALSE,"Land Sales DCF"}</definedName>
    <definedName name="SFDsum" hidden="1">{#N/A,#N/A,FALSE,"Static Proforma";#N/A,#N/A,FALSE,"Bldg Dev DCF";#N/A,#N/A,FALSE,"Land Sales DCF"}</definedName>
    <definedName name="sfg." localSheetId="4" hidden="1">{"Construction_Short",#N/A,FALSE,"Construction"}</definedName>
    <definedName name="sfg." localSheetId="5" hidden="1">{"Construction_Short",#N/A,FALSE,"Construction"}</definedName>
    <definedName name="sfg." localSheetId="6" hidden="1">{"Construction_Short",#N/A,FALSE,"Construction"}</definedName>
    <definedName name="sfg." localSheetId="3" hidden="1">{"Construction_Short",#N/A,FALSE,"Construction"}</definedName>
    <definedName name="sfg." hidden="1">{"Construction_Short",#N/A,FALSE,"Construction"}</definedName>
    <definedName name="SG_Fill" localSheetId="4" hidden="1">#REF!</definedName>
    <definedName name="SG_Fill" localSheetId="5" hidden="1">#REF!</definedName>
    <definedName name="SG_Fill" localSheetId="6" hidden="1">#REF!</definedName>
    <definedName name="SG_Fill" localSheetId="3" hidden="1">#REF!</definedName>
    <definedName name="SG_Fill" hidden="1">#REF!</definedName>
    <definedName name="Sheet" hidden="1">#N/A</definedName>
    <definedName name="sheet2" localSheetId="4" hidden="1">{"CF",#N/A,FALSE,"Cash Flow";"RET",#N/A,FALSE,"Returns";"NPV",#N/A,FALSE,"Values";"ASMPT",#N/A,FALSE,"Assumptions"}</definedName>
    <definedName name="sheet2" localSheetId="5" hidden="1">{"CF",#N/A,FALSE,"Cash Flow";"RET",#N/A,FALSE,"Returns";"NPV",#N/A,FALSE,"Values";"ASMPT",#N/A,FALSE,"Assumptions"}</definedName>
    <definedName name="sheet2" localSheetId="6" hidden="1">{"CF",#N/A,FALSE,"Cash Flow";"RET",#N/A,FALSE,"Returns";"NPV",#N/A,FALSE,"Values";"ASMPT",#N/A,FALSE,"Assumptions"}</definedName>
    <definedName name="sheet2" localSheetId="3" hidden="1">{"CF",#N/A,FALSE,"Cash Flow";"RET",#N/A,FALSE,"Returns";"NPV",#N/A,FALSE,"Values";"ASMPT",#N/A,FALSE,"Assumptions"}</definedName>
    <definedName name="sheet2" hidden="1">{"CF",#N/A,FALSE,"Cash Flow";"RET",#N/A,FALSE,"Returns";"NPV",#N/A,FALSE,"Values";"ASMPT",#N/A,FALSE,"Assumptions"}</definedName>
    <definedName name="shit" localSheetId="4" hidden="1">{"'Assump'!$F$6:$J$6"}</definedName>
    <definedName name="shit" localSheetId="5" hidden="1">{"'Assump'!$F$6:$J$6"}</definedName>
    <definedName name="shit" localSheetId="6" hidden="1">{"'Assump'!$F$6:$J$6"}</definedName>
    <definedName name="shit" localSheetId="3" hidden="1">{"'Assump'!$F$6:$J$6"}</definedName>
    <definedName name="shit" hidden="1">{"'Assump'!$F$6:$J$6"}</definedName>
    <definedName name="skxcbwjkcb" localSheetId="4" hidden="1">#REF!</definedName>
    <definedName name="skxcbwjkcb" localSheetId="5" hidden="1">#REF!</definedName>
    <definedName name="skxcbwjkcb" localSheetId="6" hidden="1">#REF!</definedName>
    <definedName name="skxcbwjkcb" localSheetId="3" hidden="1">#REF!</definedName>
    <definedName name="skxcbwjkcb" hidden="1">#REF!</definedName>
    <definedName name="SMBC" localSheetId="4" hidden="1">{"Ops_S.Holders Assets and Income",#N/A,FALSE,"ops_shf"}</definedName>
    <definedName name="SMBC" localSheetId="5" hidden="1">{"Ops_S.Holders Assets and Income",#N/A,FALSE,"ops_shf"}</definedName>
    <definedName name="SMBC" localSheetId="6" hidden="1">{"Ops_S.Holders Assets and Income",#N/A,FALSE,"ops_shf"}</definedName>
    <definedName name="SMBC" localSheetId="3" hidden="1">{"Ops_S.Holders Assets and Income",#N/A,FALSE,"ops_shf"}</definedName>
    <definedName name="SMBC" hidden="1">{"Ops_S.Holders Assets and Income",#N/A,FALSE,"ops_shf"}</definedName>
    <definedName name="SMBCR" localSheetId="4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SMBCR" localSheetId="5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SMBCR" localSheetId="6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SMBCR" localSheetId="3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SMBCR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solver_adj" localSheetId="4" hidden="1">#REF!</definedName>
    <definedName name="solver_adj" localSheetId="5" hidden="1">#REF!</definedName>
    <definedName name="solver_adj" localSheetId="6" hidden="1">#REF!</definedName>
    <definedName name="solver_adj" localSheetId="3" hidden="1">#REF!</definedName>
    <definedName name="solver_adj" hidden="1">#REF!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eg" hidden="1">2</definedName>
    <definedName name="solver_num" hidden="1">0</definedName>
    <definedName name="solver_nwt" hidden="1">1</definedName>
    <definedName name="solver_opt" localSheetId="4" hidden="1">#REF!</definedName>
    <definedName name="solver_opt" localSheetId="5" hidden="1">#REF!</definedName>
    <definedName name="solver_opt" localSheetId="6" hidden="1">#REF!</definedName>
    <definedName name="solver_opt" localSheetId="3" hidden="1">#REF!</definedName>
    <definedName name="solver_opt" hidden="1">#REF!</definedName>
    <definedName name="solver_pre" hidden="1">0.000001</definedName>
    <definedName name="solver_rel1" hidden="1">1</definedName>
    <definedName name="solver_rhs1" hidden="1">0.15</definedName>
    <definedName name="solver_scl" hidden="1">2</definedName>
    <definedName name="solver_sho" hidden="1">2</definedName>
    <definedName name="solver_tim" hidden="1">100</definedName>
    <definedName name="solver_tmp" hidden="1">0.15</definedName>
    <definedName name="solver_tol" hidden="1">0.05</definedName>
    <definedName name="solver_typ" hidden="1">3</definedName>
    <definedName name="solver_val" hidden="1">0.6</definedName>
    <definedName name="sot" localSheetId="4" hidden="1">#REF!</definedName>
    <definedName name="sot" localSheetId="5" hidden="1">#REF!</definedName>
    <definedName name="sot" localSheetId="6" hidden="1">#REF!</definedName>
    <definedName name="sot" localSheetId="3" hidden="1">#REF!</definedName>
    <definedName name="sot" hidden="1">#REF!</definedName>
    <definedName name="srt" localSheetId="4" hidden="1">#REF!</definedName>
    <definedName name="srt" localSheetId="5" hidden="1">#REF!</definedName>
    <definedName name="srt" localSheetId="6" hidden="1">#REF!</definedName>
    <definedName name="srt" localSheetId="3" hidden="1">#REF!</definedName>
    <definedName name="srt" hidden="1">#REF!</definedName>
    <definedName name="SSO" localSheetId="4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SSO" localSheetId="5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SSO" localSheetId="6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SSO" localSheetId="3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SSO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SSSSSVS" localSheetId="4" hidden="1">{"print annual inc. statement",#N/A,FALSE,"Summary";"print annual stats",#N/A,FALSE,"Summary";"print quarterly inc. statement",#N/A,FALSE,"Summary";"print quarterly stats",#N/A,FALSE,"Summary"}</definedName>
    <definedName name="SSSSSVS" localSheetId="5" hidden="1">{"print annual inc. statement",#N/A,FALSE,"Summary";"print annual stats",#N/A,FALSE,"Summary";"print quarterly inc. statement",#N/A,FALSE,"Summary";"print quarterly stats",#N/A,FALSE,"Summary"}</definedName>
    <definedName name="SSSSSVS" localSheetId="6" hidden="1">{"print annual inc. statement",#N/A,FALSE,"Summary";"print annual stats",#N/A,FALSE,"Summary";"print quarterly inc. statement",#N/A,FALSE,"Summary";"print quarterly stats",#N/A,FALSE,"Summary"}</definedName>
    <definedName name="SSSSSVS" localSheetId="3" hidden="1">{"print annual inc. statement",#N/A,FALSE,"Summary";"print annual stats",#N/A,FALSE,"Summary";"print quarterly inc. statement",#N/A,FALSE,"Summary";"print quarterly stats",#N/A,FALSE,"Summary"}</definedName>
    <definedName name="SSSSSVS" hidden="1">{"print annual inc. statement",#N/A,FALSE,"Summary";"print annual stats",#N/A,FALSE,"Summary";"print quarterly inc. statement",#N/A,FALSE,"Summary";"print quarterly stats",#N/A,FALSE,"Summary"}</definedName>
    <definedName name="st" localSheetId="4" hidden="1">#REF!</definedName>
    <definedName name="st" localSheetId="5" hidden="1">#REF!</definedName>
    <definedName name="st" localSheetId="6" hidden="1">#REF!</definedName>
    <definedName name="st" localSheetId="3" hidden="1">#REF!</definedName>
    <definedName name="st" hidden="1">#REF!</definedName>
    <definedName name="Stadium" localSheetId="4" hidden="1">{#N/A,#N/A,TRUE,"Ericsson Stadium PCD ";#N/A,#N/A,TRUE,"Ericsson Stadium IOR"}</definedName>
    <definedName name="Stadium" localSheetId="5" hidden="1">{#N/A,#N/A,TRUE,"Ericsson Stadium PCD ";#N/A,#N/A,TRUE,"Ericsson Stadium IOR"}</definedName>
    <definedName name="Stadium" localSheetId="6" hidden="1">{#N/A,#N/A,TRUE,"Ericsson Stadium PCD ";#N/A,#N/A,TRUE,"Ericsson Stadium IOR"}</definedName>
    <definedName name="Stadium" localSheetId="3" hidden="1">{#N/A,#N/A,TRUE,"Ericsson Stadium PCD ";#N/A,#N/A,TRUE,"Ericsson Stadium IOR"}</definedName>
    <definedName name="Stadium" hidden="1">{#N/A,#N/A,TRUE,"Ericsson Stadium PCD ";#N/A,#N/A,TRUE,"Ericsson Stadium IOR"}</definedName>
    <definedName name="stadiuma" localSheetId="4" hidden="1">{#N/A,#N/A,TRUE,"Ericsson Stadium PCD ";#N/A,#N/A,TRUE,"Ericsson Stadium IOR"}</definedName>
    <definedName name="stadiuma" localSheetId="5" hidden="1">{#N/A,#N/A,TRUE,"Ericsson Stadium PCD ";#N/A,#N/A,TRUE,"Ericsson Stadium IOR"}</definedName>
    <definedName name="stadiuma" localSheetId="6" hidden="1">{#N/A,#N/A,TRUE,"Ericsson Stadium PCD ";#N/A,#N/A,TRUE,"Ericsson Stadium IOR"}</definedName>
    <definedName name="stadiuma" localSheetId="3" hidden="1">{#N/A,#N/A,TRUE,"Ericsson Stadium PCD ";#N/A,#N/A,TRUE,"Ericsson Stadium IOR"}</definedName>
    <definedName name="stadiuma" hidden="1">{#N/A,#N/A,TRUE,"Ericsson Stadium PCD ";#N/A,#N/A,TRUE,"Ericsson Stadium IOR"}</definedName>
    <definedName name="stare" localSheetId="4" hidden="1">{#N/A,#N/A,TRUE,"A-site";#N/A,#N/A,TRUE,"B-Buildings";#N/A,#N/A,TRUE,"c-out-of-fence";#N/A,#N/A,TRUE,"d-proj.infr.";#N/A,#N/A,TRUE,"e- land"}</definedName>
    <definedName name="stare" localSheetId="5" hidden="1">{#N/A,#N/A,TRUE,"A-site";#N/A,#N/A,TRUE,"B-Buildings";#N/A,#N/A,TRUE,"c-out-of-fence";#N/A,#N/A,TRUE,"d-proj.infr.";#N/A,#N/A,TRUE,"e- land"}</definedName>
    <definedName name="stare" localSheetId="6" hidden="1">{#N/A,#N/A,TRUE,"A-site";#N/A,#N/A,TRUE,"B-Buildings";#N/A,#N/A,TRUE,"c-out-of-fence";#N/A,#N/A,TRUE,"d-proj.infr.";#N/A,#N/A,TRUE,"e- land"}</definedName>
    <definedName name="stare" localSheetId="3" hidden="1">{#N/A,#N/A,TRUE,"A-site";#N/A,#N/A,TRUE,"B-Buildings";#N/A,#N/A,TRUE,"c-out-of-fence";#N/A,#N/A,TRUE,"d-proj.infr.";#N/A,#N/A,TRUE,"e- land"}</definedName>
    <definedName name="stare" hidden="1">{#N/A,#N/A,TRUE,"A-site";#N/A,#N/A,TRUE,"B-Buildings";#N/A,#N/A,TRUE,"c-out-of-fence";#N/A,#N/A,TRUE,"d-proj.infr.";#N/A,#N/A,TRUE,"e- land"}</definedName>
    <definedName name="stuff" localSheetId="4" hidden="1">{"CSheet",#N/A,FALSE,"C";"SmCap",#N/A,FALSE,"VAL1";"GulfCoast",#N/A,FALSE,"VAL1";"nav",#N/A,FALSE,"NAV";"Summary",#N/A,FALSE,"NAV"}</definedName>
    <definedName name="stuff" localSheetId="5" hidden="1">{"CSheet",#N/A,FALSE,"C";"SmCap",#N/A,FALSE,"VAL1";"GulfCoast",#N/A,FALSE,"VAL1";"nav",#N/A,FALSE,"NAV";"Summary",#N/A,FALSE,"NAV"}</definedName>
    <definedName name="stuff" localSheetId="6" hidden="1">{"CSheet",#N/A,FALSE,"C";"SmCap",#N/A,FALSE,"VAL1";"GulfCoast",#N/A,FALSE,"VAL1";"nav",#N/A,FALSE,"NAV";"Summary",#N/A,FALSE,"NAV"}</definedName>
    <definedName name="stuff" localSheetId="3" hidden="1">{"CSheet",#N/A,FALSE,"C";"SmCap",#N/A,FALSE,"VAL1";"GulfCoast",#N/A,FALSE,"VAL1";"nav",#N/A,FALSE,"NAV";"Summary",#N/A,FALSE,"NAV"}</definedName>
    <definedName name="stuff" hidden="1">{"CSheet",#N/A,FALSE,"C";"SmCap",#N/A,FALSE,"VAL1";"GulfCoast",#N/A,FALSE,"VAL1";"nav",#N/A,FALSE,"NAV";"Summary",#N/A,FALSE,"NAV"}</definedName>
    <definedName name="SUMMARY_BOOK" localSheetId="4" hidden="1">{"page1",#N/A,FALSE,"GIRLBO";"page2",#N/A,FALSE,"GIRLBO";"page3",#N/A,FALSE,"GIRLBO";"page4",#N/A,FALSE,"GIRLBO";"page5",#N/A,FALSE,"GIRLBO"}</definedName>
    <definedName name="SUMMARY_BOOK" localSheetId="5" hidden="1">{"page1",#N/A,FALSE,"GIRLBO";"page2",#N/A,FALSE,"GIRLBO";"page3",#N/A,FALSE,"GIRLBO";"page4",#N/A,FALSE,"GIRLBO";"page5",#N/A,FALSE,"GIRLBO"}</definedName>
    <definedName name="SUMMARY_BOOK" localSheetId="6" hidden="1">{"page1",#N/A,FALSE,"GIRLBO";"page2",#N/A,FALSE,"GIRLBO";"page3",#N/A,FALSE,"GIRLBO";"page4",#N/A,FALSE,"GIRLBO";"page5",#N/A,FALSE,"GIRLBO"}</definedName>
    <definedName name="SUMMARY_BOOK" localSheetId="3" hidden="1">{"page1",#N/A,FALSE,"GIRLBO";"page2",#N/A,FALSE,"GIRLBO";"page3",#N/A,FALSE,"GIRLBO";"page4",#N/A,FALSE,"GIRLBO";"page5",#N/A,FALSE,"GIRLBO"}</definedName>
    <definedName name="SUMMARY_BOOK" hidden="1">{"page1",#N/A,FALSE,"GIRLBO";"page2",#N/A,FALSE,"GIRLBO";"page3",#N/A,FALSE,"GIRLBO";"page4",#N/A,FALSE,"GIRLBO";"page5",#N/A,FALSE,"GIRLBO"}</definedName>
    <definedName name="summaryy" localSheetId="4" hidden="1">{#N/A,#N/A,TRUE,"Krycí list"}</definedName>
    <definedName name="summaryy" localSheetId="5" hidden="1">{#N/A,#N/A,TRUE,"Krycí list"}</definedName>
    <definedName name="summaryy" localSheetId="6" hidden="1">{#N/A,#N/A,TRUE,"Krycí list"}</definedName>
    <definedName name="summaryy" localSheetId="3" hidden="1">{#N/A,#N/A,TRUE,"Krycí list"}</definedName>
    <definedName name="summaryy" hidden="1">{#N/A,#N/A,TRUE,"Krycí list"}</definedName>
    <definedName name="Swvu.ALL." localSheetId="4" hidden="1">#REF!</definedName>
    <definedName name="Swvu.ALL." localSheetId="5" hidden="1">#REF!</definedName>
    <definedName name="Swvu.ALL." localSheetId="6" hidden="1">#REF!</definedName>
    <definedName name="Swvu.ALL." localSheetId="3" hidden="1">#REF!</definedName>
    <definedName name="Swvu.ALL." hidden="1">#REF!</definedName>
    <definedName name="Swvu.CAM._.RATES." localSheetId="4" hidden="1">#REF!</definedName>
    <definedName name="Swvu.CAM._.RATES." localSheetId="5" hidden="1">#REF!</definedName>
    <definedName name="Swvu.CAM._.RATES." localSheetId="6" hidden="1">#REF!</definedName>
    <definedName name="Swvu.CAM._.RATES." localSheetId="3" hidden="1">#REF!</definedName>
    <definedName name="Swvu.CAM._.RATES." hidden="1">#REF!</definedName>
    <definedName name="Swvu.CAM._.RECOVERY." localSheetId="4" hidden="1">#REF!</definedName>
    <definedName name="Swvu.CAM._.RECOVERY." localSheetId="5" hidden="1">#REF!</definedName>
    <definedName name="Swvu.CAM._.RECOVERY." localSheetId="6" hidden="1">#REF!</definedName>
    <definedName name="Swvu.CAM._.RECOVERY." localSheetId="3" hidden="1">#REF!</definedName>
    <definedName name="Swvu.CAM._.RECOVERY." hidden="1">#REF!</definedName>
    <definedName name="Swvu.LSMEET." localSheetId="4" hidden="1">#REF!</definedName>
    <definedName name="Swvu.LSMEET." localSheetId="5" hidden="1">#REF!</definedName>
    <definedName name="Swvu.LSMEET." localSheetId="6" hidden="1">#REF!</definedName>
    <definedName name="Swvu.LSMEET." localSheetId="3" hidden="1">#REF!</definedName>
    <definedName name="Swvu.LSMEET." hidden="1">#REF!</definedName>
    <definedName name="Swvu.MARKETING._.REVENUE." localSheetId="4" hidden="1">#REF!</definedName>
    <definedName name="Swvu.MARKETING._.REVENUE." localSheetId="5" hidden="1">#REF!</definedName>
    <definedName name="Swvu.MARKETING._.REVENUE." localSheetId="6" hidden="1">#REF!</definedName>
    <definedName name="Swvu.MARKETING._.REVENUE." localSheetId="3" hidden="1">#REF!</definedName>
    <definedName name="Swvu.MARKETING._.REVENUE." hidden="1">#REF!</definedName>
    <definedName name="Swvu.OCCUPANCY." localSheetId="4" hidden="1">#REF!</definedName>
    <definedName name="Swvu.OCCUPANCY." localSheetId="5" hidden="1">#REF!</definedName>
    <definedName name="Swvu.OCCUPANCY." localSheetId="6" hidden="1">#REF!</definedName>
    <definedName name="Swvu.OCCUPANCY." localSheetId="3" hidden="1">#REF!</definedName>
    <definedName name="Swvu.OCCUPANCY." hidden="1">#REF!</definedName>
    <definedName name="Swvu.TAX._.RATES." localSheetId="4" hidden="1">#REF!</definedName>
    <definedName name="Swvu.TAX._.RATES." localSheetId="5" hidden="1">#REF!</definedName>
    <definedName name="Swvu.TAX._.RATES." localSheetId="6" hidden="1">#REF!</definedName>
    <definedName name="Swvu.TAX._.RATES." localSheetId="3" hidden="1">#REF!</definedName>
    <definedName name="Swvu.TAX._.RATES." hidden="1">#REF!</definedName>
    <definedName name="Swvu.TAX._.RECOVERY." localSheetId="4" hidden="1">#REF!</definedName>
    <definedName name="Swvu.TAX._.RECOVERY." localSheetId="5" hidden="1">#REF!</definedName>
    <definedName name="Swvu.TAX._.RECOVERY." localSheetId="6" hidden="1">#REF!</definedName>
    <definedName name="Swvu.TAX._.RECOVERY." localSheetId="3" hidden="1">#REF!</definedName>
    <definedName name="Swvu.TAX._.RECOVERY." hidden="1">#REF!</definedName>
    <definedName name="Swvu.WAT." localSheetId="4" hidden="1">#REF!</definedName>
    <definedName name="Swvu.WAT." localSheetId="5" hidden="1">#REF!</definedName>
    <definedName name="Swvu.WAT." localSheetId="6" hidden="1">#REF!</definedName>
    <definedName name="Swvu.WAT." localSheetId="3" hidden="1">#REF!</definedName>
    <definedName name="Swvu.WAT." hidden="1">#REF!</definedName>
    <definedName name="sxdfrtxdft" localSheetId="4" hidden="1">{#N/A,#N/A,FALSE,"CCC ACC Budget";#N/A,#N/A,FALSE,"Variance";#N/A,#N/A,FALSE,"CCC Rent Detail";#N/A,#N/A,FALSE,"COMMON AREA";#N/A,#N/A,FALSE,"CCC Electric Inclusion";#N/A,#N/A,FALSE,"CCC Opex Detail";#N/A,#N/A,FALSE,"CCC RE Tax Detail";#N/A,#N/A,FALSE,"CCC Chilled Wtr Inclusion";#N/A,#N/A,FALSE,"CCC OTHVAC ";#N/A,#N/A,FALSE,"CCC INPUT"}</definedName>
    <definedName name="sxdfrtxdft" localSheetId="5" hidden="1">{#N/A,#N/A,FALSE,"CCC ACC Budget";#N/A,#N/A,FALSE,"Variance";#N/A,#N/A,FALSE,"CCC Rent Detail";#N/A,#N/A,FALSE,"COMMON AREA";#N/A,#N/A,FALSE,"CCC Electric Inclusion";#N/A,#N/A,FALSE,"CCC Opex Detail";#N/A,#N/A,FALSE,"CCC RE Tax Detail";#N/A,#N/A,FALSE,"CCC Chilled Wtr Inclusion";#N/A,#N/A,FALSE,"CCC OTHVAC ";#N/A,#N/A,FALSE,"CCC INPUT"}</definedName>
    <definedName name="sxdfrtxdft" localSheetId="6" hidden="1">{#N/A,#N/A,FALSE,"CCC ACC Budget";#N/A,#N/A,FALSE,"Variance";#N/A,#N/A,FALSE,"CCC Rent Detail";#N/A,#N/A,FALSE,"COMMON AREA";#N/A,#N/A,FALSE,"CCC Electric Inclusion";#N/A,#N/A,FALSE,"CCC Opex Detail";#N/A,#N/A,FALSE,"CCC RE Tax Detail";#N/A,#N/A,FALSE,"CCC Chilled Wtr Inclusion";#N/A,#N/A,FALSE,"CCC OTHVAC ";#N/A,#N/A,FALSE,"CCC INPUT"}</definedName>
    <definedName name="sxdfrtxdft" localSheetId="3" hidden="1">{#N/A,#N/A,FALSE,"CCC ACC Budget";#N/A,#N/A,FALSE,"Variance";#N/A,#N/A,FALSE,"CCC Rent Detail";#N/A,#N/A,FALSE,"COMMON AREA";#N/A,#N/A,FALSE,"CCC Electric Inclusion";#N/A,#N/A,FALSE,"CCC Opex Detail";#N/A,#N/A,FALSE,"CCC RE Tax Detail";#N/A,#N/A,FALSE,"CCC Chilled Wtr Inclusion";#N/A,#N/A,FALSE,"CCC OTHVAC ";#N/A,#N/A,FALSE,"CCC INPUT"}</definedName>
    <definedName name="sxdfrtxdft" hidden="1">{#N/A,#N/A,FALSE,"CCC ACC Budget";#N/A,#N/A,FALSE,"Variance";#N/A,#N/A,FALSE,"CCC Rent Detail";#N/A,#N/A,FALSE,"COMMON AREA";#N/A,#N/A,FALSE,"CCC Electric Inclusion";#N/A,#N/A,FALSE,"CCC Opex Detail";#N/A,#N/A,FALSE,"CCC RE Tax Detail";#N/A,#N/A,FALSE,"CCC Chilled Wtr Inclusion";#N/A,#N/A,FALSE,"CCC OTHVAC ";#N/A,#N/A,FALSE,"CCC INPUT"}</definedName>
    <definedName name="t" localSheetId="4" hidden="1">#REF!</definedName>
    <definedName name="t" localSheetId="5" hidden="1">#REF!</definedName>
    <definedName name="t" localSheetId="6" hidden="1">#REF!</definedName>
    <definedName name="t" localSheetId="3" hidden="1">#REF!</definedName>
    <definedName name="t" hidden="1">#REF!</definedName>
    <definedName name="temp" localSheetId="4" hidden="1">{"Print CRXLAND Assumptions",#N/A,FALSE,"CRXLAND Openings";"Print CRXLAND Openings",#N/A,FALSE,"CRXLAND Openings"}</definedName>
    <definedName name="temp" localSheetId="5" hidden="1">{"Print CRXLAND Assumptions",#N/A,FALSE,"CRXLAND Openings";"Print CRXLAND Openings",#N/A,FALSE,"CRXLAND Openings"}</definedName>
    <definedName name="temp" localSheetId="6" hidden="1">{"Print CRXLAND Assumptions",#N/A,FALSE,"CRXLAND Openings";"Print CRXLAND Openings",#N/A,FALSE,"CRXLAND Openings"}</definedName>
    <definedName name="temp" localSheetId="3" hidden="1">{"Print CRXLAND Assumptions",#N/A,FALSE,"CRXLAND Openings";"Print CRXLAND Openings",#N/A,FALSE,"CRXLAND Openings"}</definedName>
    <definedName name="temp" hidden="1">{"Print CRXLAND Assumptions",#N/A,FALSE,"CRXLAND Openings";"Print CRXLAND Openings",#N/A,FALSE,"CRXLAND Openings"}</definedName>
    <definedName name="temp2" localSheetId="4" hidden="1">{"Print CRXLAND Assumptions",#N/A,FALSE,"CRXLAND Openings";"Print CRXLAND Openings",#N/A,FALSE,"CRXLAND Openings"}</definedName>
    <definedName name="temp2" localSheetId="5" hidden="1">{"Print CRXLAND Assumptions",#N/A,FALSE,"CRXLAND Openings";"Print CRXLAND Openings",#N/A,FALSE,"CRXLAND Openings"}</definedName>
    <definedName name="temp2" localSheetId="6" hidden="1">{"Print CRXLAND Assumptions",#N/A,FALSE,"CRXLAND Openings";"Print CRXLAND Openings",#N/A,FALSE,"CRXLAND Openings"}</definedName>
    <definedName name="temp2" localSheetId="3" hidden="1">{"Print CRXLAND Assumptions",#N/A,FALSE,"CRXLAND Openings";"Print CRXLAND Openings",#N/A,FALSE,"CRXLAND Openings"}</definedName>
    <definedName name="temp2" hidden="1">{"Print CRXLAND Assumptions",#N/A,FALSE,"CRXLAND Openings";"Print CRXLAND Openings",#N/A,FALSE,"CRXLAND Openings"}</definedName>
    <definedName name="tempor" localSheetId="4" hidden="1">{"print annual inc. statement",#N/A,FALSE,"Summary";"print annual stats",#N/A,FALSE,"Summary";"print quarterly inc. statement",#N/A,FALSE,"Summary";"print quarterly stats",#N/A,FALSE,"Summary";"print STAY opening assumptions",#N/A,FALSE,"STAY Openings";"print STAY openings",#N/A,FALSE,"STAY Openings";"Print SPHI Assumptions",#N/A,FALSE,"SPHI Openings";"Print SPHI Openings",#N/A,FALSE,"SPHI Openings";"Print CRXLAND Assumptions",#N/A,FALSE,"CRXLAND Openings";"Print CRXLAND Openings",#N/A,FALSE,"CRXLAND Openings"}</definedName>
    <definedName name="tempor" localSheetId="5" hidden="1">{"print annual inc. statement",#N/A,FALSE,"Summary";"print annual stats",#N/A,FALSE,"Summary";"print quarterly inc. statement",#N/A,FALSE,"Summary";"print quarterly stats",#N/A,FALSE,"Summary";"print STAY opening assumptions",#N/A,FALSE,"STAY Openings";"print STAY openings",#N/A,FALSE,"STAY Openings";"Print SPHI Assumptions",#N/A,FALSE,"SPHI Openings";"Print SPHI Openings",#N/A,FALSE,"SPHI Openings";"Print CRXLAND Assumptions",#N/A,FALSE,"CRXLAND Openings";"Print CRXLAND Openings",#N/A,FALSE,"CRXLAND Openings"}</definedName>
    <definedName name="tempor" localSheetId="6" hidden="1">{"print annual inc. statement",#N/A,FALSE,"Summary";"print annual stats",#N/A,FALSE,"Summary";"print quarterly inc. statement",#N/A,FALSE,"Summary";"print quarterly stats",#N/A,FALSE,"Summary";"print STAY opening assumptions",#N/A,FALSE,"STAY Openings";"print STAY openings",#N/A,FALSE,"STAY Openings";"Print SPHI Assumptions",#N/A,FALSE,"SPHI Openings";"Print SPHI Openings",#N/A,FALSE,"SPHI Openings";"Print CRXLAND Assumptions",#N/A,FALSE,"CRXLAND Openings";"Print CRXLAND Openings",#N/A,FALSE,"CRXLAND Openings"}</definedName>
    <definedName name="tempor" localSheetId="3" hidden="1">{"print annual inc. statement",#N/A,FALSE,"Summary";"print annual stats",#N/A,FALSE,"Summary";"print quarterly inc. statement",#N/A,FALSE,"Summary";"print quarterly stats",#N/A,FALSE,"Summary";"print STAY opening assumptions",#N/A,FALSE,"STAY Openings";"print STAY openings",#N/A,FALSE,"STAY Openings";"Print SPHI Assumptions",#N/A,FALSE,"SPHI Openings";"Print SPHI Openings",#N/A,FALSE,"SPHI Openings";"Print CRXLAND Assumptions",#N/A,FALSE,"CRXLAND Openings";"Print CRXLAND Openings",#N/A,FALSE,"CRXLAND Openings"}</definedName>
    <definedName name="tempor" hidden="1">{"print annual inc. statement",#N/A,FALSE,"Summary";"print annual stats",#N/A,FALSE,"Summary";"print quarterly inc. statement",#N/A,FALSE,"Summary";"print quarterly stats",#N/A,FALSE,"Summary";"print STAY opening assumptions",#N/A,FALSE,"STAY Openings";"print STAY openings",#N/A,FALSE,"STAY Openings";"Print SPHI Assumptions",#N/A,FALSE,"SPHI Openings";"Print SPHI Openings",#N/A,FALSE,"SPHI Openings";"Print CRXLAND Assumptions",#N/A,FALSE,"CRXLAND Openings";"Print CRXLAND Openings",#N/A,FALSE,"CRXLAND Openings"}</definedName>
    <definedName name="TERM" localSheetId="5">[5]Summary!$H$16</definedName>
    <definedName name="TERM">[5]Summary!$H$16</definedName>
    <definedName name="Test" localSheetId="4" hidden="1">{"INCOME",#N/A,FALSE,"ProNet";"VALUE",#N/A,FALSE,"ProNet"}</definedName>
    <definedName name="Test" localSheetId="5" hidden="1">{"INCOME",#N/A,FALSE,"ProNet";"VALUE",#N/A,FALSE,"ProNet"}</definedName>
    <definedName name="Test" localSheetId="6" hidden="1">{"INCOME",#N/A,FALSE,"ProNet";"VALUE",#N/A,FALSE,"ProNet"}</definedName>
    <definedName name="Test" localSheetId="3" hidden="1">{"INCOME",#N/A,FALSE,"ProNet";"VALUE",#N/A,FALSE,"ProNet"}</definedName>
    <definedName name="Test" hidden="1">{"INCOME",#N/A,FALSE,"ProNet";"VALUE",#N/A,FALSE,"ProNet"}</definedName>
    <definedName name="Test2" localSheetId="4" hidden="1">{"INCOME",#N/A,FALSE,"ProNet";"VALUE",#N/A,FALSE,"ProNet"}</definedName>
    <definedName name="Test2" localSheetId="5" hidden="1">{"INCOME",#N/A,FALSE,"ProNet";"VALUE",#N/A,FALSE,"ProNet"}</definedName>
    <definedName name="Test2" localSheetId="6" hidden="1">{"INCOME",#N/A,FALSE,"ProNet";"VALUE",#N/A,FALSE,"ProNet"}</definedName>
    <definedName name="Test2" localSheetId="3" hidden="1">{"INCOME",#N/A,FALSE,"ProNet";"VALUE",#N/A,FALSE,"ProNet"}</definedName>
    <definedName name="Test2" hidden="1">{"INCOME",#N/A,FALSE,"ProNet";"VALUE",#N/A,FALSE,"ProNet"}</definedName>
    <definedName name="Test3" localSheetId="4" hidden="1">{"INCOME",#N/A,FALSE,"ProNet";"VALUE",#N/A,FALSE,"ProNet"}</definedName>
    <definedName name="Test3" localSheetId="5" hidden="1">{"INCOME",#N/A,FALSE,"ProNet";"VALUE",#N/A,FALSE,"ProNet"}</definedName>
    <definedName name="Test3" localSheetId="6" hidden="1">{"INCOME",#N/A,FALSE,"ProNet";"VALUE",#N/A,FALSE,"ProNet"}</definedName>
    <definedName name="Test3" localSheetId="3" hidden="1">{"INCOME",#N/A,FALSE,"ProNet";"VALUE",#N/A,FALSE,"ProNet"}</definedName>
    <definedName name="Test3" hidden="1">{"INCOME",#N/A,FALSE,"ProNet";"VALUE",#N/A,FALSE,"ProNet"}</definedName>
    <definedName name="test4" localSheetId="4" hidden="1">{"CHART",#N/A,FALSE,"Arch Communications"}</definedName>
    <definedName name="test4" localSheetId="5" hidden="1">{"CHART",#N/A,FALSE,"Arch Communications"}</definedName>
    <definedName name="test4" localSheetId="6" hidden="1">{"CHART",#N/A,FALSE,"Arch Communications"}</definedName>
    <definedName name="test4" localSheetId="3" hidden="1">{"CHART",#N/A,FALSE,"Arch Communications"}</definedName>
    <definedName name="test4" hidden="1">{"CHART",#N/A,FALSE,"Arch Communications"}</definedName>
    <definedName name="TextRefCopyRangeCount" hidden="1">15</definedName>
    <definedName name="Total_Interest">#REF!</definedName>
    <definedName name="Total_Pay">#REF!</definedName>
    <definedName name="Total_Payment" localSheetId="5">Scheduled_Payment+Extra_Payment</definedName>
    <definedName name="Total_Payment" localSheetId="6">Scheduled_Payment+Extra_Payment</definedName>
    <definedName name="Total_Payment">Scheduled_Payment+Extra_Payment</definedName>
    <definedName name="TotalProjectOHLot" localSheetId="5" hidden="1">[10]CostBreakdownSummary!$F$25</definedName>
    <definedName name="TotalProjectOHLot" hidden="1">[11]CostBreakdownSummary!$F$25</definedName>
    <definedName name="TotalSalesPrice" localSheetId="5" hidden="1">[10]CostBreakdownSummary!$F$9</definedName>
    <definedName name="TotalSalesPrice" hidden="1">[11]CostBreakdownSummary!$F$9</definedName>
    <definedName name="trhrwty" localSheetId="4" hidden="1">#REF!</definedName>
    <definedName name="trhrwty" localSheetId="5" hidden="1">#REF!</definedName>
    <definedName name="trhrwty" localSheetId="6" hidden="1">#REF!</definedName>
    <definedName name="trhrwty" localSheetId="3" hidden="1">#REF!</definedName>
    <definedName name="trhrwty" hidden="1">#REF!</definedName>
    <definedName name="trial" localSheetId="4" hidden="1">{"Outflow 1",#N/A,FALSE,"Outflows-Inflows";"Outflow 2",#N/A,FALSE,"Outflows-Inflows";"Inflow 1",#N/A,FALSE,"Outflows-Inflows";"Inflow 2",#N/A,FALSE,"Outflows-Inflows"}</definedName>
    <definedName name="trial" localSheetId="5" hidden="1">{"Outflow 1",#N/A,FALSE,"Outflows-Inflows";"Outflow 2",#N/A,FALSE,"Outflows-Inflows";"Inflow 1",#N/A,FALSE,"Outflows-Inflows";"Inflow 2",#N/A,FALSE,"Outflows-Inflows"}</definedName>
    <definedName name="trial" localSheetId="6" hidden="1">{"Outflow 1",#N/A,FALSE,"Outflows-Inflows";"Outflow 2",#N/A,FALSE,"Outflows-Inflows";"Inflow 1",#N/A,FALSE,"Outflows-Inflows";"Inflow 2",#N/A,FALSE,"Outflows-Inflows"}</definedName>
    <definedName name="trial" localSheetId="3" hidden="1">{"Outflow 1",#N/A,FALSE,"Outflows-Inflows";"Outflow 2",#N/A,FALSE,"Outflows-Inflows";"Inflow 1",#N/A,FALSE,"Outflows-Inflows";"Inflow 2",#N/A,FALSE,"Outflows-Inflows"}</definedName>
    <definedName name="trial" hidden="1">{"Outflow 1",#N/A,FALSE,"Outflows-Inflows";"Outflow 2",#N/A,FALSE,"Outflows-Inflows";"Inflow 1",#N/A,FALSE,"Outflows-Inflows";"Inflow 2",#N/A,FALSE,"Outflows-Inflows"}</definedName>
    <definedName name="trtyr" localSheetId="4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trtyr" localSheetId="5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trtyr" localSheetId="6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trtyr" localSheetId="3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trtyr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ttt" localSheetId="4" hidden="1">#REF!</definedName>
    <definedName name="ttt" localSheetId="5" hidden="1">#REF!</definedName>
    <definedName name="ttt" localSheetId="6" hidden="1">#REF!</definedName>
    <definedName name="ttt" localSheetId="3" hidden="1">#REF!</definedName>
    <definedName name="ttt" hidden="1">#REF!</definedName>
    <definedName name="tttt" localSheetId="4" hidden="1">{"data",#N/A,FALSE,"INPUT"}</definedName>
    <definedName name="tttt" localSheetId="5" hidden="1">{"data",#N/A,FALSE,"INPUT"}</definedName>
    <definedName name="tttt" localSheetId="6" hidden="1">{"data",#N/A,FALSE,"INPUT"}</definedName>
    <definedName name="tttt" localSheetId="3" hidden="1">{"data",#N/A,FALSE,"INPUT"}</definedName>
    <definedName name="tttt" hidden="1">{"data",#N/A,FALSE,"INPUT"}</definedName>
    <definedName name="ttttt" localSheetId="4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tttt" localSheetId="5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tttt" localSheetId="6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tttt" localSheetId="3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tttt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tttttt" localSheetId="4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tttttt" localSheetId="5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tttttt" localSheetId="6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tttttt" localSheetId="3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tttttt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TTTTTTT" localSheetId="4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TTTTTTT" localSheetId="5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TTTTTTT" localSheetId="6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TTTTTTT" localSheetId="3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TTTTTTT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ttttttttttttt" localSheetId="4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ttttttttttttt" localSheetId="5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ttttttttttttt" localSheetId="6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ttttttttttttt" localSheetId="3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ttttttttttttt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twn" localSheetId="4" hidden="1">{"Analysis of Non Group Investments",#N/A,TRUE,"Support";"Income And Gains",#N/A,TRUE,"Support";"Inter Coy Interest and Divs",#N/A,TRUE,"Support";"Divs paid and payable",#N/A,TRUE,"Support";"Amounts due to Group Coys",#N/A,TRUE,"Support";"Amounts due from Group Coys.",#N/A,TRUE,"Support";"Holdings In Group Coys",#N/A,TRUE,"Support";"Cash Flow",#N/A,TRUE,"Support";"Staff Nos.",#N/A,TRUE,"Support"}</definedName>
    <definedName name="twn" localSheetId="5" hidden="1">{"Analysis of Non Group Investments",#N/A,TRUE,"Support";"Income And Gains",#N/A,TRUE,"Support";"Inter Coy Interest and Divs",#N/A,TRUE,"Support";"Divs paid and payable",#N/A,TRUE,"Support";"Amounts due to Group Coys",#N/A,TRUE,"Support";"Amounts due from Group Coys.",#N/A,TRUE,"Support";"Holdings In Group Coys",#N/A,TRUE,"Support";"Cash Flow",#N/A,TRUE,"Support";"Staff Nos.",#N/A,TRUE,"Support"}</definedName>
    <definedName name="twn" localSheetId="6" hidden="1">{"Analysis of Non Group Investments",#N/A,TRUE,"Support";"Income And Gains",#N/A,TRUE,"Support";"Inter Coy Interest and Divs",#N/A,TRUE,"Support";"Divs paid and payable",#N/A,TRUE,"Support";"Amounts due to Group Coys",#N/A,TRUE,"Support";"Amounts due from Group Coys.",#N/A,TRUE,"Support";"Holdings In Group Coys",#N/A,TRUE,"Support";"Cash Flow",#N/A,TRUE,"Support";"Staff Nos.",#N/A,TRUE,"Support"}</definedName>
    <definedName name="twn" localSheetId="3" hidden="1">{"Analysis of Non Group Investments",#N/A,TRUE,"Support";"Income And Gains",#N/A,TRUE,"Support";"Inter Coy Interest and Divs",#N/A,TRUE,"Support";"Divs paid and payable",#N/A,TRUE,"Support";"Amounts due to Group Coys",#N/A,TRUE,"Support";"Amounts due from Group Coys.",#N/A,TRUE,"Support";"Holdings In Group Coys",#N/A,TRUE,"Support";"Cash Flow",#N/A,TRUE,"Support";"Staff Nos.",#N/A,TRUE,"Support"}</definedName>
    <definedName name="twn" hidden="1">{"Analysis of Non Group Investments",#N/A,TRUE,"Support";"Income And Gains",#N/A,TRUE,"Support";"Inter Coy Interest and Divs",#N/A,TRUE,"Support";"Divs paid and payable",#N/A,TRUE,"Support";"Amounts due to Group Coys",#N/A,TRUE,"Support";"Amounts due from Group Coys.",#N/A,TRUE,"Support";"Holdings In Group Coys",#N/A,TRUE,"Support";"Cash Flow",#N/A,TRUE,"Support";"Staff Nos.",#N/A,TRUE,"Support"}</definedName>
    <definedName name="tyler" localSheetId="4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tyler" localSheetId="5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tyler" localSheetId="6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tyler" localSheetId="3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tyler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tyler1" localSheetId="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tyler1" localSheetId="5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tyler1" localSheetId="6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tyler1" localSheetId="3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tyler1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tyrt" localSheetId="4" hidden="1">{"Lot Prices",#N/A,FALSE,"LOTS-PRICING";"lot1",#N/A,FALSE,"Lots";"lot2",#N/A,FALSE,"Lots";"Lot3",#N/A,FALSE,"Lots";"lot4",#N/A,FALSE,"Lots";"lot5",#N/A,FALSE,"Lots";"lot6",#N/A,FALSE,"Lots";"lot7",#N/A,FALSE,"Lots";"lot8",#N/A,FALSE,"Lots";"lot9",#N/A,FALSE,"Lots";"lot10",#N/A,FALSE,"Lots";"lot11",#N/A,FALSE,"Lots";"lot12",#N/A,FALSE,"Lots"}</definedName>
    <definedName name="tyrt" localSheetId="5" hidden="1">{"Lot Prices",#N/A,FALSE,"LOTS-PRICING";"lot1",#N/A,FALSE,"Lots";"lot2",#N/A,FALSE,"Lots";"Lot3",#N/A,FALSE,"Lots";"lot4",#N/A,FALSE,"Lots";"lot5",#N/A,FALSE,"Lots";"lot6",#N/A,FALSE,"Lots";"lot7",#N/A,FALSE,"Lots";"lot8",#N/A,FALSE,"Lots";"lot9",#N/A,FALSE,"Lots";"lot10",#N/A,FALSE,"Lots";"lot11",#N/A,FALSE,"Lots";"lot12",#N/A,FALSE,"Lots"}</definedName>
    <definedName name="tyrt" localSheetId="6" hidden="1">{"Lot Prices",#N/A,FALSE,"LOTS-PRICING";"lot1",#N/A,FALSE,"Lots";"lot2",#N/A,FALSE,"Lots";"Lot3",#N/A,FALSE,"Lots";"lot4",#N/A,FALSE,"Lots";"lot5",#N/A,FALSE,"Lots";"lot6",#N/A,FALSE,"Lots";"lot7",#N/A,FALSE,"Lots";"lot8",#N/A,FALSE,"Lots";"lot9",#N/A,FALSE,"Lots";"lot10",#N/A,FALSE,"Lots";"lot11",#N/A,FALSE,"Lots";"lot12",#N/A,FALSE,"Lots"}</definedName>
    <definedName name="tyrt" localSheetId="3" hidden="1">{"Lot Prices",#N/A,FALSE,"LOTS-PRICING";"lot1",#N/A,FALSE,"Lots";"lot2",#N/A,FALSE,"Lots";"Lot3",#N/A,FALSE,"Lots";"lot4",#N/A,FALSE,"Lots";"lot5",#N/A,FALSE,"Lots";"lot6",#N/A,FALSE,"Lots";"lot7",#N/A,FALSE,"Lots";"lot8",#N/A,FALSE,"Lots";"lot9",#N/A,FALSE,"Lots";"lot10",#N/A,FALSE,"Lots";"lot11",#N/A,FALSE,"Lots";"lot12",#N/A,FALSE,"Lots"}</definedName>
    <definedName name="tyrt" hidden="1">{"Lot Prices",#N/A,FALSE,"LOTS-PRICING";"lot1",#N/A,FALSE,"Lots";"lot2",#N/A,FALSE,"Lots";"Lot3",#N/A,FALSE,"Lots";"lot4",#N/A,FALSE,"Lots";"lot5",#N/A,FALSE,"Lots";"lot6",#N/A,FALSE,"Lots";"lot7",#N/A,FALSE,"Lots";"lot8",#N/A,FALSE,"Lots";"lot9",#N/A,FALSE,"Lots";"lot10",#N/A,FALSE,"Lots";"lot11",#N/A,FALSE,"Lots";"lot12",#N/A,FALSE,"Lots"}</definedName>
    <definedName name="u" localSheetId="4" hidden="1">{"CSheet",#N/A,FALSE,"C";"SmCap",#N/A,FALSE,"VAL1";"GulfCoast",#N/A,FALSE,"VAL1";"nav",#N/A,FALSE,"NAV";"Summary",#N/A,FALSE,"NAV"}</definedName>
    <definedName name="u" localSheetId="5" hidden="1">{"CSheet",#N/A,FALSE,"C";"SmCap",#N/A,FALSE,"VAL1";"GulfCoast",#N/A,FALSE,"VAL1";"nav",#N/A,FALSE,"NAV";"Summary",#N/A,FALSE,"NAV"}</definedName>
    <definedName name="u" localSheetId="6" hidden="1">{"CSheet",#N/A,FALSE,"C";"SmCap",#N/A,FALSE,"VAL1";"GulfCoast",#N/A,FALSE,"VAL1";"nav",#N/A,FALSE,"NAV";"Summary",#N/A,FALSE,"NAV"}</definedName>
    <definedName name="u" localSheetId="3" hidden="1">{"CSheet",#N/A,FALSE,"C";"SmCap",#N/A,FALSE,"VAL1";"GulfCoast",#N/A,FALSE,"VAL1";"nav",#N/A,FALSE,"NAV";"Summary",#N/A,FALSE,"NAV"}</definedName>
    <definedName name="u" hidden="1">{"CSheet",#N/A,FALSE,"C";"SmCap",#N/A,FALSE,"VAL1";"GulfCoast",#N/A,FALSE,"VAL1";"nav",#N/A,FALSE,"NAV";"Summary",#N/A,FALSE,"NAV"}</definedName>
    <definedName name="uen" localSheetId="4" hidden="1">{#N/A,#N/A,TRUE,"base case";#N/A,#N/A,TRUE,"valuation";#N/A,#N/A,TRUE,"sources and uses";#N/A,#N/A,TRUE,"recapitalization";#N/A,#N/A,TRUE,"flowchart";#N/A,#N/A,TRUE,"summary";#N/A,#N/A,TRUE,"sensitivities";#N/A,#N/A,TRUE,"pro forma";#N/A,#N/A,TRUE,"PAC shares"}</definedName>
    <definedName name="uen" localSheetId="5" hidden="1">{#N/A,#N/A,TRUE,"base case";#N/A,#N/A,TRUE,"valuation";#N/A,#N/A,TRUE,"sources and uses";#N/A,#N/A,TRUE,"recapitalization";#N/A,#N/A,TRUE,"flowchart";#N/A,#N/A,TRUE,"summary";#N/A,#N/A,TRUE,"sensitivities";#N/A,#N/A,TRUE,"pro forma";#N/A,#N/A,TRUE,"PAC shares"}</definedName>
    <definedName name="uen" localSheetId="6" hidden="1">{#N/A,#N/A,TRUE,"base case";#N/A,#N/A,TRUE,"valuation";#N/A,#N/A,TRUE,"sources and uses";#N/A,#N/A,TRUE,"recapitalization";#N/A,#N/A,TRUE,"flowchart";#N/A,#N/A,TRUE,"summary";#N/A,#N/A,TRUE,"sensitivities";#N/A,#N/A,TRUE,"pro forma";#N/A,#N/A,TRUE,"PAC shares"}</definedName>
    <definedName name="uen" localSheetId="3" hidden="1">{#N/A,#N/A,TRUE,"base case";#N/A,#N/A,TRUE,"valuation";#N/A,#N/A,TRUE,"sources and uses";#N/A,#N/A,TRUE,"recapitalization";#N/A,#N/A,TRUE,"flowchart";#N/A,#N/A,TRUE,"summary";#N/A,#N/A,TRUE,"sensitivities";#N/A,#N/A,TRUE,"pro forma";#N/A,#N/A,TRUE,"PAC shares"}</definedName>
    <definedName name="uen" hidden="1">{#N/A,#N/A,TRUE,"base case";#N/A,#N/A,TRUE,"valuation";#N/A,#N/A,TRUE,"sources and uses";#N/A,#N/A,TRUE,"recapitalization";#N/A,#N/A,TRUE,"flowchart";#N/A,#N/A,TRUE,"summary";#N/A,#N/A,TRUE,"sensitivities";#N/A,#N/A,TRUE,"pro forma";#N/A,#N/A,TRUE,"PAC shares"}</definedName>
    <definedName name="ui" localSheetId="4" hidden="1">{"Total",#N/A,FALSE,"Total Proved";"PDP",#N/A,FALSE,"Total Proved";"PNP",#N/A,FALSE,"Total Proved";"PUD",#N/A,FALSE,"Total Proved"}</definedName>
    <definedName name="ui" localSheetId="5" hidden="1">{"Total",#N/A,FALSE,"Total Proved";"PDP",#N/A,FALSE,"Total Proved";"PNP",#N/A,FALSE,"Total Proved";"PUD",#N/A,FALSE,"Total Proved"}</definedName>
    <definedName name="ui" localSheetId="6" hidden="1">{"Total",#N/A,FALSE,"Total Proved";"PDP",#N/A,FALSE,"Total Proved";"PNP",#N/A,FALSE,"Total Proved";"PUD",#N/A,FALSE,"Total Proved"}</definedName>
    <definedName name="ui" localSheetId="3" hidden="1">{"Total",#N/A,FALSE,"Total Proved";"PDP",#N/A,FALSE,"Total Proved";"PNP",#N/A,FALSE,"Total Proved";"PUD",#N/A,FALSE,"Total Proved"}</definedName>
    <definedName name="ui" hidden="1">{"Total",#N/A,FALSE,"Total Proved";"PDP",#N/A,FALSE,"Total Proved";"PNP",#N/A,FALSE,"Total Proved";"PUD",#N/A,FALSE,"Total Proved"}</definedName>
    <definedName name="uioiuo" localSheetId="4" hidden="1">{#N/A,#N/A,FALSE,"Highridge Return Analysis";#N/A,#N/A,FALSE,"Sale @ end of year 3 (4yr Plan)";#N/A,#N/A,FALSE,"Highridge Assumption Page"}</definedName>
    <definedName name="uioiuo" localSheetId="5" hidden="1">{#N/A,#N/A,FALSE,"Highridge Return Analysis";#N/A,#N/A,FALSE,"Sale @ end of year 3 (4yr Plan)";#N/A,#N/A,FALSE,"Highridge Assumption Page"}</definedName>
    <definedName name="uioiuo" localSheetId="6" hidden="1">{#N/A,#N/A,FALSE,"Highridge Return Analysis";#N/A,#N/A,FALSE,"Sale @ end of year 3 (4yr Plan)";#N/A,#N/A,FALSE,"Highridge Assumption Page"}</definedName>
    <definedName name="uioiuo" localSheetId="3" hidden="1">{#N/A,#N/A,FALSE,"Highridge Return Analysis";#N/A,#N/A,FALSE,"Sale @ end of year 3 (4yr Plan)";#N/A,#N/A,FALSE,"Highridge Assumption Page"}</definedName>
    <definedName name="uioiuo" hidden="1">{#N/A,#N/A,FALSE,"Highridge Return Analysis";#N/A,#N/A,FALSE,"Sale @ end of year 3 (4yr Plan)";#N/A,#N/A,FALSE,"Highridge Assumption Page"}</definedName>
    <definedName name="uiyui" localSheetId="4" hidden="1">{"sheet a",#N/A,FALSE,"A";"2 9 casflow",#N/A,FALSE,"B"}</definedName>
    <definedName name="uiyui" localSheetId="5" hidden="1">{"sheet a",#N/A,FALSE,"A";"2 9 casflow",#N/A,FALSE,"B"}</definedName>
    <definedName name="uiyui" localSheetId="6" hidden="1">{"sheet a",#N/A,FALSE,"A";"2 9 casflow",#N/A,FALSE,"B"}</definedName>
    <definedName name="uiyui" localSheetId="3" hidden="1">{"sheet a",#N/A,FALSE,"A";"2 9 casflow",#N/A,FALSE,"B"}</definedName>
    <definedName name="uiyui" hidden="1">{"sheet a",#N/A,FALSE,"A";"2 9 casflow",#N/A,FALSE,"B"}</definedName>
    <definedName name="Unit_Count" localSheetId="5">[12]Summary!$E$15</definedName>
    <definedName name="Unit_Count">[13]Summary!$E$15</definedName>
    <definedName name="Units" localSheetId="5">[5]Revenue!$B$24</definedName>
    <definedName name="Units">[5]Revenue!$B$24</definedName>
    <definedName name="uu" localSheetId="4" hidden="1">#REF!</definedName>
    <definedName name="uu" localSheetId="5" hidden="1">#REF!</definedName>
    <definedName name="uu" localSheetId="6" hidden="1">#REF!</definedName>
    <definedName name="uu" localSheetId="3" hidden="1">#REF!</definedName>
    <definedName name="uu" hidden="1">#REF!</definedName>
    <definedName name="uyfkf" localSheetId="4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uyfkf" localSheetId="5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uyfkf" localSheetId="6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uyfkf" localSheetId="3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uyfkf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UYR" localSheetId="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UYR" localSheetId="5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UYR" localSheetId="6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UYR" localSheetId="3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UYR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Value" hidden="1">#N/A</definedName>
    <definedName name="value1" localSheetId="4" hidden="1">{#N/A,#N/A,FALSE,"Cashflow Analysis";#N/A,#N/A,FALSE,"Sensitivity Analysis";#N/A,#N/A,FALSE,"PV";#N/A,#N/A,FALSE,"Pro Forma"}</definedName>
    <definedName name="value1" localSheetId="5" hidden="1">{#N/A,#N/A,FALSE,"Cashflow Analysis";#N/A,#N/A,FALSE,"Sensitivity Analysis";#N/A,#N/A,FALSE,"PV";#N/A,#N/A,FALSE,"Pro Forma"}</definedName>
    <definedName name="value1" localSheetId="6" hidden="1">{#N/A,#N/A,FALSE,"Cashflow Analysis";#N/A,#N/A,FALSE,"Sensitivity Analysis";#N/A,#N/A,FALSE,"PV";#N/A,#N/A,FALSE,"Pro Forma"}</definedName>
    <definedName name="value1" localSheetId="3" hidden="1">{#N/A,#N/A,FALSE,"Cashflow Analysis";#N/A,#N/A,FALSE,"Sensitivity Analysis";#N/A,#N/A,FALSE,"PV";#N/A,#N/A,FALSE,"Pro Forma"}</definedName>
    <definedName name="value1" hidden="1">{#N/A,#N/A,FALSE,"Cashflow Analysis";#N/A,#N/A,FALSE,"Sensitivity Analysis";#N/A,#N/A,FALSE,"PV";#N/A,#N/A,FALSE,"Pro Forma"}</definedName>
    <definedName name="Values_Entered" localSheetId="5">IF(Loan_Amount*Interest_Rate*Loan_Years*Loan_Start&gt;0,1,0)</definedName>
    <definedName name="Values_Entered">IF(Loan_Amount*Interest_Rate*Loan_Years*Loan_Start&gt;0,1,0)</definedName>
    <definedName name="var96_96" localSheetId="4" hidden="1">{#N/A,#N/A,FALSE,"B_Spread"}</definedName>
    <definedName name="var96_96" localSheetId="5" hidden="1">{#N/A,#N/A,FALSE,"B_Spread"}</definedName>
    <definedName name="var96_96" localSheetId="6" hidden="1">{#N/A,#N/A,FALSE,"B_Spread"}</definedName>
    <definedName name="var96_96" localSheetId="3" hidden="1">{#N/A,#N/A,FALSE,"B_Spread"}</definedName>
    <definedName name="var96_96" hidden="1">{#N/A,#N/A,FALSE,"B_Spread"}</definedName>
    <definedName name="vghjkvgh" localSheetId="4" hidden="1">{#N/A,#N/A,FALSE,"Expense Detail ";#N/A,#N/A,FALSE,"Worksheet";#N/A,#N/A,FALSE,"Audit";#N/A,#N/A,FALSE,"Exclusions";#N/A,#N/A,FALSE,"Variance";#N/A,#N/A,FALSE,"Reconciliation"}</definedName>
    <definedName name="vghjkvgh" localSheetId="5" hidden="1">{#N/A,#N/A,FALSE,"Expense Detail ";#N/A,#N/A,FALSE,"Worksheet";#N/A,#N/A,FALSE,"Audit";#N/A,#N/A,FALSE,"Exclusions";#N/A,#N/A,FALSE,"Variance";#N/A,#N/A,FALSE,"Reconciliation"}</definedName>
    <definedName name="vghjkvgh" localSheetId="6" hidden="1">{#N/A,#N/A,FALSE,"Expense Detail ";#N/A,#N/A,FALSE,"Worksheet";#N/A,#N/A,FALSE,"Audit";#N/A,#N/A,FALSE,"Exclusions";#N/A,#N/A,FALSE,"Variance";#N/A,#N/A,FALSE,"Reconciliation"}</definedName>
    <definedName name="vghjkvgh" localSheetId="3" hidden="1">{#N/A,#N/A,FALSE,"Expense Detail ";#N/A,#N/A,FALSE,"Worksheet";#N/A,#N/A,FALSE,"Audit";#N/A,#N/A,FALSE,"Exclusions";#N/A,#N/A,FALSE,"Variance";#N/A,#N/A,FALSE,"Reconciliation"}</definedName>
    <definedName name="vghjkvgh" hidden="1">{#N/A,#N/A,FALSE,"Expense Detail ";#N/A,#N/A,FALSE,"Worksheet";#N/A,#N/A,FALSE,"Audit";#N/A,#N/A,FALSE,"Exclusions";#N/A,#N/A,FALSE,"Variance";#N/A,#N/A,FALSE,"Reconciliation"}</definedName>
    <definedName name="vghvgh" localSheetId="4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vghvgh" localSheetId="5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vghvgh" localSheetId="6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vghvgh" localSheetId="3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vghvgh" hidden="1">{#N/A,#N/A,FALSE,"399 ACC Budget";#N/A,#N/A,FALSE,"Variance";#N/A,#N/A,FALSE,"399 Park RPSF";#N/A,#N/A,FALSE,"399 Rent Detail";#N/A,#N/A,FALSE,"Common";#N/A,#N/A,FALSE,"RH";#N/A,#N/A,FALSE,"R&amp;H";#N/A,#N/A,FALSE,"399 Opex Detail";#N/A,#N/A,FALSE,"399 RE Tax Detail";#N/A,#N/A,FALSE,"399 Electric Inclusion";#N/A,#N/A,FALSE,"Subelect";#N/A,#N/A,FALSE,"Wtr";#N/A,#N/A,FALSE,"OTHVAC"}</definedName>
    <definedName name="vhjh" localSheetId="4" hidden="1">{#N/A,#N/A,FALSE,"CCC ACC Budget";#N/A,#N/A,FALSE,"Variance";#N/A,#N/A,FALSE,"CCC Rent Detail";#N/A,#N/A,FALSE,"COMMON AREA";#N/A,#N/A,FALSE,"CCC Electric Inclusion";#N/A,#N/A,FALSE,"CCC Opex Detail";#N/A,#N/A,FALSE,"CCC RE Tax Detail";#N/A,#N/A,FALSE,"CCC Chilled Wtr Inclusion";#N/A,#N/A,FALSE,"CCC OTHVAC ";#N/A,#N/A,FALSE,"CCC INPUT"}</definedName>
    <definedName name="vhjh" localSheetId="5" hidden="1">{#N/A,#N/A,FALSE,"CCC ACC Budget";#N/A,#N/A,FALSE,"Variance";#N/A,#N/A,FALSE,"CCC Rent Detail";#N/A,#N/A,FALSE,"COMMON AREA";#N/A,#N/A,FALSE,"CCC Electric Inclusion";#N/A,#N/A,FALSE,"CCC Opex Detail";#N/A,#N/A,FALSE,"CCC RE Tax Detail";#N/A,#N/A,FALSE,"CCC Chilled Wtr Inclusion";#N/A,#N/A,FALSE,"CCC OTHVAC ";#N/A,#N/A,FALSE,"CCC INPUT"}</definedName>
    <definedName name="vhjh" localSheetId="6" hidden="1">{#N/A,#N/A,FALSE,"CCC ACC Budget";#N/A,#N/A,FALSE,"Variance";#N/A,#N/A,FALSE,"CCC Rent Detail";#N/A,#N/A,FALSE,"COMMON AREA";#N/A,#N/A,FALSE,"CCC Electric Inclusion";#N/A,#N/A,FALSE,"CCC Opex Detail";#N/A,#N/A,FALSE,"CCC RE Tax Detail";#N/A,#N/A,FALSE,"CCC Chilled Wtr Inclusion";#N/A,#N/A,FALSE,"CCC OTHVAC ";#N/A,#N/A,FALSE,"CCC INPUT"}</definedName>
    <definedName name="vhjh" localSheetId="3" hidden="1">{#N/A,#N/A,FALSE,"CCC ACC Budget";#N/A,#N/A,FALSE,"Variance";#N/A,#N/A,FALSE,"CCC Rent Detail";#N/A,#N/A,FALSE,"COMMON AREA";#N/A,#N/A,FALSE,"CCC Electric Inclusion";#N/A,#N/A,FALSE,"CCC Opex Detail";#N/A,#N/A,FALSE,"CCC RE Tax Detail";#N/A,#N/A,FALSE,"CCC Chilled Wtr Inclusion";#N/A,#N/A,FALSE,"CCC OTHVAC ";#N/A,#N/A,FALSE,"CCC INPUT"}</definedName>
    <definedName name="vhjh" hidden="1">{#N/A,#N/A,FALSE,"CCC ACC Budget";#N/A,#N/A,FALSE,"Variance";#N/A,#N/A,FALSE,"CCC Rent Detail";#N/A,#N/A,FALSE,"COMMON AREA";#N/A,#N/A,FALSE,"CCC Electric Inclusion";#N/A,#N/A,FALSE,"CCC Opex Detail";#N/A,#N/A,FALSE,"CCC RE Tax Detail";#N/A,#N/A,FALSE,"CCC Chilled Wtr Inclusion";#N/A,#N/A,FALSE,"CCC OTHVAC ";#N/A,#N/A,FALSE,"CCC INPUT"}</definedName>
    <definedName name="VIGRIN.Operations._.Review" localSheetId="4" hidden="1">{#N/A,#N/A,FALSE,"Proforma Five Yr";#N/A,#N/A,FALSE,"Occ and Rate";#N/A,#N/A,FALSE,"PF Input";#N/A,#N/A,FALSE,"Hotcomps"}</definedName>
    <definedName name="VIGRIN.Operations._.Review" localSheetId="5" hidden="1">{#N/A,#N/A,FALSE,"Proforma Five Yr";#N/A,#N/A,FALSE,"Occ and Rate";#N/A,#N/A,FALSE,"PF Input";#N/A,#N/A,FALSE,"Hotcomps"}</definedName>
    <definedName name="VIGRIN.Operations._.Review" localSheetId="6" hidden="1">{#N/A,#N/A,FALSE,"Proforma Five Yr";#N/A,#N/A,FALSE,"Occ and Rate";#N/A,#N/A,FALSE,"PF Input";#N/A,#N/A,FALSE,"Hotcomps"}</definedName>
    <definedName name="VIGRIN.Operations._.Review" localSheetId="3" hidden="1">{#N/A,#N/A,FALSE,"Proforma Five Yr";#N/A,#N/A,FALSE,"Occ and Rate";#N/A,#N/A,FALSE,"PF Input";#N/A,#N/A,FALSE,"Hotcomps"}</definedName>
    <definedName name="VIGRIN.Operations._.Review" hidden="1">{#N/A,#N/A,FALSE,"Proforma Five Yr";#N/A,#N/A,FALSE,"Occ and Rate";#N/A,#N/A,FALSE,"PF Input";#N/A,#N/A,FALSE,"Hotcomps"}</definedName>
    <definedName name="VIRG.Complete._.Review" localSheetId="4" hidden="1">{#N/A,#N/A,FALSE,"Occ and Rate";#N/A,#N/A,FALSE,"PF Input";#N/A,#N/A,FALSE,"Capital Input";#N/A,#N/A,FALSE,"Proforma Five Yr";#N/A,#N/A,FALSE,"Calculations";#N/A,#N/A,FALSE,"Transaction Summary-DTW"}</definedName>
    <definedName name="VIRG.Complete._.Review" localSheetId="5" hidden="1">{#N/A,#N/A,FALSE,"Occ and Rate";#N/A,#N/A,FALSE,"PF Input";#N/A,#N/A,FALSE,"Capital Input";#N/A,#N/A,FALSE,"Proforma Five Yr";#N/A,#N/A,FALSE,"Calculations";#N/A,#N/A,FALSE,"Transaction Summary-DTW"}</definedName>
    <definedName name="VIRG.Complete._.Review" localSheetId="6" hidden="1">{#N/A,#N/A,FALSE,"Occ and Rate";#N/A,#N/A,FALSE,"PF Input";#N/A,#N/A,FALSE,"Capital Input";#N/A,#N/A,FALSE,"Proforma Five Yr";#N/A,#N/A,FALSE,"Calculations";#N/A,#N/A,FALSE,"Transaction Summary-DTW"}</definedName>
    <definedName name="VIRG.Complete._.Review" localSheetId="3" hidden="1">{#N/A,#N/A,FALSE,"Occ and Rate";#N/A,#N/A,FALSE,"PF Input";#N/A,#N/A,FALSE,"Capital Input";#N/A,#N/A,FALSE,"Proforma Five Yr";#N/A,#N/A,FALSE,"Calculations";#N/A,#N/A,FALSE,"Transaction Summary-DTW"}</definedName>
    <definedName name="VIRG.Complete._.Review" hidden="1">{#N/A,#N/A,FALSE,"Occ and Rate";#N/A,#N/A,FALSE,"PF Input";#N/A,#N/A,FALSE,"Capital Input";#N/A,#N/A,FALSE,"Proforma Five Yr";#N/A,#N/A,FALSE,"Calculations";#N/A,#N/A,FALSE,"Transaction Summary-DTW"}</definedName>
    <definedName name="VIRGIN.Investment._.Review" localSheetId="4" hidden="1">{#N/A,#N/A,FALSE,"Proforma Five Yr";#N/A,#N/A,FALSE,"Capital Input";#N/A,#N/A,FALSE,"Calculations";#N/A,#N/A,FALSE,"Transaction Summary-DTW"}</definedName>
    <definedName name="VIRGIN.Investment._.Review" localSheetId="5" hidden="1">{#N/A,#N/A,FALSE,"Proforma Five Yr";#N/A,#N/A,FALSE,"Capital Input";#N/A,#N/A,FALSE,"Calculations";#N/A,#N/A,FALSE,"Transaction Summary-DTW"}</definedName>
    <definedName name="VIRGIN.Investment._.Review" localSheetId="6" hidden="1">{#N/A,#N/A,FALSE,"Proforma Five Yr";#N/A,#N/A,FALSE,"Capital Input";#N/A,#N/A,FALSE,"Calculations";#N/A,#N/A,FALSE,"Transaction Summary-DTW"}</definedName>
    <definedName name="VIRGIN.Investment._.Review" localSheetId="3" hidden="1">{#N/A,#N/A,FALSE,"Proforma Five Yr";#N/A,#N/A,FALSE,"Capital Input";#N/A,#N/A,FALSE,"Calculations";#N/A,#N/A,FALSE,"Transaction Summary-DTW"}</definedName>
    <definedName name="VIRGIN.Investment._.Review" hidden="1">{#N/A,#N/A,FALSE,"Proforma Five Yr";#N/A,#N/A,FALSE,"Capital Input";#N/A,#N/A,FALSE,"Calculations";#N/A,#N/A,FALSE,"Transaction Summary-DTW"}</definedName>
    <definedName name="VIRGIN.Phase._.I." localSheetId="4" hidden="1">{#N/A,#N/A,FALSE,"Transaction Summary-DTW";#N/A,#N/A,FALSE,"Proforma Five Yr";#N/A,#N/A,FALSE,"Occ and Rate"}</definedName>
    <definedName name="VIRGIN.Phase._.I." localSheetId="5" hidden="1">{#N/A,#N/A,FALSE,"Transaction Summary-DTW";#N/A,#N/A,FALSE,"Proforma Five Yr";#N/A,#N/A,FALSE,"Occ and Rate"}</definedName>
    <definedName name="VIRGIN.Phase._.I." localSheetId="6" hidden="1">{#N/A,#N/A,FALSE,"Transaction Summary-DTW";#N/A,#N/A,FALSE,"Proforma Five Yr";#N/A,#N/A,FALSE,"Occ and Rate"}</definedName>
    <definedName name="VIRGIN.Phase._.I." localSheetId="3" hidden="1">{#N/A,#N/A,FALSE,"Transaction Summary-DTW";#N/A,#N/A,FALSE,"Proforma Five Yr";#N/A,#N/A,FALSE,"Occ and Rate"}</definedName>
    <definedName name="VIRGIN.Phase._.I." hidden="1">{#N/A,#N/A,FALSE,"Transaction Summary-DTW";#N/A,#N/A,FALSE,"Proforma Five Yr";#N/A,#N/A,FALSE,"Occ and Rate"}</definedName>
    <definedName name="VIRGIN.Proforma._.Review." localSheetId="4" hidden="1">{#N/A,#N/A,FALSE,"Occ and Rate";#N/A,#N/A,FALSE,"PF Input";#N/A,#N/A,FALSE,"Proforma Five Yr";#N/A,#N/A,FALSE,"Hotcomps"}</definedName>
    <definedName name="VIRGIN.Proforma._.Review." localSheetId="5" hidden="1">{#N/A,#N/A,FALSE,"Occ and Rate";#N/A,#N/A,FALSE,"PF Input";#N/A,#N/A,FALSE,"Proforma Five Yr";#N/A,#N/A,FALSE,"Hotcomps"}</definedName>
    <definedName name="VIRGIN.Proforma._.Review." localSheetId="6" hidden="1">{#N/A,#N/A,FALSE,"Occ and Rate";#N/A,#N/A,FALSE,"PF Input";#N/A,#N/A,FALSE,"Proforma Five Yr";#N/A,#N/A,FALSE,"Hotcomps"}</definedName>
    <definedName name="VIRGIN.Proforma._.Review." localSheetId="3" hidden="1">{#N/A,#N/A,FALSE,"Occ and Rate";#N/A,#N/A,FALSE,"PF Input";#N/A,#N/A,FALSE,"Proforma Five Yr";#N/A,#N/A,FALSE,"Hotcomps"}</definedName>
    <definedName name="VIRGIN.Proforma._.Review." hidden="1">{#N/A,#N/A,FALSE,"Occ and Rate";#N/A,#N/A,FALSE,"PF Input";#N/A,#N/A,FALSE,"Proforma Five Yr";#N/A,#N/A,FALSE,"Hotcomps"}</definedName>
    <definedName name="vj" localSheetId="4" hidden="1">{#N/A,#N/A,FALSE,"Assumptions";#N/A,#N/A,FALSE,"10-Yr - detail";#N/A,#N/A,FALSE,"Rent Roll";#N/A,#N/A,FALSE,"Historical (2)";#N/A,#N/A,FALSE,"RET's";#N/A,#N/A,FALSE,"Lse-Exp.";#N/A,#N/A,FALSE,"Lease Rollover";#N/A,#N/A,FALSE,"Service Contracts"}</definedName>
    <definedName name="vj" localSheetId="5" hidden="1">{#N/A,#N/A,FALSE,"Assumptions";#N/A,#N/A,FALSE,"10-Yr - detail";#N/A,#N/A,FALSE,"Rent Roll";#N/A,#N/A,FALSE,"Historical (2)";#N/A,#N/A,FALSE,"RET's";#N/A,#N/A,FALSE,"Lse-Exp.";#N/A,#N/A,FALSE,"Lease Rollover";#N/A,#N/A,FALSE,"Service Contracts"}</definedName>
    <definedName name="vj" localSheetId="6" hidden="1">{#N/A,#N/A,FALSE,"Assumptions";#N/A,#N/A,FALSE,"10-Yr - detail";#N/A,#N/A,FALSE,"Rent Roll";#N/A,#N/A,FALSE,"Historical (2)";#N/A,#N/A,FALSE,"RET's";#N/A,#N/A,FALSE,"Lse-Exp.";#N/A,#N/A,FALSE,"Lease Rollover";#N/A,#N/A,FALSE,"Service Contracts"}</definedName>
    <definedName name="vj" localSheetId="3" hidden="1">{#N/A,#N/A,FALSE,"Assumptions";#N/A,#N/A,FALSE,"10-Yr - detail";#N/A,#N/A,FALSE,"Rent Roll";#N/A,#N/A,FALSE,"Historical (2)";#N/A,#N/A,FALSE,"RET's";#N/A,#N/A,FALSE,"Lse-Exp.";#N/A,#N/A,FALSE,"Lease Rollover";#N/A,#N/A,FALSE,"Service Contracts"}</definedName>
    <definedName name="vj" hidden="1">{#N/A,#N/A,FALSE,"Assumptions";#N/A,#N/A,FALSE,"10-Yr - detail";#N/A,#N/A,FALSE,"Rent Roll";#N/A,#N/A,FALSE,"Historical (2)";#N/A,#N/A,FALSE,"RET's";#N/A,#N/A,FALSE,"Lse-Exp.";#N/A,#N/A,FALSE,"Lease Rollover";#N/A,#N/A,FALSE,"Service Contracts"}</definedName>
    <definedName name="vv" localSheetId="4" hidden="1">#REF!</definedName>
    <definedName name="vv" localSheetId="5" hidden="1">#REF!</definedName>
    <definedName name="vv" localSheetId="6" hidden="1">#REF!</definedName>
    <definedName name="vv" localSheetId="3" hidden="1">#REF!</definedName>
    <definedName name="vv" hidden="1">#REF!</definedName>
    <definedName name="vvv" localSheetId="4" hidden="1">{"1998",#N/A,FALSE,"1998"}</definedName>
    <definedName name="vvv" localSheetId="5" hidden="1">{"1998",#N/A,FALSE,"1998"}</definedName>
    <definedName name="vvv" localSheetId="6" hidden="1">{"1998",#N/A,FALSE,"1998"}</definedName>
    <definedName name="vvv" localSheetId="3" hidden="1">{"1998",#N/A,FALSE,"1998"}</definedName>
    <definedName name="vvv" hidden="1">{"1998",#N/A,FALSE,"1998"}</definedName>
    <definedName name="vz" localSheetId="4" hidden="1">{"mgmt forecast",#N/A,FALSE,"Mgmt Forecast";"dcf table",#N/A,FALSE,"Mgmt Forecast";"sensitivity",#N/A,FALSE,"Mgmt Forecast";"table inputs",#N/A,FALSE,"Mgmt Forecast";"calculations",#N/A,FALSE,"Mgmt Forecast"}</definedName>
    <definedName name="vz" localSheetId="5" hidden="1">{"mgmt forecast",#N/A,FALSE,"Mgmt Forecast";"dcf table",#N/A,FALSE,"Mgmt Forecast";"sensitivity",#N/A,FALSE,"Mgmt Forecast";"table inputs",#N/A,FALSE,"Mgmt Forecast";"calculations",#N/A,FALSE,"Mgmt Forecast"}</definedName>
    <definedName name="vz" localSheetId="6" hidden="1">{"mgmt forecast",#N/A,FALSE,"Mgmt Forecast";"dcf table",#N/A,FALSE,"Mgmt Forecast";"sensitivity",#N/A,FALSE,"Mgmt Forecast";"table inputs",#N/A,FALSE,"Mgmt Forecast";"calculations",#N/A,FALSE,"Mgmt Forecast"}</definedName>
    <definedName name="vz" localSheetId="3" hidden="1">{"mgmt forecast",#N/A,FALSE,"Mgmt Forecast";"dcf table",#N/A,FALSE,"Mgmt Forecast";"sensitivity",#N/A,FALSE,"Mgmt Forecast";"table inputs",#N/A,FALSE,"Mgmt Forecast";"calculations",#N/A,FALSE,"Mgmt Forecast"}</definedName>
    <definedName name="vz" hidden="1">{"mgmt forecast",#N/A,FALSE,"Mgmt Forecast";"dcf table",#N/A,FALSE,"Mgmt Forecast";"sensitivity",#N/A,FALSE,"Mgmt Forecast";"table inputs",#N/A,FALSE,"Mgmt Forecast";"calculations",#N/A,FALSE,"Mgmt Forecast"}</definedName>
    <definedName name="vzx" localSheetId="4" hidden="1">{"mgmt forecast",#N/A,FALSE,"Mgmt Forecast";"dcf table",#N/A,FALSE,"Mgmt Forecast";"sensitivity",#N/A,FALSE,"Mgmt Forecast";"table inputs",#N/A,FALSE,"Mgmt Forecast";"calculations",#N/A,FALSE,"Mgmt Forecast"}</definedName>
    <definedName name="vzx" localSheetId="5" hidden="1">{"mgmt forecast",#N/A,FALSE,"Mgmt Forecast";"dcf table",#N/A,FALSE,"Mgmt Forecast";"sensitivity",#N/A,FALSE,"Mgmt Forecast";"table inputs",#N/A,FALSE,"Mgmt Forecast";"calculations",#N/A,FALSE,"Mgmt Forecast"}</definedName>
    <definedName name="vzx" localSheetId="6" hidden="1">{"mgmt forecast",#N/A,FALSE,"Mgmt Forecast";"dcf table",#N/A,FALSE,"Mgmt Forecast";"sensitivity",#N/A,FALSE,"Mgmt Forecast";"table inputs",#N/A,FALSE,"Mgmt Forecast";"calculations",#N/A,FALSE,"Mgmt Forecast"}</definedName>
    <definedName name="vzx" localSheetId="3" hidden="1">{"mgmt forecast",#N/A,FALSE,"Mgmt Forecast";"dcf table",#N/A,FALSE,"Mgmt Forecast";"sensitivity",#N/A,FALSE,"Mgmt Forecast";"table inputs",#N/A,FALSE,"Mgmt Forecast";"calculations",#N/A,FALSE,"Mgmt Forecast"}</definedName>
    <definedName name="vzx" hidden="1">{"mgmt forecast",#N/A,FALSE,"Mgmt Forecast";"dcf table",#N/A,FALSE,"Mgmt Forecast";"sensitivity",#N/A,FALSE,"Mgmt Forecast";"table inputs",#N/A,FALSE,"Mgmt Forecast";"calculations",#N/A,FALSE,"Mgmt Forecast"}</definedName>
    <definedName name="w" localSheetId="4" hidden="1">#REF!</definedName>
    <definedName name="w" localSheetId="5" hidden="1">#REF!</definedName>
    <definedName name="w" localSheetId="6" hidden="1">#REF!</definedName>
    <definedName name="w" localSheetId="3" hidden="1">#REF!</definedName>
    <definedName name="w" hidden="1">#REF!</definedName>
    <definedName name="wafe" localSheetId="4" hidden="1">{"summary1",#N/A,TRUE,"Comps";"summary2",#N/A,TRUE,"Comps";"summary3",#N/A,TRUE,"Comps"}</definedName>
    <definedName name="wafe" localSheetId="5" hidden="1">{"summary1",#N/A,TRUE,"Comps";"summary2",#N/A,TRUE,"Comps";"summary3",#N/A,TRUE,"Comps"}</definedName>
    <definedName name="wafe" localSheetId="6" hidden="1">{"summary1",#N/A,TRUE,"Comps";"summary2",#N/A,TRUE,"Comps";"summary3",#N/A,TRUE,"Comps"}</definedName>
    <definedName name="wafe" localSheetId="3" hidden="1">{"summary1",#N/A,TRUE,"Comps";"summary2",#N/A,TRUE,"Comps";"summary3",#N/A,TRUE,"Comps"}</definedName>
    <definedName name="wafe" hidden="1">{"summary1",#N/A,TRUE,"Comps";"summary2",#N/A,TRUE,"Comps";"summary3",#N/A,TRUE,"Comps"}</definedName>
    <definedName name="Ward2273" localSheetId="4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Ward2273" localSheetId="5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Ward2273" localSheetId="6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Ward2273" localSheetId="3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Ward2273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we" hidden="1">#N/A</definedName>
    <definedName name="WEA" localSheetId="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EA" localSheetId="5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EA" localSheetId="6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EA" localSheetId="3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EA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efaf" localSheetId="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efaf" localSheetId="5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efaf" localSheetId="6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efaf" localSheetId="3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efaf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egj56" localSheetId="4" hidden="1">{"scen1",#N/A,FALSE,"Scenarios";"scen2",#N/A,FALSE,"Scenarios"}</definedName>
    <definedName name="wegj56" localSheetId="5" hidden="1">{"scen1",#N/A,FALSE,"Scenarios";"scen2",#N/A,FALSE,"Scenarios"}</definedName>
    <definedName name="wegj56" localSheetId="6" hidden="1">{"scen1",#N/A,FALSE,"Scenarios";"scen2",#N/A,FALSE,"Scenarios"}</definedName>
    <definedName name="wegj56" localSheetId="3" hidden="1">{"scen1",#N/A,FALSE,"Scenarios";"scen2",#N/A,FALSE,"Scenarios"}</definedName>
    <definedName name="wegj56" hidden="1">{"scen1",#N/A,FALSE,"Scenarios";"scen2",#N/A,FALSE,"Scenarios"}</definedName>
    <definedName name="wen" localSheetId="4" hidden="1">{"Assumptions",#N/A,FALSE,"input page"}</definedName>
    <definedName name="wen" localSheetId="5" hidden="1">{"Assumptions",#N/A,FALSE,"input page"}</definedName>
    <definedName name="wen" localSheetId="6" hidden="1">{"Assumptions",#N/A,FALSE,"input page"}</definedName>
    <definedName name="wen" localSheetId="3" hidden="1">{"Assumptions",#N/A,FALSE,"input page"}</definedName>
    <definedName name="wen" hidden="1">{"Assumptions",#N/A,FALSE,"input page"}</definedName>
    <definedName name="WEQQE" localSheetId="4" hidden="1">{"summary1",#N/A,TRUE,"Comps";"summary2",#N/A,TRUE,"Comps";"summary3",#N/A,TRUE,"Comps"}</definedName>
    <definedName name="WEQQE" localSheetId="5" hidden="1">{"summary1",#N/A,TRUE,"Comps";"summary2",#N/A,TRUE,"Comps";"summary3",#N/A,TRUE,"Comps"}</definedName>
    <definedName name="WEQQE" localSheetId="6" hidden="1">{"summary1",#N/A,TRUE,"Comps";"summary2",#N/A,TRUE,"Comps";"summary3",#N/A,TRUE,"Comps"}</definedName>
    <definedName name="WEQQE" localSheetId="3" hidden="1">{"summary1",#N/A,TRUE,"Comps";"summary2",#N/A,TRUE,"Comps";"summary3",#N/A,TRUE,"Comps"}</definedName>
    <definedName name="WEQQE" hidden="1">{"summary1",#N/A,TRUE,"Comps";"summary2",#N/A,TRUE,"Comps";"summary3",#N/A,TRUE,"Comps"}</definedName>
    <definedName name="wer" localSheetId="4" hidden="1">{"Total",#N/A,FALSE,"Six Fields";"PDP",#N/A,FALSE,"Six Fields";"PNP",#N/A,FALSE,"Six Fields";"PUD",#N/A,FALSE,"Six Fields";"Prob",#N/A,FALSE,"Six Fields"}</definedName>
    <definedName name="wer" localSheetId="5" hidden="1">{"Total",#N/A,FALSE,"Six Fields";"PDP",#N/A,FALSE,"Six Fields";"PNP",#N/A,FALSE,"Six Fields";"PUD",#N/A,FALSE,"Six Fields";"Prob",#N/A,FALSE,"Six Fields"}</definedName>
    <definedName name="wer" localSheetId="6" hidden="1">{"Total",#N/A,FALSE,"Six Fields";"PDP",#N/A,FALSE,"Six Fields";"PNP",#N/A,FALSE,"Six Fields";"PUD",#N/A,FALSE,"Six Fields";"Prob",#N/A,FALSE,"Six Fields"}</definedName>
    <definedName name="wer" localSheetId="3" hidden="1">{"Total",#N/A,FALSE,"Six Fields";"PDP",#N/A,FALSE,"Six Fields";"PNP",#N/A,FALSE,"Six Fields";"PUD",#N/A,FALSE,"Six Fields";"Prob",#N/A,FALSE,"Six Fields"}</definedName>
    <definedName name="wer" hidden="1">{"Total",#N/A,FALSE,"Six Fields";"PDP",#N/A,FALSE,"Six Fields";"PNP",#N/A,FALSE,"Six Fields";"PUD",#N/A,FALSE,"Six Fields";"Prob",#N/A,FALSE,"Six Fields"}</definedName>
    <definedName name="wertewrt" localSheetId="4" hidden="1">#REF!</definedName>
    <definedName name="wertewrt" localSheetId="5" hidden="1">#REF!</definedName>
    <definedName name="wertewrt" localSheetId="6" hidden="1">#REF!</definedName>
    <definedName name="wertewrt" localSheetId="3" hidden="1">#REF!</definedName>
    <definedName name="wertewrt" hidden="1">#REF!</definedName>
    <definedName name="wertwert" localSheetId="4" hidden="1">{0,0,0,0;0,0,0,0;0,0,0,0;0,0,0,0;0,0,0,0}</definedName>
    <definedName name="wertwert" localSheetId="5" hidden="1">{0,0,0,0;0,0,0,0;0,0,0,0;0,0,0,0;0,0,0,0}</definedName>
    <definedName name="wertwert" localSheetId="6" hidden="1">{0,0,0,0;0,0,0,0;0,0,0,0;0,0,0,0;0,0,0,0}</definedName>
    <definedName name="wertwert" localSheetId="3" hidden="1">{0,0,0,0;0,0,0,0;0,0,0,0;0,0,0,0;0,0,0,0}</definedName>
    <definedName name="wertwert" hidden="1">{0,0,0,0;0,0,0,0;0,0,0,0;0,0,0,0;0,0,0,0}</definedName>
    <definedName name="werw" localSheetId="4" hidden="1">{#N/A,#N/A,TRUE,"COVER";#N/A,#N/A,TRUE,"PROFORMA";#N/A,#N/A,TRUE,"Construction CF";#N/A,#N/A,TRUE,"CASHFLOW"}</definedName>
    <definedName name="werw" localSheetId="5" hidden="1">{#N/A,#N/A,TRUE,"COVER";#N/A,#N/A,TRUE,"PROFORMA";#N/A,#N/A,TRUE,"Construction CF";#N/A,#N/A,TRUE,"CASHFLOW"}</definedName>
    <definedName name="werw" localSheetId="6" hidden="1">{#N/A,#N/A,TRUE,"COVER";#N/A,#N/A,TRUE,"PROFORMA";#N/A,#N/A,TRUE,"Construction CF";#N/A,#N/A,TRUE,"CASHFLOW"}</definedName>
    <definedName name="werw" localSheetId="3" hidden="1">{#N/A,#N/A,TRUE,"COVER";#N/A,#N/A,TRUE,"PROFORMA";#N/A,#N/A,TRUE,"Construction CF";#N/A,#N/A,TRUE,"CASHFLOW"}</definedName>
    <definedName name="werw" hidden="1">{#N/A,#N/A,TRUE,"COVER";#N/A,#N/A,TRUE,"PROFORMA";#N/A,#N/A,TRUE,"Construction CF";#N/A,#N/A,TRUE,"CASHFLOW"}</definedName>
    <definedName name="werwer" hidden="1">#N/A</definedName>
    <definedName name="werwerw" hidden="1">#N/A</definedName>
    <definedName name="West" localSheetId="4" hidden="1">#REF!</definedName>
    <definedName name="West" localSheetId="5" hidden="1">#REF!</definedName>
    <definedName name="West" localSheetId="6" hidden="1">#REF!</definedName>
    <definedName name="West" localSheetId="3" hidden="1">#REF!</definedName>
    <definedName name="West" hidden="1">#REF!</definedName>
    <definedName name="wet" localSheetId="4" hidden="1">{"CSheet",#N/A,FALSE,"C";"SmCap",#N/A,FALSE,"VAL1";"GulfCoast",#N/A,FALSE,"VAL1";"nav",#N/A,FALSE,"NAV";"Summary",#N/A,FALSE,"NAV"}</definedName>
    <definedName name="wet" localSheetId="5" hidden="1">{"CSheet",#N/A,FALSE,"C";"SmCap",#N/A,FALSE,"VAL1";"GulfCoast",#N/A,FALSE,"VAL1";"nav",#N/A,FALSE,"NAV";"Summary",#N/A,FALSE,"NAV"}</definedName>
    <definedName name="wet" localSheetId="6" hidden="1">{"CSheet",#N/A,FALSE,"C";"SmCap",#N/A,FALSE,"VAL1";"GulfCoast",#N/A,FALSE,"VAL1";"nav",#N/A,FALSE,"NAV";"Summary",#N/A,FALSE,"NAV"}</definedName>
    <definedName name="wet" localSheetId="3" hidden="1">{"CSheet",#N/A,FALSE,"C";"SmCap",#N/A,FALSE,"VAL1";"GulfCoast",#N/A,FALSE,"VAL1";"nav",#N/A,FALSE,"NAV";"Summary",#N/A,FALSE,"NAV"}</definedName>
    <definedName name="wet" hidden="1">{"CSheet",#N/A,FALSE,"C";"SmCap",#N/A,FALSE,"VAL1";"GulfCoast",#N/A,FALSE,"VAL1";"nav",#N/A,FALSE,"NAV";"Summary",#N/A,FALSE,"NAV"}</definedName>
    <definedName name="wetadf" localSheetId="4" hidden="1">{"Assump",#N/A,TRUE,"Proforma";"first",#N/A,TRUE,"Proforma";"second",#N/A,TRUE,"Proforma";"lease1",#N/A,TRUE,"Proforma";"lease2",#N/A,TRUE,"Proforma"}</definedName>
    <definedName name="wetadf" localSheetId="5" hidden="1">{"Assump",#N/A,TRUE,"Proforma";"first",#N/A,TRUE,"Proforma";"second",#N/A,TRUE,"Proforma";"lease1",#N/A,TRUE,"Proforma";"lease2",#N/A,TRUE,"Proforma"}</definedName>
    <definedName name="wetadf" localSheetId="6" hidden="1">{"Assump",#N/A,TRUE,"Proforma";"first",#N/A,TRUE,"Proforma";"second",#N/A,TRUE,"Proforma";"lease1",#N/A,TRUE,"Proforma";"lease2",#N/A,TRUE,"Proforma"}</definedName>
    <definedName name="wetadf" localSheetId="3" hidden="1">{"Assump",#N/A,TRUE,"Proforma";"first",#N/A,TRUE,"Proforma";"second",#N/A,TRUE,"Proforma";"lease1",#N/A,TRUE,"Proforma";"lease2",#N/A,TRUE,"Proforma"}</definedName>
    <definedName name="wetadf" hidden="1">{"Assump",#N/A,TRUE,"Proforma";"first",#N/A,TRUE,"Proforma";"second",#N/A,TRUE,"Proforma";"lease1",#N/A,TRUE,"Proforma";"lease2",#N/A,TRUE,"Proforma"}</definedName>
    <definedName name="what" localSheetId="4" hidden="1">{"Page1",#N/A,FALSE,"7979";"Page2",#N/A,FALSE,"7979";"Page3",#N/A,FALSE,"7979"}</definedName>
    <definedName name="what" localSheetId="5" hidden="1">{"Page1",#N/A,FALSE,"7979";"Page2",#N/A,FALSE,"7979";"Page3",#N/A,FALSE,"7979"}</definedName>
    <definedName name="what" localSheetId="6" hidden="1">{"Page1",#N/A,FALSE,"7979";"Page2",#N/A,FALSE,"7979";"Page3",#N/A,FALSE,"7979"}</definedName>
    <definedName name="what" localSheetId="3" hidden="1">{"Page1",#N/A,FALSE,"7979";"Page2",#N/A,FALSE,"7979";"Page3",#N/A,FALSE,"7979"}</definedName>
    <definedName name="what" hidden="1">{"Page1",#N/A,FALSE,"7979";"Page2",#N/A,FALSE,"7979";"Page3",#N/A,FALSE,"7979"}</definedName>
    <definedName name="Whatever" localSheetId="4" hidden="1">#REF!</definedName>
    <definedName name="Whatever" localSheetId="5" hidden="1">#REF!</definedName>
    <definedName name="Whatever" localSheetId="6" hidden="1">#REF!</definedName>
    <definedName name="Whatever" localSheetId="3" hidden="1">#REF!</definedName>
    <definedName name="Whatever" hidden="1">#REF!</definedName>
    <definedName name="whatwhat" localSheetId="4" hidden="1">{"Page1",#N/A,FALSE,"7979";"Page2",#N/A,FALSE,"7979";"Page3",#N/A,FALSE,"7979"}</definedName>
    <definedName name="whatwhat" localSheetId="5" hidden="1">{"Page1",#N/A,FALSE,"7979";"Page2",#N/A,FALSE,"7979";"Page3",#N/A,FALSE,"7979"}</definedName>
    <definedName name="whatwhat" localSheetId="6" hidden="1">{"Page1",#N/A,FALSE,"7979";"Page2",#N/A,FALSE,"7979";"Page3",#N/A,FALSE,"7979"}</definedName>
    <definedName name="whatwhat" localSheetId="3" hidden="1">{"Page1",#N/A,FALSE,"7979";"Page2",#N/A,FALSE,"7979";"Page3",#N/A,FALSE,"7979"}</definedName>
    <definedName name="whatwhat" hidden="1">{"Page1",#N/A,FALSE,"7979";"Page2",#N/A,FALSE,"7979";"Page3",#N/A,FALSE,"7979"}</definedName>
    <definedName name="WQE" localSheetId="4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QE" localSheetId="5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QE" localSheetId="6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QE" localSheetId="3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QE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r" localSheetId="4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r" localSheetId="5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r" localSheetId="6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r" localSheetId="3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r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rd.2._.pagers.3" localSheetId="4" hidden="1">{"Cover",#N/A,FALSE,"Cover";"Summary",#N/A,FALSE,"Summarpage"}</definedName>
    <definedName name="wrd.2._.pagers.3" localSheetId="5" hidden="1">{"Cover",#N/A,FALSE,"Cover";"Summary",#N/A,FALSE,"Summarpage"}</definedName>
    <definedName name="wrd.2._.pagers.3" localSheetId="6" hidden="1">{"Cover",#N/A,FALSE,"Cover";"Summary",#N/A,FALSE,"Summarpage"}</definedName>
    <definedName name="wrd.2._.pagers.3" localSheetId="3" hidden="1">{"Cover",#N/A,FALSE,"Cover";"Summary",#N/A,FALSE,"Summarpage"}</definedName>
    <definedName name="wrd.2._.pagers.3" hidden="1">{"Cover",#N/A,FALSE,"Cover";"Summary",#N/A,FALSE,"Summarpage"}</definedName>
    <definedName name="wrn" localSheetId="4" hidden="1">{#N/A,#N/A,TRUE,"Krycí list"}</definedName>
    <definedName name="wrn" localSheetId="5" hidden="1">{#N/A,#N/A,TRUE,"Krycí list"}</definedName>
    <definedName name="wrn" localSheetId="6" hidden="1">{#N/A,#N/A,TRUE,"Krycí list"}</definedName>
    <definedName name="wrn" localSheetId="3" hidden="1">{#N/A,#N/A,TRUE,"Krycí list"}</definedName>
    <definedName name="wrn" hidden="1">{#N/A,#N/A,TRUE,"Krycí list"}</definedName>
    <definedName name="wrn.10._.Year._.Analysis." localSheetId="4" hidden="1">{"Data Input",#N/A,TRUE,"Data Input";"10-Yr Cash Flow",#N/A,TRUE,"Cash Flow";"10-Yr Value",#N/A,TRUE,"Value "}</definedName>
    <definedName name="wrn.10._.Year._.Analysis." localSheetId="5" hidden="1">{"Data Input",#N/A,TRUE,"Data Input";"10-Yr Cash Flow",#N/A,TRUE,"Cash Flow";"10-Yr Value",#N/A,TRUE,"Value "}</definedName>
    <definedName name="wrn.10._.Year._.Analysis." localSheetId="6" hidden="1">{"Data Input",#N/A,TRUE,"Data Input";"10-Yr Cash Flow",#N/A,TRUE,"Cash Flow";"10-Yr Value",#N/A,TRUE,"Value "}</definedName>
    <definedName name="wrn.10._.Year._.Analysis." localSheetId="3" hidden="1">{"Data Input",#N/A,TRUE,"Data Input";"10-Yr Cash Flow",#N/A,TRUE,"Cash Flow";"10-Yr Value",#N/A,TRUE,"Value "}</definedName>
    <definedName name="wrn.10._.Year._.Analysis." hidden="1">{"Data Input",#N/A,TRUE,"Data Input";"10-Yr Cash Flow",#N/A,TRUE,"Cash Flow";"10-Yr Value",#N/A,TRUE,"Value "}</definedName>
    <definedName name="wrn.12._.MONTH._.SPREAD." localSheetId="4" hidden="1">{#N/A,#N/A,FALSE,"CPM";#N/A,#N/A,FALSE,"CVI";#N/A,#N/A,FALSE,"RNL";#N/A,#N/A,FALSE,"HAL";#N/A,#N/A,FALSE,"WPL";#N/A,#N/A,FALSE,"RPL";#N/A,#N/A,FALSE,"GVA";#N/A,#N/A,FALSE,"LRJKL";#N/A,#N/A,FALSE,"LPCVI";#N/A,#N/A,FALSE,"RGW and RGW2";#N/A,#N/A,FALSE,"RHL";#N/A,#N/A,FALSE,"HRP";#N/A,#N/A,FALSE,"WPE";#N/A,#N/A,FALSE,"DEL";#N/A,#N/A,FALSE,"PCA";#N/A,#N/A,FALSE,"PBL";#N/A,#N/A,FALSE,"KLL";#N/A,#N/A,FALSE,"RCR";#N/A,#N/A,FALSE,"LRJ#1";#N/A,#N/A,FALSE,"LRJ#2";#N/A,#N/A,FALSE,"OPL"}</definedName>
    <definedName name="wrn.12._.MONTH._.SPREAD." localSheetId="5" hidden="1">{#N/A,#N/A,FALSE,"CPM";#N/A,#N/A,FALSE,"CVI";#N/A,#N/A,FALSE,"RNL";#N/A,#N/A,FALSE,"HAL";#N/A,#N/A,FALSE,"WPL";#N/A,#N/A,FALSE,"RPL";#N/A,#N/A,FALSE,"GVA";#N/A,#N/A,FALSE,"LRJKL";#N/A,#N/A,FALSE,"LPCVI";#N/A,#N/A,FALSE,"RGW and RGW2";#N/A,#N/A,FALSE,"RHL";#N/A,#N/A,FALSE,"HRP";#N/A,#N/A,FALSE,"WPE";#N/A,#N/A,FALSE,"DEL";#N/A,#N/A,FALSE,"PCA";#N/A,#N/A,FALSE,"PBL";#N/A,#N/A,FALSE,"KLL";#N/A,#N/A,FALSE,"RCR";#N/A,#N/A,FALSE,"LRJ#1";#N/A,#N/A,FALSE,"LRJ#2";#N/A,#N/A,FALSE,"OPL"}</definedName>
    <definedName name="wrn.12._.MONTH._.SPREAD." localSheetId="6" hidden="1">{#N/A,#N/A,FALSE,"CPM";#N/A,#N/A,FALSE,"CVI";#N/A,#N/A,FALSE,"RNL";#N/A,#N/A,FALSE,"HAL";#N/A,#N/A,FALSE,"WPL";#N/A,#N/A,FALSE,"RPL";#N/A,#N/A,FALSE,"GVA";#N/A,#N/A,FALSE,"LRJKL";#N/A,#N/A,FALSE,"LPCVI";#N/A,#N/A,FALSE,"RGW and RGW2";#N/A,#N/A,FALSE,"RHL";#N/A,#N/A,FALSE,"HRP";#N/A,#N/A,FALSE,"WPE";#N/A,#N/A,FALSE,"DEL";#N/A,#N/A,FALSE,"PCA";#N/A,#N/A,FALSE,"PBL";#N/A,#N/A,FALSE,"KLL";#N/A,#N/A,FALSE,"RCR";#N/A,#N/A,FALSE,"LRJ#1";#N/A,#N/A,FALSE,"LRJ#2";#N/A,#N/A,FALSE,"OPL"}</definedName>
    <definedName name="wrn.12._.MONTH._.SPREAD." localSheetId="3" hidden="1">{#N/A,#N/A,FALSE,"CPM";#N/A,#N/A,FALSE,"CVI";#N/A,#N/A,FALSE,"RNL";#N/A,#N/A,FALSE,"HAL";#N/A,#N/A,FALSE,"WPL";#N/A,#N/A,FALSE,"RPL";#N/A,#N/A,FALSE,"GVA";#N/A,#N/A,FALSE,"LRJKL";#N/A,#N/A,FALSE,"LPCVI";#N/A,#N/A,FALSE,"RGW and RGW2";#N/A,#N/A,FALSE,"RHL";#N/A,#N/A,FALSE,"HRP";#N/A,#N/A,FALSE,"WPE";#N/A,#N/A,FALSE,"DEL";#N/A,#N/A,FALSE,"PCA";#N/A,#N/A,FALSE,"PBL";#N/A,#N/A,FALSE,"KLL";#N/A,#N/A,FALSE,"RCR";#N/A,#N/A,FALSE,"LRJ#1";#N/A,#N/A,FALSE,"LRJ#2";#N/A,#N/A,FALSE,"OPL"}</definedName>
    <definedName name="wrn.12._.MONTH._.SPREAD." hidden="1">{#N/A,#N/A,FALSE,"CPM";#N/A,#N/A,FALSE,"CVI";#N/A,#N/A,FALSE,"RNL";#N/A,#N/A,FALSE,"HAL";#N/A,#N/A,FALSE,"WPL";#N/A,#N/A,FALSE,"RPL";#N/A,#N/A,FALSE,"GVA";#N/A,#N/A,FALSE,"LRJKL";#N/A,#N/A,FALSE,"LPCVI";#N/A,#N/A,FALSE,"RGW and RGW2";#N/A,#N/A,FALSE,"RHL";#N/A,#N/A,FALSE,"HRP";#N/A,#N/A,FALSE,"WPE";#N/A,#N/A,FALSE,"DEL";#N/A,#N/A,FALSE,"PCA";#N/A,#N/A,FALSE,"PBL";#N/A,#N/A,FALSE,"KLL";#N/A,#N/A,FALSE,"RCR";#N/A,#N/A,FALSE,"LRJ#1";#N/A,#N/A,FALSE,"LRJ#2";#N/A,#N/A,FALSE,"OPL"}</definedName>
    <definedName name="wrn.15._.Year._.Analysis." localSheetId="4" hidden="1">{"Data Input",#N/A,TRUE,"Data Input";"15-Yr Cash Flow",#N/A,TRUE,"Cash Flow";"15-Yr Value",#N/A,TRUE,"Value "}</definedName>
    <definedName name="wrn.15._.Year._.Analysis." localSheetId="5" hidden="1">{"Data Input",#N/A,TRUE,"Data Input";"15-Yr Cash Flow",#N/A,TRUE,"Cash Flow";"15-Yr Value",#N/A,TRUE,"Value "}</definedName>
    <definedName name="wrn.15._.Year._.Analysis." localSheetId="6" hidden="1">{"Data Input",#N/A,TRUE,"Data Input";"15-Yr Cash Flow",#N/A,TRUE,"Cash Flow";"15-Yr Value",#N/A,TRUE,"Value "}</definedName>
    <definedName name="wrn.15._.Year._.Analysis." localSheetId="3" hidden="1">{"Data Input",#N/A,TRUE,"Data Input";"15-Yr Cash Flow",#N/A,TRUE,"Cash Flow";"15-Yr Value",#N/A,TRUE,"Value "}</definedName>
    <definedName name="wrn.15._.Year._.Analysis." hidden="1">{"Data Input",#N/A,TRUE,"Data Input";"15-Yr Cash Flow",#N/A,TRUE,"Cash Flow";"15-Yr Value",#N/A,TRUE,"Value "}</definedName>
    <definedName name="wrn.1995._.Analysis." localSheetId="4" hidden="1">{#N/A,#N/A,FALSE,"1995 Rev &amp; Exp"}</definedName>
    <definedName name="wrn.1995._.Analysis." localSheetId="5" hidden="1">{#N/A,#N/A,FALSE,"1995 Rev &amp; Exp"}</definedName>
    <definedName name="wrn.1995._.Analysis." localSheetId="6" hidden="1">{#N/A,#N/A,FALSE,"1995 Rev &amp; Exp"}</definedName>
    <definedName name="wrn.1995._.Analysis." localSheetId="3" hidden="1">{#N/A,#N/A,FALSE,"1995 Rev &amp; Exp"}</definedName>
    <definedName name="wrn.1995._.Analysis." hidden="1">{#N/A,#N/A,FALSE,"1995 Rev &amp; Exp"}</definedName>
    <definedName name="wrn.1997." localSheetId="4" hidden="1">{"CoverSheet",#N/A,TRUE,"97CoverPage";#N/A,#N/A,TRUE,"97TableOfContents";"CY 1997",#N/A,TRUE,"97CashFlowBeforeFinancing";"CY 1997",#N/A,TRUE,"97CashFlowAfterFinancing ";"CY 1997",#N/A,TRUE,"97Escrow Closings (all) ";"CY 1997",#N/A,TRUE,"97Revenue Summary";"CY 1997",#N/A,TRUE,"97 A-1 Sales";"CY 1997",#N/A,TRUE,"97 A-2 Sales";"CY 1997",#N/A,TRUE,"97 B-1 Sales";"CY 1997",#N/A,TRUE,"97 B-2 Sales";"CY 1997",#N/A,TRUE,"97 D-1 Sales";"CY 1997",#N/A,TRUE,"97 H Sales";"CY 1997",#N/A,TRUE,"97 I Sales";"CY 1997",#N/A,TRUE,"97 J Sales";"CY 1997",#N/A,TRUE,"97 K Sales";"CY 1997",#N/A,TRUE,"97 Land ";"CY 1997",#N/A,TRUE,"97 Pre-Development";"CY 1997",#N/A,TRUE,"97Construction Summary ";"CY 1997",#N/A,TRUE,"97 A-1 DevCosts";"CY 1997",#N/A,TRUE,"97 A-2 DevCosts";"CY 1997",#N/A,TRUE,"97 B-1 DevCosts";"CY 1997",#N/A,TRUE,"97 B-2 DevCosts";"CY 1997",#N/A,TRUE,"97 C DevCosts";#N/A,#N/A,TRUE,"97 D-1 DevCosts";"CY 1997",#N/A,TRUE,"97 E Dev Costs";"CY 1997",#N/A,TRUE,"97 G Dev Costs";#N/A,#N/A,TRUE,"97 H Dev Costs";#N/A,#N/A,TRUE,"97 I Dev Costs";"CY 1997",#N/A,TRUE,"97 J Dev Costs";#N/A,#N/A,TRUE,"97 K Dev Costs";"CY 1997",#N/A,TRUE,"97 Master Dev. Cost Wksht";"CY 1997",#N/A,TRUE,"97 Golf Course Captial ";"CY 1997",#N/A,TRUE,"97 Indirect &amp; Operating Costs ";"CY 1997",#N/A,TRUE,"97 Other SalesRevenue";"CY 1997",#N/A,TRUE,"97 Village Absorption";"CY 1997",#N/A,TRUE,"97 FINANCING";#N/A,#N/A,TRUE,"97 Dev Assumptions";#N/A,#N/A,TRUE,"97 A&amp;B Development Cost";#N/A,#N/A,TRUE,"97 B-2 Bonding ";#N/A,#N/A,TRUE,"97 E Supplemental Schedule";#N/A,#N/A,TRUE,"97 Factors"}</definedName>
    <definedName name="wrn.1997." localSheetId="5" hidden="1">{"CoverSheet",#N/A,TRUE,"97CoverPage";#N/A,#N/A,TRUE,"97TableOfContents";"CY 1997",#N/A,TRUE,"97CashFlowBeforeFinancing";"CY 1997",#N/A,TRUE,"97CashFlowAfterFinancing ";"CY 1997",#N/A,TRUE,"97Escrow Closings (all) ";"CY 1997",#N/A,TRUE,"97Revenue Summary";"CY 1997",#N/A,TRUE,"97 A-1 Sales";"CY 1997",#N/A,TRUE,"97 A-2 Sales";"CY 1997",#N/A,TRUE,"97 B-1 Sales";"CY 1997",#N/A,TRUE,"97 B-2 Sales";"CY 1997",#N/A,TRUE,"97 D-1 Sales";"CY 1997",#N/A,TRUE,"97 H Sales";"CY 1997",#N/A,TRUE,"97 I Sales";"CY 1997",#N/A,TRUE,"97 J Sales";"CY 1997",#N/A,TRUE,"97 K Sales";"CY 1997",#N/A,TRUE,"97 Land ";"CY 1997",#N/A,TRUE,"97 Pre-Development";"CY 1997",#N/A,TRUE,"97Construction Summary ";"CY 1997",#N/A,TRUE,"97 A-1 DevCosts";"CY 1997",#N/A,TRUE,"97 A-2 DevCosts";"CY 1997",#N/A,TRUE,"97 B-1 DevCosts";"CY 1997",#N/A,TRUE,"97 B-2 DevCosts";"CY 1997",#N/A,TRUE,"97 C DevCosts";#N/A,#N/A,TRUE,"97 D-1 DevCosts";"CY 1997",#N/A,TRUE,"97 E Dev Costs";"CY 1997",#N/A,TRUE,"97 G Dev Costs";#N/A,#N/A,TRUE,"97 H Dev Costs";#N/A,#N/A,TRUE,"97 I Dev Costs";"CY 1997",#N/A,TRUE,"97 J Dev Costs";#N/A,#N/A,TRUE,"97 K Dev Costs";"CY 1997",#N/A,TRUE,"97 Master Dev. Cost Wksht";"CY 1997",#N/A,TRUE,"97 Golf Course Captial ";"CY 1997",#N/A,TRUE,"97 Indirect &amp; Operating Costs ";"CY 1997",#N/A,TRUE,"97 Other SalesRevenue";"CY 1997",#N/A,TRUE,"97 Village Absorption";"CY 1997",#N/A,TRUE,"97 FINANCING";#N/A,#N/A,TRUE,"97 Dev Assumptions";#N/A,#N/A,TRUE,"97 A&amp;B Development Cost";#N/A,#N/A,TRUE,"97 B-2 Bonding ";#N/A,#N/A,TRUE,"97 E Supplemental Schedule";#N/A,#N/A,TRUE,"97 Factors"}</definedName>
    <definedName name="wrn.1997." localSheetId="6" hidden="1">{"CoverSheet",#N/A,TRUE,"97CoverPage";#N/A,#N/A,TRUE,"97TableOfContents";"CY 1997",#N/A,TRUE,"97CashFlowBeforeFinancing";"CY 1997",#N/A,TRUE,"97CashFlowAfterFinancing ";"CY 1997",#N/A,TRUE,"97Escrow Closings (all) ";"CY 1997",#N/A,TRUE,"97Revenue Summary";"CY 1997",#N/A,TRUE,"97 A-1 Sales";"CY 1997",#N/A,TRUE,"97 A-2 Sales";"CY 1997",#N/A,TRUE,"97 B-1 Sales";"CY 1997",#N/A,TRUE,"97 B-2 Sales";"CY 1997",#N/A,TRUE,"97 D-1 Sales";"CY 1997",#N/A,TRUE,"97 H Sales";"CY 1997",#N/A,TRUE,"97 I Sales";"CY 1997",#N/A,TRUE,"97 J Sales";"CY 1997",#N/A,TRUE,"97 K Sales";"CY 1997",#N/A,TRUE,"97 Land ";"CY 1997",#N/A,TRUE,"97 Pre-Development";"CY 1997",#N/A,TRUE,"97Construction Summary ";"CY 1997",#N/A,TRUE,"97 A-1 DevCosts";"CY 1997",#N/A,TRUE,"97 A-2 DevCosts";"CY 1997",#N/A,TRUE,"97 B-1 DevCosts";"CY 1997",#N/A,TRUE,"97 B-2 DevCosts";"CY 1997",#N/A,TRUE,"97 C DevCosts";#N/A,#N/A,TRUE,"97 D-1 DevCosts";"CY 1997",#N/A,TRUE,"97 E Dev Costs";"CY 1997",#N/A,TRUE,"97 G Dev Costs";#N/A,#N/A,TRUE,"97 H Dev Costs";#N/A,#N/A,TRUE,"97 I Dev Costs";"CY 1997",#N/A,TRUE,"97 J Dev Costs";#N/A,#N/A,TRUE,"97 K Dev Costs";"CY 1997",#N/A,TRUE,"97 Master Dev. Cost Wksht";"CY 1997",#N/A,TRUE,"97 Golf Course Captial ";"CY 1997",#N/A,TRUE,"97 Indirect &amp; Operating Costs ";"CY 1997",#N/A,TRUE,"97 Other SalesRevenue";"CY 1997",#N/A,TRUE,"97 Village Absorption";"CY 1997",#N/A,TRUE,"97 FINANCING";#N/A,#N/A,TRUE,"97 Dev Assumptions";#N/A,#N/A,TRUE,"97 A&amp;B Development Cost";#N/A,#N/A,TRUE,"97 B-2 Bonding ";#N/A,#N/A,TRUE,"97 E Supplemental Schedule";#N/A,#N/A,TRUE,"97 Factors"}</definedName>
    <definedName name="wrn.1997." localSheetId="3" hidden="1">{"CoverSheet",#N/A,TRUE,"97CoverPage";#N/A,#N/A,TRUE,"97TableOfContents";"CY 1997",#N/A,TRUE,"97CashFlowBeforeFinancing";"CY 1997",#N/A,TRUE,"97CashFlowAfterFinancing ";"CY 1997",#N/A,TRUE,"97Escrow Closings (all) ";"CY 1997",#N/A,TRUE,"97Revenue Summary";"CY 1997",#N/A,TRUE,"97 A-1 Sales";"CY 1997",#N/A,TRUE,"97 A-2 Sales";"CY 1997",#N/A,TRUE,"97 B-1 Sales";"CY 1997",#N/A,TRUE,"97 B-2 Sales";"CY 1997",#N/A,TRUE,"97 D-1 Sales";"CY 1997",#N/A,TRUE,"97 H Sales";"CY 1997",#N/A,TRUE,"97 I Sales";"CY 1997",#N/A,TRUE,"97 J Sales";"CY 1997",#N/A,TRUE,"97 K Sales";"CY 1997",#N/A,TRUE,"97 Land ";"CY 1997",#N/A,TRUE,"97 Pre-Development";"CY 1997",#N/A,TRUE,"97Construction Summary ";"CY 1997",#N/A,TRUE,"97 A-1 DevCosts";"CY 1997",#N/A,TRUE,"97 A-2 DevCosts";"CY 1997",#N/A,TRUE,"97 B-1 DevCosts";"CY 1997",#N/A,TRUE,"97 B-2 DevCosts";"CY 1997",#N/A,TRUE,"97 C DevCosts";#N/A,#N/A,TRUE,"97 D-1 DevCosts";"CY 1997",#N/A,TRUE,"97 E Dev Costs";"CY 1997",#N/A,TRUE,"97 G Dev Costs";#N/A,#N/A,TRUE,"97 H Dev Costs";#N/A,#N/A,TRUE,"97 I Dev Costs";"CY 1997",#N/A,TRUE,"97 J Dev Costs";#N/A,#N/A,TRUE,"97 K Dev Costs";"CY 1997",#N/A,TRUE,"97 Master Dev. Cost Wksht";"CY 1997",#N/A,TRUE,"97 Golf Course Captial ";"CY 1997",#N/A,TRUE,"97 Indirect &amp; Operating Costs ";"CY 1997",#N/A,TRUE,"97 Other SalesRevenue";"CY 1997",#N/A,TRUE,"97 Village Absorption";"CY 1997",#N/A,TRUE,"97 FINANCING";#N/A,#N/A,TRUE,"97 Dev Assumptions";#N/A,#N/A,TRUE,"97 A&amp;B Development Cost";#N/A,#N/A,TRUE,"97 B-2 Bonding ";#N/A,#N/A,TRUE,"97 E Supplemental Schedule";#N/A,#N/A,TRUE,"97 Factors"}</definedName>
    <definedName name="wrn.1997." hidden="1">{"CoverSheet",#N/A,TRUE,"97CoverPage";#N/A,#N/A,TRUE,"97TableOfContents";"CY 1997",#N/A,TRUE,"97CashFlowBeforeFinancing";"CY 1997",#N/A,TRUE,"97CashFlowAfterFinancing ";"CY 1997",#N/A,TRUE,"97Escrow Closings (all) ";"CY 1997",#N/A,TRUE,"97Revenue Summary";"CY 1997",#N/A,TRUE,"97 A-1 Sales";"CY 1997",#N/A,TRUE,"97 A-2 Sales";"CY 1997",#N/A,TRUE,"97 B-1 Sales";"CY 1997",#N/A,TRUE,"97 B-2 Sales";"CY 1997",#N/A,TRUE,"97 D-1 Sales";"CY 1997",#N/A,TRUE,"97 H Sales";"CY 1997",#N/A,TRUE,"97 I Sales";"CY 1997",#N/A,TRUE,"97 J Sales";"CY 1997",#N/A,TRUE,"97 K Sales";"CY 1997",#N/A,TRUE,"97 Land ";"CY 1997",#N/A,TRUE,"97 Pre-Development";"CY 1997",#N/A,TRUE,"97Construction Summary ";"CY 1997",#N/A,TRUE,"97 A-1 DevCosts";"CY 1997",#N/A,TRUE,"97 A-2 DevCosts";"CY 1997",#N/A,TRUE,"97 B-1 DevCosts";"CY 1997",#N/A,TRUE,"97 B-2 DevCosts";"CY 1997",#N/A,TRUE,"97 C DevCosts";#N/A,#N/A,TRUE,"97 D-1 DevCosts";"CY 1997",#N/A,TRUE,"97 E Dev Costs";"CY 1997",#N/A,TRUE,"97 G Dev Costs";#N/A,#N/A,TRUE,"97 H Dev Costs";#N/A,#N/A,TRUE,"97 I Dev Costs";"CY 1997",#N/A,TRUE,"97 J Dev Costs";#N/A,#N/A,TRUE,"97 K Dev Costs";"CY 1997",#N/A,TRUE,"97 Master Dev. Cost Wksht";"CY 1997",#N/A,TRUE,"97 Golf Course Captial ";"CY 1997",#N/A,TRUE,"97 Indirect &amp; Operating Costs ";"CY 1997",#N/A,TRUE,"97 Other SalesRevenue";"CY 1997",#N/A,TRUE,"97 Village Absorption";"CY 1997",#N/A,TRUE,"97 FINANCING";#N/A,#N/A,TRUE,"97 Dev Assumptions";#N/A,#N/A,TRUE,"97 A&amp;B Development Cost";#N/A,#N/A,TRUE,"97 B-2 Bonding ";#N/A,#N/A,TRUE,"97 E Supplemental Schedule";#N/A,#N/A,TRUE,"97 Factors"}</definedName>
    <definedName name="wrn.1998." localSheetId="4" hidden="1">{"1998",#N/A,FALSE,"1998"}</definedName>
    <definedName name="wrn.1998." localSheetId="5" hidden="1">{"1998",#N/A,FALSE,"1998"}</definedName>
    <definedName name="wrn.1998." localSheetId="6" hidden="1">{"1998",#N/A,FALSE,"1998"}</definedName>
    <definedName name="wrn.1998." localSheetId="3" hidden="1">{"1998",#N/A,FALSE,"1998"}</definedName>
    <definedName name="wrn.1998." hidden="1">{"1998",#N/A,FALSE,"1998"}</definedName>
    <definedName name="wrn.1998._.Budget." localSheetId="4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wrn.1998._.Budget." localSheetId="5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wrn.1998._.Budget." localSheetId="6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wrn.1998._.Budget." localSheetId="3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wrn.1998._.Budget.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wrn.19982" localSheetId="4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wrn.19982" localSheetId="5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wrn.19982" localSheetId="6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wrn.19982" localSheetId="3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wrn.19982" hidden="1">{#N/A,#N/A,FALSE,"A";#N/A,#N/A,FALSE,"B";#N/A,#N/A,FALSE,"C";#N/A,#N/A,FALSE,"D";#N/A,#N/A,FALSE,"E";#N/A,#N/A,FALSE,"F";#N/A,#N/A,FALSE,"G";#N/A,#N/A,FALSE,"H";#N/A,#N/A,FALSE,"I";#N/A,#N/A,FALSE,"J";#N/A,#N/A,FALSE,"K";#N/A,#N/A,FALSE,"L";#N/A,#N/A,FALSE,"M";#N/A,#N/A,FALSE,"N";#N/A,#N/A,FALSE,"O";#N/A,#N/A,FALSE,"P";#N/A,#N/A,FALSE,"Q";#N/A,#N/A,FALSE,"R"}</definedName>
    <definedName name="wrn.1999." localSheetId="4" hidden="1">{"1999",#N/A,FALSE,"1999"}</definedName>
    <definedName name="wrn.1999." localSheetId="5" hidden="1">{"1999",#N/A,FALSE,"1999"}</definedName>
    <definedName name="wrn.1999." localSheetId="6" hidden="1">{"1999",#N/A,FALSE,"1999"}</definedName>
    <definedName name="wrn.1999." localSheetId="3" hidden="1">{"1999",#N/A,FALSE,"1999"}</definedName>
    <definedName name="wrn.1999." hidden="1">{"1999",#N/A,FALSE,"1999"}</definedName>
    <definedName name="wrn.2" localSheetId="4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2" localSheetId="5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2" localSheetId="6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2" localSheetId="3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2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2._.pagers." localSheetId="4" hidden="1">{"Cover",#N/A,FALSE,"Cover";"Summary",#N/A,FALSE,"Summarpage"}</definedName>
    <definedName name="wrn.2._.pagers." localSheetId="5" hidden="1">{"Cover",#N/A,FALSE,"Cover";"Summary",#N/A,FALSE,"Summarpage"}</definedName>
    <definedName name="wrn.2._.pagers." localSheetId="6" hidden="1">{"Cover",#N/A,FALSE,"Cover";"Summary",#N/A,FALSE,"Summarpage"}</definedName>
    <definedName name="wrn.2._.pagers." localSheetId="3" hidden="1">{"Cover",#N/A,FALSE,"Cover";"Summary",#N/A,FALSE,"Summarpage"}</definedName>
    <definedName name="wrn.2._.pagers." hidden="1">{"Cover",#N/A,FALSE,"Cover";"Summary",#N/A,FALSE,"Summarpage"}</definedName>
    <definedName name="wrn.2._.pagers.2" localSheetId="4" hidden="1">{"Cover",#N/A,FALSE,"Cover";"Summary",#N/A,FALSE,"Summarpage"}</definedName>
    <definedName name="wrn.2._.pagers.2" localSheetId="5" hidden="1">{"Cover",#N/A,FALSE,"Cover";"Summary",#N/A,FALSE,"Summarpage"}</definedName>
    <definedName name="wrn.2._.pagers.2" localSheetId="6" hidden="1">{"Cover",#N/A,FALSE,"Cover";"Summary",#N/A,FALSE,"Summarpage"}</definedName>
    <definedName name="wrn.2._.pagers.2" localSheetId="3" hidden="1">{"Cover",#N/A,FALSE,"Cover";"Summary",#N/A,FALSE,"Summarpage"}</definedName>
    <definedName name="wrn.2._.pagers.2" hidden="1">{"Cover",#N/A,FALSE,"Cover";"Summary",#N/A,FALSE,"Summarpage"}</definedName>
    <definedName name="wrn.2000." localSheetId="4" hidden="1">{"2000",#N/A,FALSE,"2000"}</definedName>
    <definedName name="wrn.2000." localSheetId="5" hidden="1">{"2000",#N/A,FALSE,"2000"}</definedName>
    <definedName name="wrn.2000." localSheetId="6" hidden="1">{"2000",#N/A,FALSE,"2000"}</definedName>
    <definedName name="wrn.2000." localSheetId="3" hidden="1">{"2000",#N/A,FALSE,"2000"}</definedName>
    <definedName name="wrn.2000." hidden="1">{"2000",#N/A,FALSE,"2000"}</definedName>
    <definedName name="wrn.2001." localSheetId="4" hidden="1">{"2001",#N/A,FALSE,"2001"}</definedName>
    <definedName name="wrn.2001." localSheetId="5" hidden="1">{"2001",#N/A,FALSE,"2001"}</definedName>
    <definedName name="wrn.2001." localSheetId="6" hidden="1">{"2001",#N/A,FALSE,"2001"}</definedName>
    <definedName name="wrn.2001." localSheetId="3" hidden="1">{"2001",#N/A,FALSE,"2001"}</definedName>
    <definedName name="wrn.2001." hidden="1">{"2001",#N/A,FALSE,"2001"}</definedName>
    <definedName name="wrn.275PricingBook." localSheetId="4" hidden="1">{#N/A,#N/A,FALSE,"Assumptions";#N/A,#N/A,FALSE,"Impact Assumptions";#N/A,#N/A,FALSE,"10-Yr - detail";#N/A,#N/A,FALSE,"1,5,10 yr comp";#N/A,#N/A,FALSE,"Lse-Exp.";#N/A,#N/A,FALSE,"Rent Roll";#N/A,#N/A,FALSE,"Historical (2)";#N/A,#N/A,FALSE,"RET's";#N/A,#N/A,FALSE,"Lease Rollover"}</definedName>
    <definedName name="wrn.275PricingBook." localSheetId="5" hidden="1">{#N/A,#N/A,FALSE,"Assumptions";#N/A,#N/A,FALSE,"Impact Assumptions";#N/A,#N/A,FALSE,"10-Yr - detail";#N/A,#N/A,FALSE,"1,5,10 yr comp";#N/A,#N/A,FALSE,"Lse-Exp.";#N/A,#N/A,FALSE,"Rent Roll";#N/A,#N/A,FALSE,"Historical (2)";#N/A,#N/A,FALSE,"RET's";#N/A,#N/A,FALSE,"Lease Rollover"}</definedName>
    <definedName name="wrn.275PricingBook." localSheetId="6" hidden="1">{#N/A,#N/A,FALSE,"Assumptions";#N/A,#N/A,FALSE,"Impact Assumptions";#N/A,#N/A,FALSE,"10-Yr - detail";#N/A,#N/A,FALSE,"1,5,10 yr comp";#N/A,#N/A,FALSE,"Lse-Exp.";#N/A,#N/A,FALSE,"Rent Roll";#N/A,#N/A,FALSE,"Historical (2)";#N/A,#N/A,FALSE,"RET's";#N/A,#N/A,FALSE,"Lease Rollover"}</definedName>
    <definedName name="wrn.275PricingBook." localSheetId="3" hidden="1">{#N/A,#N/A,FALSE,"Assumptions";#N/A,#N/A,FALSE,"Impact Assumptions";#N/A,#N/A,FALSE,"10-Yr - detail";#N/A,#N/A,FALSE,"1,5,10 yr comp";#N/A,#N/A,FALSE,"Lse-Exp.";#N/A,#N/A,FALSE,"Rent Roll";#N/A,#N/A,FALSE,"Historical (2)";#N/A,#N/A,FALSE,"RET's";#N/A,#N/A,FALSE,"Lease Rollover"}</definedName>
    <definedName name="wrn.275PricingBook." hidden="1">{#N/A,#N/A,FALSE,"Assumptions";#N/A,#N/A,FALSE,"Impact Assumptions";#N/A,#N/A,FALSE,"10-Yr - detail";#N/A,#N/A,FALSE,"1,5,10 yr comp";#N/A,#N/A,FALSE,"Lse-Exp.";#N/A,#N/A,FALSE,"Rent Roll";#N/A,#N/A,FALSE,"Historical (2)";#N/A,#N/A,FALSE,"RET's";#N/A,#N/A,FALSE,"Lease Rollover"}</definedName>
    <definedName name="wrn.275Schedulles." localSheetId="4" hidden="1">{#N/A,#N/A,FALSE,"Assumptions";#N/A,#N/A,FALSE,"10-Yr - detail";#N/A,#N/A,FALSE,"Rent Roll";#N/A,#N/A,FALSE,"Historical (2)";#N/A,#N/A,FALSE,"RET's";#N/A,#N/A,FALSE,"Lse-Exp.";#N/A,#N/A,FALSE,"Lease Rollover";#N/A,#N/A,FALSE,"Service Contracts"}</definedName>
    <definedName name="wrn.275Schedulles." localSheetId="5" hidden="1">{#N/A,#N/A,FALSE,"Assumptions";#N/A,#N/A,FALSE,"10-Yr - detail";#N/A,#N/A,FALSE,"Rent Roll";#N/A,#N/A,FALSE,"Historical (2)";#N/A,#N/A,FALSE,"RET's";#N/A,#N/A,FALSE,"Lse-Exp.";#N/A,#N/A,FALSE,"Lease Rollover";#N/A,#N/A,FALSE,"Service Contracts"}</definedName>
    <definedName name="wrn.275Schedulles." localSheetId="6" hidden="1">{#N/A,#N/A,FALSE,"Assumptions";#N/A,#N/A,FALSE,"10-Yr - detail";#N/A,#N/A,FALSE,"Rent Roll";#N/A,#N/A,FALSE,"Historical (2)";#N/A,#N/A,FALSE,"RET's";#N/A,#N/A,FALSE,"Lse-Exp.";#N/A,#N/A,FALSE,"Lease Rollover";#N/A,#N/A,FALSE,"Service Contracts"}</definedName>
    <definedName name="wrn.275Schedulles." localSheetId="3" hidden="1">{#N/A,#N/A,FALSE,"Assumptions";#N/A,#N/A,FALSE,"10-Yr - detail";#N/A,#N/A,FALSE,"Rent Roll";#N/A,#N/A,FALSE,"Historical (2)";#N/A,#N/A,FALSE,"RET's";#N/A,#N/A,FALSE,"Lse-Exp.";#N/A,#N/A,FALSE,"Lease Rollover";#N/A,#N/A,FALSE,"Service Contracts"}</definedName>
    <definedName name="wrn.275Schedulles." hidden="1">{#N/A,#N/A,FALSE,"Assumptions";#N/A,#N/A,FALSE,"10-Yr - detail";#N/A,#N/A,FALSE,"Rent Roll";#N/A,#N/A,FALSE,"Historical (2)";#N/A,#N/A,FALSE,"RET's";#N/A,#N/A,FALSE,"Lse-Exp.";#N/A,#N/A,FALSE,"Lease Rollover";#N/A,#N/A,FALSE,"Service Contracts"}</definedName>
    <definedName name="wrn.3._.Year._.Summary." localSheetId="4" hidden="1">{#N/A,#N/A,FALSE,"3-Year Summary"}</definedName>
    <definedName name="wrn.3._.Year._.Summary." localSheetId="5" hidden="1">{#N/A,#N/A,FALSE,"3-Year Summary"}</definedName>
    <definedName name="wrn.3._.Year._.Summary." localSheetId="6" hidden="1">{#N/A,#N/A,FALSE,"3-Year Summary"}</definedName>
    <definedName name="wrn.3._.Year._.Summary." localSheetId="3" hidden="1">{#N/A,#N/A,FALSE,"3-Year Summary"}</definedName>
    <definedName name="wrn.3._.Year._.Summary." hidden="1">{#N/A,#N/A,FALSE,"3-Year Summary"}</definedName>
    <definedName name="wrn.310._.rec.." localSheetId="4" hidden="1">{"rec. of 310",#N/A,FALSE,"Resanal"}</definedName>
    <definedName name="wrn.310._.rec.." localSheetId="5" hidden="1">{"rec. of 310",#N/A,FALSE,"Resanal"}</definedName>
    <definedName name="wrn.310._.rec.." localSheetId="6" hidden="1">{"rec. of 310",#N/A,FALSE,"Resanal"}</definedName>
    <definedName name="wrn.310._.rec.." localSheetId="3" hidden="1">{"rec. of 310",#N/A,FALSE,"Resanal"}</definedName>
    <definedName name="wrn.310._.rec.." hidden="1">{"rec. of 310",#N/A,FALSE,"Resanal"}</definedName>
    <definedName name="wrn.399." localSheetId="4" hidden="1">{#N/A,#N/A,FALSE,"A";#N/A,#N/A,FALSE,"C"}</definedName>
    <definedName name="wrn.399." localSheetId="5" hidden="1">{#N/A,#N/A,FALSE,"A";#N/A,#N/A,FALSE,"C"}</definedName>
    <definedName name="wrn.399." localSheetId="6" hidden="1">{#N/A,#N/A,FALSE,"A";#N/A,#N/A,FALSE,"C"}</definedName>
    <definedName name="wrn.399." localSheetId="3" hidden="1">{#N/A,#N/A,FALSE,"A";#N/A,#N/A,FALSE,"C"}</definedName>
    <definedName name="wrn.399." hidden="1">{#N/A,#N/A,FALSE,"A";#N/A,#N/A,FALSE,"C"}</definedName>
    <definedName name="wrn.3yr.CF." localSheetId="4" hidden="1">{"assume",#N/A,FALSE,"K&amp;20th Month CF";"MoCF",#N/A,FALSE,"K&amp;20th Month CF";"AnCF",#N/A,FALSE,"K&amp;20th Month CF"}</definedName>
    <definedName name="wrn.3yr.CF." localSheetId="5" hidden="1">{"assume",#N/A,FALSE,"K&amp;20th Month CF";"MoCF",#N/A,FALSE,"K&amp;20th Month CF";"AnCF",#N/A,FALSE,"K&amp;20th Month CF"}</definedName>
    <definedName name="wrn.3yr.CF." localSheetId="6" hidden="1">{"assume",#N/A,FALSE,"K&amp;20th Month CF";"MoCF",#N/A,FALSE,"K&amp;20th Month CF";"AnCF",#N/A,FALSE,"K&amp;20th Month CF"}</definedName>
    <definedName name="wrn.3yr.CF." localSheetId="3" hidden="1">{"assume",#N/A,FALSE,"K&amp;20th Month CF";"MoCF",#N/A,FALSE,"K&amp;20th Month CF";"AnCF",#N/A,FALSE,"K&amp;20th Month CF"}</definedName>
    <definedName name="wrn.3yr.CF." hidden="1">{"assume",#N/A,FALSE,"K&amp;20th Month CF";"MoCF",#N/A,FALSE,"K&amp;20th Month CF";"AnCF",#N/A,FALSE,"K&amp;20th Month CF"}</definedName>
    <definedName name="wrn.42._.Portfolio." localSheetId="4" hidden="1">{#N/A,#N/A,FALSE,"Consolidate Portfolio";#N/A,#N/A,FALSE,"Ashley";#N/A,#N/A,FALSE,"Atrium";#N/A,#N/A,FALSE,"Biscayne";#N/A,#N/A,FALSE,"Boulder";#N/A,#N/A,FALSE,"Braden";#N/A,#N/A,FALSE,"Cambridge";#N/A,#N/A,FALSE,"Carnegie";#N/A,#N/A,FALSE,"Charleston";#N/A,#N/A,FALSE,"Chasewood";#N/A,#N/A,FALSE,"ClubNorthHills";#N/A,#N/A,FALSE,"Cornerstone";#N/A,#N/A,FALSE,"Courtyard";#N/A,#N/A,FALSE,"Culpeper ";#N/A,#N/A,FALSE,"DoverFarms";#N/A,#N/A,FALSE,"GreenwayChase";#N/A,#N/A,FALSE,"Island Club 1";#N/A,#N/A,FALSE,"Island Club 2";#N/A,#N/A,FALSE,"IslesGateway";#N/A,#N/A,FALSE,"Kensington";#N/A,#N/A,FALSE,"LakeFront";#N/A,#N/A,FALSE,"LakeMayport";#N/A,#N/A,FALSE,"MadisonPark";#N/A,#N/A,FALSE,"MadisonRidge";#N/A,#N/A,FALSE,"Magnolia";#N/A,#N/A,FALSE,"Oaks";#N/A,#N/A,FALSE,"Paces River 1";#N/A,#N/A,FALSE,"Paces River 2";#N/A,#N/A,FALSE,"PacesRun";#N/A,#N/A,FALSE,"Paddock ";#N/A,#N/A,FALSE,"Park";#N/A,#N/A,FALSE,"PointeWest";#N/A,#N/A,FALSE,"Royal";#N/A,#N/A,FALSE,"Summer";#N/A,#N/A,FALSE,"Sunbrook";#N/A,#N/A,FALSE,"Sundance";#N/A,#N/A,FALSE,"Sutton";#N/A,#N/A,FALSE,"TownPlace";#N/A,#N/A,FALSE,"Valle";#N/A,#N/A,FALSE,"WatPark";#N/A,#N/A,FALSE,"WatPlace";#N/A,#N/A,FALSE,"WatCastleton";#N/A,#N/A,FALSE,"Wellington"}</definedName>
    <definedName name="wrn.42._.Portfolio." localSheetId="5" hidden="1">{#N/A,#N/A,FALSE,"Consolidate Portfolio";#N/A,#N/A,FALSE,"Ashley";#N/A,#N/A,FALSE,"Atrium";#N/A,#N/A,FALSE,"Biscayne";#N/A,#N/A,FALSE,"Boulder";#N/A,#N/A,FALSE,"Braden";#N/A,#N/A,FALSE,"Cambridge";#N/A,#N/A,FALSE,"Carnegie";#N/A,#N/A,FALSE,"Charleston";#N/A,#N/A,FALSE,"Chasewood";#N/A,#N/A,FALSE,"ClubNorthHills";#N/A,#N/A,FALSE,"Cornerstone";#N/A,#N/A,FALSE,"Courtyard";#N/A,#N/A,FALSE,"Culpeper ";#N/A,#N/A,FALSE,"DoverFarms";#N/A,#N/A,FALSE,"GreenwayChase";#N/A,#N/A,FALSE,"Island Club 1";#N/A,#N/A,FALSE,"Island Club 2";#N/A,#N/A,FALSE,"IslesGateway";#N/A,#N/A,FALSE,"Kensington";#N/A,#N/A,FALSE,"LakeFront";#N/A,#N/A,FALSE,"LakeMayport";#N/A,#N/A,FALSE,"MadisonPark";#N/A,#N/A,FALSE,"MadisonRidge";#N/A,#N/A,FALSE,"Magnolia";#N/A,#N/A,FALSE,"Oaks";#N/A,#N/A,FALSE,"Paces River 1";#N/A,#N/A,FALSE,"Paces River 2";#N/A,#N/A,FALSE,"PacesRun";#N/A,#N/A,FALSE,"Paddock ";#N/A,#N/A,FALSE,"Park";#N/A,#N/A,FALSE,"PointeWest";#N/A,#N/A,FALSE,"Royal";#N/A,#N/A,FALSE,"Summer";#N/A,#N/A,FALSE,"Sunbrook";#N/A,#N/A,FALSE,"Sundance";#N/A,#N/A,FALSE,"Sutton";#N/A,#N/A,FALSE,"TownPlace";#N/A,#N/A,FALSE,"Valle";#N/A,#N/A,FALSE,"WatPark";#N/A,#N/A,FALSE,"WatPlace";#N/A,#N/A,FALSE,"WatCastleton";#N/A,#N/A,FALSE,"Wellington"}</definedName>
    <definedName name="wrn.42._.Portfolio." localSheetId="6" hidden="1">{#N/A,#N/A,FALSE,"Consolidate Portfolio";#N/A,#N/A,FALSE,"Ashley";#N/A,#N/A,FALSE,"Atrium";#N/A,#N/A,FALSE,"Biscayne";#N/A,#N/A,FALSE,"Boulder";#N/A,#N/A,FALSE,"Braden";#N/A,#N/A,FALSE,"Cambridge";#N/A,#N/A,FALSE,"Carnegie";#N/A,#N/A,FALSE,"Charleston";#N/A,#N/A,FALSE,"Chasewood";#N/A,#N/A,FALSE,"ClubNorthHills";#N/A,#N/A,FALSE,"Cornerstone";#N/A,#N/A,FALSE,"Courtyard";#N/A,#N/A,FALSE,"Culpeper ";#N/A,#N/A,FALSE,"DoverFarms";#N/A,#N/A,FALSE,"GreenwayChase";#N/A,#N/A,FALSE,"Island Club 1";#N/A,#N/A,FALSE,"Island Club 2";#N/A,#N/A,FALSE,"IslesGateway";#N/A,#N/A,FALSE,"Kensington";#N/A,#N/A,FALSE,"LakeFront";#N/A,#N/A,FALSE,"LakeMayport";#N/A,#N/A,FALSE,"MadisonPark";#N/A,#N/A,FALSE,"MadisonRidge";#N/A,#N/A,FALSE,"Magnolia";#N/A,#N/A,FALSE,"Oaks";#N/A,#N/A,FALSE,"Paces River 1";#N/A,#N/A,FALSE,"Paces River 2";#N/A,#N/A,FALSE,"PacesRun";#N/A,#N/A,FALSE,"Paddock ";#N/A,#N/A,FALSE,"Park";#N/A,#N/A,FALSE,"PointeWest";#N/A,#N/A,FALSE,"Royal";#N/A,#N/A,FALSE,"Summer";#N/A,#N/A,FALSE,"Sunbrook";#N/A,#N/A,FALSE,"Sundance";#N/A,#N/A,FALSE,"Sutton";#N/A,#N/A,FALSE,"TownPlace";#N/A,#N/A,FALSE,"Valle";#N/A,#N/A,FALSE,"WatPark";#N/A,#N/A,FALSE,"WatPlace";#N/A,#N/A,FALSE,"WatCastleton";#N/A,#N/A,FALSE,"Wellington"}</definedName>
    <definedName name="wrn.42._.Portfolio." localSheetId="3" hidden="1">{#N/A,#N/A,FALSE,"Consolidate Portfolio";#N/A,#N/A,FALSE,"Ashley";#N/A,#N/A,FALSE,"Atrium";#N/A,#N/A,FALSE,"Biscayne";#N/A,#N/A,FALSE,"Boulder";#N/A,#N/A,FALSE,"Braden";#N/A,#N/A,FALSE,"Cambridge";#N/A,#N/A,FALSE,"Carnegie";#N/A,#N/A,FALSE,"Charleston";#N/A,#N/A,FALSE,"Chasewood";#N/A,#N/A,FALSE,"ClubNorthHills";#N/A,#N/A,FALSE,"Cornerstone";#N/A,#N/A,FALSE,"Courtyard";#N/A,#N/A,FALSE,"Culpeper ";#N/A,#N/A,FALSE,"DoverFarms";#N/A,#N/A,FALSE,"GreenwayChase";#N/A,#N/A,FALSE,"Island Club 1";#N/A,#N/A,FALSE,"Island Club 2";#N/A,#N/A,FALSE,"IslesGateway";#N/A,#N/A,FALSE,"Kensington";#N/A,#N/A,FALSE,"LakeFront";#N/A,#N/A,FALSE,"LakeMayport";#N/A,#N/A,FALSE,"MadisonPark";#N/A,#N/A,FALSE,"MadisonRidge";#N/A,#N/A,FALSE,"Magnolia";#N/A,#N/A,FALSE,"Oaks";#N/A,#N/A,FALSE,"Paces River 1";#N/A,#N/A,FALSE,"Paces River 2";#N/A,#N/A,FALSE,"PacesRun";#N/A,#N/A,FALSE,"Paddock ";#N/A,#N/A,FALSE,"Park";#N/A,#N/A,FALSE,"PointeWest";#N/A,#N/A,FALSE,"Royal";#N/A,#N/A,FALSE,"Summer";#N/A,#N/A,FALSE,"Sunbrook";#N/A,#N/A,FALSE,"Sundance";#N/A,#N/A,FALSE,"Sutton";#N/A,#N/A,FALSE,"TownPlace";#N/A,#N/A,FALSE,"Valle";#N/A,#N/A,FALSE,"WatPark";#N/A,#N/A,FALSE,"WatPlace";#N/A,#N/A,FALSE,"WatCastleton";#N/A,#N/A,FALSE,"Wellington"}</definedName>
    <definedName name="wrn.42._.Portfolio." hidden="1">{#N/A,#N/A,FALSE,"Consolidate Portfolio";#N/A,#N/A,FALSE,"Ashley";#N/A,#N/A,FALSE,"Atrium";#N/A,#N/A,FALSE,"Biscayne";#N/A,#N/A,FALSE,"Boulder";#N/A,#N/A,FALSE,"Braden";#N/A,#N/A,FALSE,"Cambridge";#N/A,#N/A,FALSE,"Carnegie";#N/A,#N/A,FALSE,"Charleston";#N/A,#N/A,FALSE,"Chasewood";#N/A,#N/A,FALSE,"ClubNorthHills";#N/A,#N/A,FALSE,"Cornerstone";#N/A,#N/A,FALSE,"Courtyard";#N/A,#N/A,FALSE,"Culpeper ";#N/A,#N/A,FALSE,"DoverFarms";#N/A,#N/A,FALSE,"GreenwayChase";#N/A,#N/A,FALSE,"Island Club 1";#N/A,#N/A,FALSE,"Island Club 2";#N/A,#N/A,FALSE,"IslesGateway";#N/A,#N/A,FALSE,"Kensington";#N/A,#N/A,FALSE,"LakeFront";#N/A,#N/A,FALSE,"LakeMayport";#N/A,#N/A,FALSE,"MadisonPark";#N/A,#N/A,FALSE,"MadisonRidge";#N/A,#N/A,FALSE,"Magnolia";#N/A,#N/A,FALSE,"Oaks";#N/A,#N/A,FALSE,"Paces River 1";#N/A,#N/A,FALSE,"Paces River 2";#N/A,#N/A,FALSE,"PacesRun";#N/A,#N/A,FALSE,"Paddock ";#N/A,#N/A,FALSE,"Park";#N/A,#N/A,FALSE,"PointeWest";#N/A,#N/A,FALSE,"Royal";#N/A,#N/A,FALSE,"Summer";#N/A,#N/A,FALSE,"Sunbrook";#N/A,#N/A,FALSE,"Sundance";#N/A,#N/A,FALSE,"Sutton";#N/A,#N/A,FALSE,"TownPlace";#N/A,#N/A,FALSE,"Valle";#N/A,#N/A,FALSE,"WatPark";#N/A,#N/A,FALSE,"WatPlace";#N/A,#N/A,FALSE,"WatCastleton";#N/A,#N/A,FALSE,"Wellington"}</definedName>
    <definedName name="wrn.617" localSheetId="4" hidden="1">{#N/A,#N/A,FALSE,"Income Stmt";#N/A,#N/A,FALSE,"Income Summary"}</definedName>
    <definedName name="wrn.617" localSheetId="5" hidden="1">{#N/A,#N/A,FALSE,"Income Stmt";#N/A,#N/A,FALSE,"Income Summary"}</definedName>
    <definedName name="wrn.617" localSheetId="6" hidden="1">{#N/A,#N/A,FALSE,"Income Stmt";#N/A,#N/A,FALSE,"Income Summary"}</definedName>
    <definedName name="wrn.617" localSheetId="3" hidden="1">{#N/A,#N/A,FALSE,"Income Stmt";#N/A,#N/A,FALSE,"Income Summary"}</definedName>
    <definedName name="wrn.617" hidden="1">{#N/A,#N/A,FALSE,"Income Stmt";#N/A,#N/A,FALSE,"Income Summary"}</definedName>
    <definedName name="wrn.7._.Page._.Proforma." localSheetId="4" hidden="1">{#N/A,#N/A,FALSE,"Deal Summary";#N/A,#N/A,FALSE,"Unit Mix";#N/A,#N/A,FALSE,"Historical OS";#N/A,#N/A,FALSE,"Sources &amp; Uses";#N/A,#N/A,FALSE,"Proj of Cash Flow";#N/A,#N/A,FALSE,"Allocation";#N/A,#N/A,FALSE,"Debt Financing"}</definedName>
    <definedName name="wrn.7._.Page._.Proforma." localSheetId="5" hidden="1">{#N/A,#N/A,FALSE,"Deal Summary";#N/A,#N/A,FALSE,"Unit Mix";#N/A,#N/A,FALSE,"Historical OS";#N/A,#N/A,FALSE,"Sources &amp; Uses";#N/A,#N/A,FALSE,"Proj of Cash Flow";#N/A,#N/A,FALSE,"Allocation";#N/A,#N/A,FALSE,"Debt Financing"}</definedName>
    <definedName name="wrn.7._.Page._.Proforma." localSheetId="6" hidden="1">{#N/A,#N/A,FALSE,"Deal Summary";#N/A,#N/A,FALSE,"Unit Mix";#N/A,#N/A,FALSE,"Historical OS";#N/A,#N/A,FALSE,"Sources &amp; Uses";#N/A,#N/A,FALSE,"Proj of Cash Flow";#N/A,#N/A,FALSE,"Allocation";#N/A,#N/A,FALSE,"Debt Financing"}</definedName>
    <definedName name="wrn.7._.Page._.Proforma." localSheetId="3" hidden="1">{#N/A,#N/A,FALSE,"Deal Summary";#N/A,#N/A,FALSE,"Unit Mix";#N/A,#N/A,FALSE,"Historical OS";#N/A,#N/A,FALSE,"Sources &amp; Uses";#N/A,#N/A,FALSE,"Proj of Cash Flow";#N/A,#N/A,FALSE,"Allocation";#N/A,#N/A,FALSE,"Debt Financing"}</definedName>
    <definedName name="wrn.7._.Page._.Proforma." hidden="1">{#N/A,#N/A,FALSE,"Deal Summary";#N/A,#N/A,FALSE,"Unit Mix";#N/A,#N/A,FALSE,"Historical OS";#N/A,#N/A,FALSE,"Sources &amp; Uses";#N/A,#N/A,FALSE,"Proj of Cash Flow";#N/A,#N/A,FALSE,"Allocation";#N/A,#N/A,FALSE,"Debt Financing"}</definedName>
    <definedName name="wrn.92264." localSheetId="4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wrn.92264." localSheetId="5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wrn.92264." localSheetId="6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wrn.92264." localSheetId="3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wrn.92264." hidden="1">{"Page 1",#N/A,FALSE,"92264 Page 1";"Page 2",#N/A,FALSE,"92264 Page 2";"Page 3",#N/A,FALSE,"92264 Page 3";"Page 4",#N/A,FALSE,"92264 Page 4";"Page 5",#N/A,FALSE,"92264 Page 5";"Page 6",#N/A,FALSE,"92264 Page 6";"Page 7",#N/A,FALSE,"92264 Page 7";"Page 8",#N/A,FALSE,"92264 Page 8"}</definedName>
    <definedName name="wrn.98ESC." localSheetId="4" hidden="1">{#N/A,#N/A,FALSE,"ope";#N/A,#N/A,FALSE,"ret";#N/A,#N/A,FALSE,"expenses";#N/A,#N/A,FALSE,"BankExpenses";#N/A,#N/A,FALSE,"TennExpenses";#N/A,#N/A,FALSE,"Occupancy"}</definedName>
    <definedName name="wrn.98ESC." localSheetId="5" hidden="1">{#N/A,#N/A,FALSE,"ope";#N/A,#N/A,FALSE,"ret";#N/A,#N/A,FALSE,"expenses";#N/A,#N/A,FALSE,"BankExpenses";#N/A,#N/A,FALSE,"TennExpenses";#N/A,#N/A,FALSE,"Occupancy"}</definedName>
    <definedName name="wrn.98ESC." localSheetId="6" hidden="1">{#N/A,#N/A,FALSE,"ope";#N/A,#N/A,FALSE,"ret";#N/A,#N/A,FALSE,"expenses";#N/A,#N/A,FALSE,"BankExpenses";#N/A,#N/A,FALSE,"TennExpenses";#N/A,#N/A,FALSE,"Occupancy"}</definedName>
    <definedName name="wrn.98ESC." localSheetId="3" hidden="1">{#N/A,#N/A,FALSE,"ope";#N/A,#N/A,FALSE,"ret";#N/A,#N/A,FALSE,"expenses";#N/A,#N/A,FALSE,"BankExpenses";#N/A,#N/A,FALSE,"TennExpenses";#N/A,#N/A,FALSE,"Occupancy"}</definedName>
    <definedName name="wrn.98ESC." hidden="1">{#N/A,#N/A,FALSE,"ope";#N/A,#N/A,FALSE,"ret";#N/A,#N/A,FALSE,"expenses";#N/A,#N/A,FALSE,"BankExpenses";#N/A,#N/A,FALSE,"TennExpenses";#N/A,#N/A,FALSE,"Occupancy"}</definedName>
    <definedName name="wrn.A_VALUATION." localSheetId="4" hidden="1">{#N/A,#N/A,FALSE,"A_D";#N/A,#N/A,FALSE,"WACC";#N/A,#N/A,FALSE,"DCF";#N/A,#N/A,FALSE,"A";#N/A,#N/A,FALSE,"LBO";#N/A,#N/A,FALSE,"C";#N/A,#N/A,FALSE,"impd";#N/A,#N/A,FALSE,"comps"}</definedName>
    <definedName name="wrn.A_VALUATION." localSheetId="5" hidden="1">{#N/A,#N/A,FALSE,"A_D";#N/A,#N/A,FALSE,"WACC";#N/A,#N/A,FALSE,"DCF";#N/A,#N/A,FALSE,"A";#N/A,#N/A,FALSE,"LBO";#N/A,#N/A,FALSE,"C";#N/A,#N/A,FALSE,"impd";#N/A,#N/A,FALSE,"comps"}</definedName>
    <definedName name="wrn.A_VALUATION." localSheetId="6" hidden="1">{#N/A,#N/A,FALSE,"A_D";#N/A,#N/A,FALSE,"WACC";#N/A,#N/A,FALSE,"DCF";#N/A,#N/A,FALSE,"A";#N/A,#N/A,FALSE,"LBO";#N/A,#N/A,FALSE,"C";#N/A,#N/A,FALSE,"impd";#N/A,#N/A,FALSE,"comps"}</definedName>
    <definedName name="wrn.A_VALUATION." localSheetId="3" hidden="1">{#N/A,#N/A,FALSE,"A_D";#N/A,#N/A,FALSE,"WACC";#N/A,#N/A,FALSE,"DCF";#N/A,#N/A,FALSE,"A";#N/A,#N/A,FALSE,"LBO";#N/A,#N/A,FALSE,"C";#N/A,#N/A,FALSE,"impd";#N/A,#N/A,FALSE,"comps"}</definedName>
    <definedName name="wrn.A_VALUATION." hidden="1">{#N/A,#N/A,FALSE,"A_D";#N/A,#N/A,FALSE,"WACC";#N/A,#N/A,FALSE,"DCF";#N/A,#N/A,FALSE,"A";#N/A,#N/A,FALSE,"LBO";#N/A,#N/A,FALSE,"C";#N/A,#N/A,FALSE,"impd";#N/A,#N/A,FALSE,"comps"}</definedName>
    <definedName name="wrn.Accr_Dil." localSheetId="4" hidden="1">{#N/A,#N/A,FALSE,"Debt Accr";#N/A,#N/A,FALSE,"Stock Accr";#N/A,#N/A,FALSE,"Debt Stock Accr"}</definedName>
    <definedName name="wrn.Accr_Dil." localSheetId="5" hidden="1">{#N/A,#N/A,FALSE,"Debt Accr";#N/A,#N/A,FALSE,"Stock Accr";#N/A,#N/A,FALSE,"Debt Stock Accr"}</definedName>
    <definedName name="wrn.Accr_Dil." localSheetId="6" hidden="1">{#N/A,#N/A,FALSE,"Debt Accr";#N/A,#N/A,FALSE,"Stock Accr";#N/A,#N/A,FALSE,"Debt Stock Accr"}</definedName>
    <definedName name="wrn.Accr_Dil." localSheetId="3" hidden="1">{#N/A,#N/A,FALSE,"Debt Accr";#N/A,#N/A,FALSE,"Stock Accr";#N/A,#N/A,FALSE,"Debt Stock Accr"}</definedName>
    <definedName name="wrn.Accr_Dil." hidden="1">{#N/A,#N/A,FALSE,"Debt Accr";#N/A,#N/A,FALSE,"Stock Accr";#N/A,#N/A,FALSE,"Debt Stock Accr"}</definedName>
    <definedName name="wrn.AD._.Tool." localSheetId="4" hidden="1">{"AD Tool",#N/A,FALSE,"Spreadsheet"}</definedName>
    <definedName name="wrn.AD._.Tool." localSheetId="5" hidden="1">{"AD Tool",#N/A,FALSE,"Spreadsheet"}</definedName>
    <definedName name="wrn.AD._.Tool." localSheetId="6" hidden="1">{"AD Tool",#N/A,FALSE,"Spreadsheet"}</definedName>
    <definedName name="wrn.AD._.Tool." localSheetId="3" hidden="1">{"AD Tool",#N/A,FALSE,"Spreadsheet"}</definedName>
    <definedName name="wrn.AD._.Tool." hidden="1">{"AD Tool",#N/A,FALSE,"Spreadsheet"}</definedName>
    <definedName name="wrn.AFI._.QUARTERLY._.REPORT." localSheetId="4" hidden="1">{#N/A,#N/A,TRUE,"TITLE";#N/A,#N/A,TRUE,"SCH 1";#N/A,#N/A,TRUE,"SCH 2";#N/A,#N/A,TRUE,"SCH 3";#N/A,#N/A,TRUE,"SCH3(A)"}</definedName>
    <definedName name="wrn.AFI._.QUARTERLY._.REPORT." localSheetId="5" hidden="1">{#N/A,#N/A,TRUE,"TITLE";#N/A,#N/A,TRUE,"SCH 1";#N/A,#N/A,TRUE,"SCH 2";#N/A,#N/A,TRUE,"SCH 3";#N/A,#N/A,TRUE,"SCH3(A)"}</definedName>
    <definedName name="wrn.AFI._.QUARTERLY._.REPORT." localSheetId="6" hidden="1">{#N/A,#N/A,TRUE,"TITLE";#N/A,#N/A,TRUE,"SCH 1";#N/A,#N/A,TRUE,"SCH 2";#N/A,#N/A,TRUE,"SCH 3";#N/A,#N/A,TRUE,"SCH3(A)"}</definedName>
    <definedName name="wrn.AFI._.QUARTERLY._.REPORT." localSheetId="3" hidden="1">{#N/A,#N/A,TRUE,"TITLE";#N/A,#N/A,TRUE,"SCH 1";#N/A,#N/A,TRUE,"SCH 2";#N/A,#N/A,TRUE,"SCH 3";#N/A,#N/A,TRUE,"SCH3(A)"}</definedName>
    <definedName name="wrn.AFI._.QUARTERLY._.REPORT." hidden="1">{#N/A,#N/A,TRUE,"TITLE";#N/A,#N/A,TRUE,"SCH 1";#N/A,#N/A,TRUE,"SCH 2";#N/A,#N/A,TRUE,"SCH 3";#N/A,#N/A,TRUE,"SCH3(A)"}</definedName>
    <definedName name="wrn.Aging._.and._.Trend._.Analysis." localSheetId="4" hidden="1">{#N/A,#N/A,FALSE,"Aging Summary";#N/A,#N/A,FALSE,"Ratio Analysis";#N/A,#N/A,FALSE,"Test 120 Day Accts";#N/A,#N/A,FALSE,"Tickmarks"}</definedName>
    <definedName name="wrn.Aging._.and._.Trend._.Analysis." localSheetId="5" hidden="1">{#N/A,#N/A,FALSE,"Aging Summary";#N/A,#N/A,FALSE,"Ratio Analysis";#N/A,#N/A,FALSE,"Test 120 Day Accts";#N/A,#N/A,FALSE,"Tickmarks"}</definedName>
    <definedName name="wrn.Aging._.and._.Trend._.Analysis." localSheetId="6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4" hidden="1">{#N/A,#N/A,FALSE,"Summary";#N/A,#N/A,FALSE,"Gen. Wash.";#N/A,#N/A,FALSE,"Iris Court";#N/A,#N/A,FALSE,"Castle Court";#N/A,#N/A,FALSE,"Edge Hills";#N/A,#N/A,FALSE,"Talbot Woods";#N/A,#N/A,FALSE,"Edge Terrace";#N/A,#N/A,FALSE,"Edge Village";#N/A,#N/A,FALSE,"Westgate";#N/A,#N/A,FALSE,"Century Hills";#N/A,#N/A,FALSE,"Parkview";#N/A,#N/A,FALSE,"Park Bethesda";#N/A,#N/A,FALSE,"Fairfax";#N/A,#N/A,FALSE,"North Park";#N/A,#N/A,FALSE,"Huntington";#N/A,#N/A,FALSE,"Bennington"}</definedName>
    <definedName name="wrn.All." localSheetId="5" hidden="1">{#N/A,#N/A,FALSE,"Summary";#N/A,#N/A,FALSE,"Gen. Wash.";#N/A,#N/A,FALSE,"Iris Court";#N/A,#N/A,FALSE,"Castle Court";#N/A,#N/A,FALSE,"Edge Hills";#N/A,#N/A,FALSE,"Talbot Woods";#N/A,#N/A,FALSE,"Edge Terrace";#N/A,#N/A,FALSE,"Edge Village";#N/A,#N/A,FALSE,"Westgate";#N/A,#N/A,FALSE,"Century Hills";#N/A,#N/A,FALSE,"Parkview";#N/A,#N/A,FALSE,"Park Bethesda";#N/A,#N/A,FALSE,"Fairfax";#N/A,#N/A,FALSE,"North Park";#N/A,#N/A,FALSE,"Huntington";#N/A,#N/A,FALSE,"Bennington"}</definedName>
    <definedName name="wrn.All." localSheetId="6" hidden="1">{#N/A,#N/A,FALSE,"Summary";#N/A,#N/A,FALSE,"Gen. Wash.";#N/A,#N/A,FALSE,"Iris Court";#N/A,#N/A,FALSE,"Castle Court";#N/A,#N/A,FALSE,"Edge Hills";#N/A,#N/A,FALSE,"Talbot Woods";#N/A,#N/A,FALSE,"Edge Terrace";#N/A,#N/A,FALSE,"Edge Village";#N/A,#N/A,FALSE,"Westgate";#N/A,#N/A,FALSE,"Century Hills";#N/A,#N/A,FALSE,"Parkview";#N/A,#N/A,FALSE,"Park Bethesda";#N/A,#N/A,FALSE,"Fairfax";#N/A,#N/A,FALSE,"North Park";#N/A,#N/A,FALSE,"Huntington";#N/A,#N/A,FALSE,"Bennington"}</definedName>
    <definedName name="wrn.All." localSheetId="3" hidden="1">{#N/A,#N/A,FALSE,"Summary";#N/A,#N/A,FALSE,"Gen. Wash.";#N/A,#N/A,FALSE,"Iris Court";#N/A,#N/A,FALSE,"Castle Court";#N/A,#N/A,FALSE,"Edge Hills";#N/A,#N/A,FALSE,"Talbot Woods";#N/A,#N/A,FALSE,"Edge Terrace";#N/A,#N/A,FALSE,"Edge Village";#N/A,#N/A,FALSE,"Westgate";#N/A,#N/A,FALSE,"Century Hills";#N/A,#N/A,FALSE,"Parkview";#N/A,#N/A,FALSE,"Park Bethesda";#N/A,#N/A,FALSE,"Fairfax";#N/A,#N/A,FALSE,"North Park";#N/A,#N/A,FALSE,"Huntington";#N/A,#N/A,FALSE,"Bennington"}</definedName>
    <definedName name="wrn.All." hidden="1">{#N/A,#N/A,FALSE,"Summary";#N/A,#N/A,FALSE,"Gen. Wash.";#N/A,#N/A,FALSE,"Iris Court";#N/A,#N/A,FALSE,"Castle Court";#N/A,#N/A,FALSE,"Edge Hills";#N/A,#N/A,FALSE,"Talbot Woods";#N/A,#N/A,FALSE,"Edge Terrace";#N/A,#N/A,FALSE,"Edge Village";#N/A,#N/A,FALSE,"Westgate";#N/A,#N/A,FALSE,"Century Hills";#N/A,#N/A,FALSE,"Parkview";#N/A,#N/A,FALSE,"Park Bethesda";#N/A,#N/A,FALSE,"Fairfax";#N/A,#N/A,FALSE,"North Park";#N/A,#N/A,FALSE,"Huntington";#N/A,#N/A,FALSE,"Bennington"}</definedName>
    <definedName name="wrn.All._.Budget._.Detail_Forecast." localSheetId="4" hidden="1">{"All Budget Detail-Forecast",#N/A,FALSE,"Forecast"}</definedName>
    <definedName name="wrn.All._.Budget._.Detail_Forecast." localSheetId="5" hidden="1">{"All Budget Detail-Forecast",#N/A,FALSE,"Forecast"}</definedName>
    <definedName name="wrn.All._.Budget._.Detail_Forecast." localSheetId="6" hidden="1">{"All Budget Detail-Forecast",#N/A,FALSE,"Forecast"}</definedName>
    <definedName name="wrn.All._.Budget._.Detail_Forecast." localSheetId="3" hidden="1">{"All Budget Detail-Forecast",#N/A,FALSE,"Forecast"}</definedName>
    <definedName name="wrn.All._.Budget._.Detail_Forecast." hidden="1">{"All Budget Detail-Forecast",#N/A,FALSE,"Forecast"}</definedName>
    <definedName name="wrn.All._.Budget._.Detail_Reit." localSheetId="4" hidden="1">{"All Budget Detail-Reit",#N/A,FALSE,"Forecast"}</definedName>
    <definedName name="wrn.All._.Budget._.Detail_Reit." localSheetId="5" hidden="1">{"All Budget Detail-Reit",#N/A,FALSE,"Forecast"}</definedName>
    <definedName name="wrn.All._.Budget._.Detail_Reit." localSheetId="6" hidden="1">{"All Budget Detail-Reit",#N/A,FALSE,"Forecast"}</definedName>
    <definedName name="wrn.All._.Budget._.Detail_Reit." localSheetId="3" hidden="1">{"All Budget Detail-Reit",#N/A,FALSE,"Forecast"}</definedName>
    <definedName name="wrn.All._.Budget._.Detail_Reit." hidden="1">{"All Budget Detail-Reit",#N/A,FALSE,"Forecast"}</definedName>
    <definedName name="wrn.all._.gulp._.sheets." localSheetId="4" hidden="1">{#N/A,#N/A,FALSE,"units";#N/A,#N/A,FALSE,"projections";#N/A,#N/A,FALSE,"calendar";#N/A,#N/A,FALSE,"gulp shares";#N/A,#N/A,FALSE,"gulp comp";#N/A,#N/A,FALSE,"gulp-acq";#N/A,#N/A,FALSE,"gulp dcf";#N/A,#N/A,FALSE,"gulp wacc";#N/A,#N/A,FALSE,"acc_dil";#N/A,#N/A,FALSE,"gulp summary";#N/A,#N/A,FALSE,"snooze";#N/A,#N/A,FALSE,"combined";#N/A,#N/A,FALSE,"valuation";#N/A,#N/A,FALSE,"PurchPriMult";#N/A,#N/A,FALSE,"Trans-Sum";#N/A,#N/A,FALSE,"Net Debt";#N/A,#N/A,FALSE,"fees"}</definedName>
    <definedName name="wrn.all._.gulp._.sheets." localSheetId="5" hidden="1">{#N/A,#N/A,FALSE,"units";#N/A,#N/A,FALSE,"projections";#N/A,#N/A,FALSE,"calendar";#N/A,#N/A,FALSE,"gulp shares";#N/A,#N/A,FALSE,"gulp comp";#N/A,#N/A,FALSE,"gulp-acq";#N/A,#N/A,FALSE,"gulp dcf";#N/A,#N/A,FALSE,"gulp wacc";#N/A,#N/A,FALSE,"acc_dil";#N/A,#N/A,FALSE,"gulp summary";#N/A,#N/A,FALSE,"snooze";#N/A,#N/A,FALSE,"combined";#N/A,#N/A,FALSE,"valuation";#N/A,#N/A,FALSE,"PurchPriMult";#N/A,#N/A,FALSE,"Trans-Sum";#N/A,#N/A,FALSE,"Net Debt";#N/A,#N/A,FALSE,"fees"}</definedName>
    <definedName name="wrn.all._.gulp._.sheets." localSheetId="6" hidden="1">{#N/A,#N/A,FALSE,"units";#N/A,#N/A,FALSE,"projections";#N/A,#N/A,FALSE,"calendar";#N/A,#N/A,FALSE,"gulp shares";#N/A,#N/A,FALSE,"gulp comp";#N/A,#N/A,FALSE,"gulp-acq";#N/A,#N/A,FALSE,"gulp dcf";#N/A,#N/A,FALSE,"gulp wacc";#N/A,#N/A,FALSE,"acc_dil";#N/A,#N/A,FALSE,"gulp summary";#N/A,#N/A,FALSE,"snooze";#N/A,#N/A,FALSE,"combined";#N/A,#N/A,FALSE,"valuation";#N/A,#N/A,FALSE,"PurchPriMult";#N/A,#N/A,FALSE,"Trans-Sum";#N/A,#N/A,FALSE,"Net Debt";#N/A,#N/A,FALSE,"fees"}</definedName>
    <definedName name="wrn.all._.gulp._.sheets." localSheetId="3" hidden="1">{#N/A,#N/A,FALSE,"units";#N/A,#N/A,FALSE,"projections";#N/A,#N/A,FALSE,"calendar";#N/A,#N/A,FALSE,"gulp shares";#N/A,#N/A,FALSE,"gulp comp";#N/A,#N/A,FALSE,"gulp-acq";#N/A,#N/A,FALSE,"gulp dcf";#N/A,#N/A,FALSE,"gulp wacc";#N/A,#N/A,FALSE,"acc_dil";#N/A,#N/A,FALSE,"gulp summary";#N/A,#N/A,FALSE,"snooze";#N/A,#N/A,FALSE,"combined";#N/A,#N/A,FALSE,"valuation";#N/A,#N/A,FALSE,"PurchPriMult";#N/A,#N/A,FALSE,"Trans-Sum";#N/A,#N/A,FALSE,"Net Debt";#N/A,#N/A,FALSE,"fees"}</definedName>
    <definedName name="wrn.all._.gulp._.sheets." hidden="1">{#N/A,#N/A,FALSE,"units";#N/A,#N/A,FALSE,"projections";#N/A,#N/A,FALSE,"calendar";#N/A,#N/A,FALSE,"gulp shares";#N/A,#N/A,FALSE,"gulp comp";#N/A,#N/A,FALSE,"gulp-acq";#N/A,#N/A,FALSE,"gulp dcf";#N/A,#N/A,FALSE,"gulp wacc";#N/A,#N/A,FALSE,"acc_dil";#N/A,#N/A,FALSE,"gulp summary";#N/A,#N/A,FALSE,"snooze";#N/A,#N/A,FALSE,"combined";#N/A,#N/A,FALSE,"valuation";#N/A,#N/A,FALSE,"PurchPriMult";#N/A,#N/A,FALSE,"Trans-Sum";#N/A,#N/A,FALSE,"Net Debt";#N/A,#N/A,FALSE,"fees"}</definedName>
    <definedName name="wrn.all._.input." localSheetId="4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" localSheetId="5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" localSheetId="6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" localSheetId="3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s." localSheetId="4" hidden="1">{#N/A,#N/A,FALSE,"Primary";#N/A,#N/A,FALSE,"Secondary";#N/A,#N/A,FALSE,"Latent";#N/A,#N/A,FALSE,"Demand Inputs";#N/A,#N/A,FALSE,"Supply Addn";#N/A,#N/A,FALSE,"Mkt Pen"}</definedName>
    <definedName name="wrn.All._.Inputs." localSheetId="5" hidden="1">{#N/A,#N/A,FALSE,"Primary";#N/A,#N/A,FALSE,"Secondary";#N/A,#N/A,FALSE,"Latent";#N/A,#N/A,FALSE,"Demand Inputs";#N/A,#N/A,FALSE,"Supply Addn";#N/A,#N/A,FALSE,"Mkt Pen"}</definedName>
    <definedName name="wrn.All._.Inputs." localSheetId="6" hidden="1">{#N/A,#N/A,FALSE,"Primary";#N/A,#N/A,FALSE,"Secondary";#N/A,#N/A,FALSE,"Latent";#N/A,#N/A,FALSE,"Demand Inputs";#N/A,#N/A,FALSE,"Supply Addn";#N/A,#N/A,FALSE,"Mkt Pen"}</definedName>
    <definedName name="wrn.All._.Inputs." localSheetId="3" hidden="1">{#N/A,#N/A,FALSE,"Primary";#N/A,#N/A,FALSE,"Secondary";#N/A,#N/A,FALSE,"Latent";#N/A,#N/A,FALSE,"Demand Inputs";#N/A,#N/A,FALSE,"Supply Addn";#N/A,#N/A,FALSE,"Mkt Pen"}</definedName>
    <definedName name="wrn.All._.Inputs." hidden="1">{#N/A,#N/A,FALSE,"Primary";#N/A,#N/A,FALSE,"Secondary";#N/A,#N/A,FALSE,"Latent";#N/A,#N/A,FALSE,"Demand Inputs";#N/A,#N/A,FALSE,"Supply Addn";#N/A,#N/A,FALSE,"Mkt Pen"}</definedName>
    <definedName name="wrn.All._.Main._.Reports." localSheetId="4" hidden="1">{"Summary",#N/A,FALSE,"Sheet1";"Budget",#N/A,FALSE,"Sheet1";"Notes 2",#N/A,FALSE,"Sheet1";"Payroll Assumption Summary",#N/A,FALSE,"Sheet1";"Payroll_Assumption1",#N/A,FALSE,"Sheet1";"Rent_Assumptions",#N/A,FALSE,"Sheet1"}</definedName>
    <definedName name="wrn.All._.Main._.Reports." localSheetId="5" hidden="1">{"Summary",#N/A,FALSE,"Sheet1";"Budget",#N/A,FALSE,"Sheet1";"Notes 2",#N/A,FALSE,"Sheet1";"Payroll Assumption Summary",#N/A,FALSE,"Sheet1";"Payroll_Assumption1",#N/A,FALSE,"Sheet1";"Rent_Assumptions",#N/A,FALSE,"Sheet1"}</definedName>
    <definedName name="wrn.All._.Main._.Reports." localSheetId="6" hidden="1">{"Summary",#N/A,FALSE,"Sheet1";"Budget",#N/A,FALSE,"Sheet1";"Notes 2",#N/A,FALSE,"Sheet1";"Payroll Assumption Summary",#N/A,FALSE,"Sheet1";"Payroll_Assumption1",#N/A,FALSE,"Sheet1";"Rent_Assumptions",#N/A,FALSE,"Sheet1"}</definedName>
    <definedName name="wrn.All._.Main._.Reports." localSheetId="3" hidden="1">{"Summary",#N/A,FALSE,"Sheet1";"Budget",#N/A,FALSE,"Sheet1";"Notes 2",#N/A,FALSE,"Sheet1";"Payroll Assumption Summary",#N/A,FALSE,"Sheet1";"Payroll_Assumption1",#N/A,FALSE,"Sheet1";"Rent_Assumptions",#N/A,FALSE,"Sheet1"}</definedName>
    <definedName name="wrn.All._.Main._.Reports." hidden="1">{"Summary",#N/A,FALSE,"Sheet1";"Budget",#N/A,FALSE,"Sheet1";"Notes 2",#N/A,FALSE,"Sheet1";"Payroll Assumption Summary",#N/A,FALSE,"Sheet1";"Payroll_Assumption1",#N/A,FALSE,"Sheet1";"Rent_Assumptions",#N/A,FALSE,"Sheet1"}</definedName>
    <definedName name="wrn.All._.Non._.Recov._.Op._.Exp_Forecast." localSheetId="4" hidden="1">{"All Non-Recov. Op. Exp-Forecast",#N/A,FALSE,"Forecast"}</definedName>
    <definedName name="wrn.All._.Non._.Recov._.Op._.Exp_Forecast." localSheetId="5" hidden="1">{"All Non-Recov. Op. Exp-Forecast",#N/A,FALSE,"Forecast"}</definedName>
    <definedName name="wrn.All._.Non._.Recov._.Op._.Exp_Forecast." localSheetId="6" hidden="1">{"All Non-Recov. Op. Exp-Forecast",#N/A,FALSE,"Forecast"}</definedName>
    <definedName name="wrn.All._.Non._.Recov._.Op._.Exp_Forecast." localSheetId="3" hidden="1">{"All Non-Recov. Op. Exp-Forecast",#N/A,FALSE,"Forecast"}</definedName>
    <definedName name="wrn.All._.Non._.Recov._.Op._.Exp_Forecast." hidden="1">{"All Non-Recov. Op. Exp-Forecast",#N/A,FALSE,"Forecast"}</definedName>
    <definedName name="wrn.All._.Non._.Recov._.Op._.Exp_Reit." localSheetId="4" hidden="1">{"All Non-Recov. Op. Exp-Reit",#N/A,FALSE,"Forecast"}</definedName>
    <definedName name="wrn.All._.Non._.Recov._.Op._.Exp_Reit." localSheetId="5" hidden="1">{"All Non-Recov. Op. Exp-Reit",#N/A,FALSE,"Forecast"}</definedName>
    <definedName name="wrn.All._.Non._.Recov._.Op._.Exp_Reit." localSheetId="6" hidden="1">{"All Non-Recov. Op. Exp-Reit",#N/A,FALSE,"Forecast"}</definedName>
    <definedName name="wrn.All._.Non._.Recov._.Op._.Exp_Reit." localSheetId="3" hidden="1">{"All Non-Recov. Op. Exp-Reit",#N/A,FALSE,"Forecast"}</definedName>
    <definedName name="wrn.All._.Non._.Recov._.Op._.Exp_Reit." hidden="1">{"All Non-Recov. Op. Exp-Reit",#N/A,FALSE,"Forecast"}</definedName>
    <definedName name="wrn.ALL._.PAGES." localSheetId="4" hidden="1">{#N/A,#N/A,FALSE,"puboff";#N/A,#N/A,FALSE,"financials";#N/A,#N/A,FALSE,"valuation";#N/A,#N/A,FALSE,"split"}</definedName>
    <definedName name="wrn.ALL._.PAGES." localSheetId="5" hidden="1">{#N/A,#N/A,FALSE,"puboff";#N/A,#N/A,FALSE,"financials";#N/A,#N/A,FALSE,"valuation";#N/A,#N/A,FALSE,"split"}</definedName>
    <definedName name="wrn.ALL._.PAGES." localSheetId="6" hidden="1">{#N/A,#N/A,FALSE,"puboff";#N/A,#N/A,FALSE,"financials";#N/A,#N/A,FALSE,"valuation";#N/A,#N/A,FALSE,"split"}</definedName>
    <definedName name="wrn.ALL._.PAGES." localSheetId="3" hidden="1">{#N/A,#N/A,FALSE,"puboff";#N/A,#N/A,FALSE,"financials";#N/A,#N/A,FALSE,"valuation";#N/A,#N/A,FALSE,"split"}</definedName>
    <definedName name="wrn.ALL._.PAGES." hidden="1">{#N/A,#N/A,FALSE,"puboff";#N/A,#N/A,FALSE,"financials";#N/A,#N/A,FALSE,"valuation";#N/A,#N/A,FALSE,"split"}</definedName>
    <definedName name="wrn.All._.Payroll._.Reports." localSheetId="4" hidden="1">{"Payroll Assumption Summary",#N/A,FALSE,"Sheet1";"Payroll_Assumption1",#N/A,FALSE,"Sheet1";"Payroll_Assumption2",#N/A,FALSE,"Sheet1"}</definedName>
    <definedName name="wrn.All._.Payroll._.Reports." localSheetId="5" hidden="1">{"Payroll Assumption Summary",#N/A,FALSE,"Sheet1";"Payroll_Assumption1",#N/A,FALSE,"Sheet1";"Payroll_Assumption2",#N/A,FALSE,"Sheet1"}</definedName>
    <definedName name="wrn.All._.Payroll._.Reports." localSheetId="6" hidden="1">{"Payroll Assumption Summary",#N/A,FALSE,"Sheet1";"Payroll_Assumption1",#N/A,FALSE,"Sheet1";"Payroll_Assumption2",#N/A,FALSE,"Sheet1"}</definedName>
    <definedName name="wrn.All._.Payroll._.Reports." localSheetId="3" hidden="1">{"Payroll Assumption Summary",#N/A,FALSE,"Sheet1";"Payroll_Assumption1",#N/A,FALSE,"Sheet1";"Payroll_Assumption2",#N/A,FALSE,"Sheet1"}</definedName>
    <definedName name="wrn.All._.Payroll._.Reports." hidden="1">{"Payroll Assumption Summary",#N/A,FALSE,"Sheet1";"Payroll_Assumption1",#N/A,FALSE,"Sheet1";"Payroll_Assumption2",#N/A,FALSE,"Sheet1"}</definedName>
    <definedName name="wrn.All._.Pro._.Forma." localSheetId="4" hidden="1">{#N/A,#N/A,FALSE,"DSCR Sum";#N/A,#N/A,FALSE,"Max  Allocation";#N/A,#N/A,FALSE,"Lake Davis";#N/A,#N/A,FALSE,"Lake Jennie I";#N/A,#N/A,FALSE,"Lake Jennie II";#N/A,#N/A,FALSE,"Gov Man";#N/A,#N/A,FALSE,"Mellonville";#N/A,#N/A,FALSE,"Total"}</definedName>
    <definedName name="wrn.All._.Pro._.Forma." localSheetId="5" hidden="1">{#N/A,#N/A,FALSE,"DSCR Sum";#N/A,#N/A,FALSE,"Max  Allocation";#N/A,#N/A,FALSE,"Lake Davis";#N/A,#N/A,FALSE,"Lake Jennie I";#N/A,#N/A,FALSE,"Lake Jennie II";#N/A,#N/A,FALSE,"Gov Man";#N/A,#N/A,FALSE,"Mellonville";#N/A,#N/A,FALSE,"Total"}</definedName>
    <definedName name="wrn.All._.Pro._.Forma." localSheetId="6" hidden="1">{#N/A,#N/A,FALSE,"DSCR Sum";#N/A,#N/A,FALSE,"Max  Allocation";#N/A,#N/A,FALSE,"Lake Davis";#N/A,#N/A,FALSE,"Lake Jennie I";#N/A,#N/A,FALSE,"Lake Jennie II";#N/A,#N/A,FALSE,"Gov Man";#N/A,#N/A,FALSE,"Mellonville";#N/A,#N/A,FALSE,"Total"}</definedName>
    <definedName name="wrn.All._.Pro._.Forma." localSheetId="3" hidden="1">{#N/A,#N/A,FALSE,"DSCR Sum";#N/A,#N/A,FALSE,"Max  Allocation";#N/A,#N/A,FALSE,"Lake Davis";#N/A,#N/A,FALSE,"Lake Jennie I";#N/A,#N/A,FALSE,"Lake Jennie II";#N/A,#N/A,FALSE,"Gov Man";#N/A,#N/A,FALSE,"Mellonville";#N/A,#N/A,FALSE,"Total"}</definedName>
    <definedName name="wrn.All._.Pro._.Forma." hidden="1">{#N/A,#N/A,FALSE,"DSCR Sum";#N/A,#N/A,FALSE,"Max  Allocation";#N/A,#N/A,FALSE,"Lake Davis";#N/A,#N/A,FALSE,"Lake Jennie I";#N/A,#N/A,FALSE,"Lake Jennie II";#N/A,#N/A,FALSE,"Gov Man";#N/A,#N/A,FALSE,"Mellonville";#N/A,#N/A,FALSE,"Total"}</definedName>
    <definedName name="wrn.All._.Rent._.Reports." localSheetId="4" hidden="1">{"Rent_Assumptions",#N/A,FALSE,"Sheet1";"Rent_ChangesPerUnit",#N/A,FALSE,"Sheet1";"Rent_ChangesTotal",#N/A,FALSE,"Sheet1";"Rent_Totals",#N/A,FALSE,"Sheet1"}</definedName>
    <definedName name="wrn.All._.Rent._.Reports." localSheetId="5" hidden="1">{"Rent_Assumptions",#N/A,FALSE,"Sheet1";"Rent_ChangesPerUnit",#N/A,FALSE,"Sheet1";"Rent_ChangesTotal",#N/A,FALSE,"Sheet1";"Rent_Totals",#N/A,FALSE,"Sheet1"}</definedName>
    <definedName name="wrn.All._.Rent._.Reports." localSheetId="6" hidden="1">{"Rent_Assumptions",#N/A,FALSE,"Sheet1";"Rent_ChangesPerUnit",#N/A,FALSE,"Sheet1";"Rent_ChangesTotal",#N/A,FALSE,"Sheet1";"Rent_Totals",#N/A,FALSE,"Sheet1"}</definedName>
    <definedName name="wrn.All._.Rent._.Reports." localSheetId="3" hidden="1">{"Rent_Assumptions",#N/A,FALSE,"Sheet1";"Rent_ChangesPerUnit",#N/A,FALSE,"Sheet1";"Rent_ChangesTotal",#N/A,FALSE,"Sheet1";"Rent_Totals",#N/A,FALSE,"Sheet1"}</definedName>
    <definedName name="wrn.All._.Rent._.Reports." hidden="1">{"Rent_Assumptions",#N/A,FALSE,"Sheet1";"Rent_ChangesPerUnit",#N/A,FALSE,"Sheet1";"Rent_ChangesTotal",#N/A,FALSE,"Sheet1";"Rent_Totals",#N/A,FALSE,"Sheet1"}</definedName>
    <definedName name="wrn.All._.Rental._.Income_Forecast." localSheetId="4" hidden="1">{"All Rental Income-Reforecast",#N/A,FALSE,"Forecast"}</definedName>
    <definedName name="wrn.All._.Rental._.Income_Forecast." localSheetId="5" hidden="1">{"All Rental Income-Reforecast",#N/A,FALSE,"Forecast"}</definedName>
    <definedName name="wrn.All._.Rental._.Income_Forecast." localSheetId="6" hidden="1">{"All Rental Income-Reforecast",#N/A,FALSE,"Forecast"}</definedName>
    <definedName name="wrn.All._.Rental._.Income_Forecast." localSheetId="3" hidden="1">{"All Rental Income-Reforecast",#N/A,FALSE,"Forecast"}</definedName>
    <definedName name="wrn.All._.Rental._.Income_Forecast." hidden="1">{"All Rental Income-Reforecast",#N/A,FALSE,"Forecast"}</definedName>
    <definedName name="wrn.All._.Rental._.Income_Reit." localSheetId="4" hidden="1">{"All Rental Income-Reit",#N/A,FALSE,"Forecast"}</definedName>
    <definedName name="wrn.All._.Rental._.Income_Reit." localSheetId="5" hidden="1">{"All Rental Income-Reit",#N/A,FALSE,"Forecast"}</definedName>
    <definedName name="wrn.All._.Rental._.Income_Reit." localSheetId="6" hidden="1">{"All Rental Income-Reit",#N/A,FALSE,"Forecast"}</definedName>
    <definedName name="wrn.All._.Rental._.Income_Reit." localSheetId="3" hidden="1">{"All Rental Income-Reit",#N/A,FALSE,"Forecast"}</definedName>
    <definedName name="wrn.All._.Rental._.Income_Reit." hidden="1">{"All Rental Income-Reit",#N/A,FALSE,"Forecast"}</definedName>
    <definedName name="wrn.All._.Reports." localSheetId="4" hidden="1">{"Estimated Proforma",#N/A,TRUE,"Prelim. Proforma";"Sales and Marketing Budget",#N/A,TRUE,"S&amp;M Budget";"Summary Cash Flow Grid",#N/A,TRUE,"Cash Flow Grid";"Detail Project Cash Flow",#N/A,TRUE,"Cash Flow Grid";"Financing Calculation",#N/A,TRUE,"Cash Flow Grid";"Cash Flow Graph",#N/A,TRUE,"Cash Flow Graphic";"Final Proforma",#N/A,TRUE,"Final Proforma"}</definedName>
    <definedName name="wrn.All._.Reports." localSheetId="5" hidden="1">{"Estimated Proforma",#N/A,TRUE,"Prelim. Proforma";"Sales and Marketing Budget",#N/A,TRUE,"S&amp;M Budget";"Summary Cash Flow Grid",#N/A,TRUE,"Cash Flow Grid";"Detail Project Cash Flow",#N/A,TRUE,"Cash Flow Grid";"Financing Calculation",#N/A,TRUE,"Cash Flow Grid";"Cash Flow Graph",#N/A,TRUE,"Cash Flow Graphic";"Final Proforma",#N/A,TRUE,"Final Proforma"}</definedName>
    <definedName name="wrn.All._.Reports." localSheetId="6" hidden="1">{"Estimated Proforma",#N/A,TRUE,"Prelim. Proforma";"Sales and Marketing Budget",#N/A,TRUE,"S&amp;M Budget";"Summary Cash Flow Grid",#N/A,TRUE,"Cash Flow Grid";"Detail Project Cash Flow",#N/A,TRUE,"Cash Flow Grid";"Financing Calculation",#N/A,TRUE,"Cash Flow Grid";"Cash Flow Graph",#N/A,TRUE,"Cash Flow Graphic";"Final Proforma",#N/A,TRUE,"Final Proforma"}</definedName>
    <definedName name="wrn.All._.Reports." localSheetId="3" hidden="1">{"Estimated Proforma",#N/A,TRUE,"Prelim. Proforma";"Sales and Marketing Budget",#N/A,TRUE,"S&amp;M Budget";"Summary Cash Flow Grid",#N/A,TRUE,"Cash Flow Grid";"Detail Project Cash Flow",#N/A,TRUE,"Cash Flow Grid";"Financing Calculation",#N/A,TRUE,"Cash Flow Grid";"Cash Flow Graph",#N/A,TRUE,"Cash Flow Graphic";"Final Proforma",#N/A,TRUE,"Final Proforma"}</definedName>
    <definedName name="wrn.All._.Reports." hidden="1">{"Estimated Proforma",#N/A,TRUE,"Prelim. Proforma";"Sales and Marketing Budget",#N/A,TRUE,"S&amp;M Budget";"Summary Cash Flow Grid",#N/A,TRUE,"Cash Flow Grid";"Detail Project Cash Flow",#N/A,TRUE,"Cash Flow Grid";"Financing Calculation",#N/A,TRUE,"Cash Flow Grid";"Cash Flow Graph",#N/A,TRUE,"Cash Flow Graphic";"Final Proforma",#N/A,TRUE,"Final Proforma"}</definedName>
    <definedName name="wrn.ALL._.REPORTS._.EXCEPT._.PSF._.TABLES." localSheetId="4" hidden="1">{"ASSUMPTIONS",#N/A,FALSE,"Assumptions";"NPV",#N/A,FALSE,"npv";"CASH-ANNUAL",#N/A,FALSE,"Cash Financial";"CASH-PSF",#N/A,FALSE,"Cash Financial";"GAAP-ANNUAL",#N/A,FALSE,"Gaap Financial ";"GAAP-PSF",#N/A,FALSE,"Gaap Financial "}</definedName>
    <definedName name="wrn.ALL._.REPORTS._.EXCEPT._.PSF._.TABLES." localSheetId="5" hidden="1">{"ASSUMPTIONS",#N/A,FALSE,"Assumptions";"NPV",#N/A,FALSE,"npv";"CASH-ANNUAL",#N/A,FALSE,"Cash Financial";"CASH-PSF",#N/A,FALSE,"Cash Financial";"GAAP-ANNUAL",#N/A,FALSE,"Gaap Financial ";"GAAP-PSF",#N/A,FALSE,"Gaap Financial "}</definedName>
    <definedName name="wrn.ALL._.REPORTS._.EXCEPT._.PSF._.TABLES." localSheetId="6" hidden="1">{"ASSUMPTIONS",#N/A,FALSE,"Assumptions";"NPV",#N/A,FALSE,"npv";"CASH-ANNUAL",#N/A,FALSE,"Cash Financial";"CASH-PSF",#N/A,FALSE,"Cash Financial";"GAAP-ANNUAL",#N/A,FALSE,"Gaap Financial ";"GAAP-PSF",#N/A,FALSE,"Gaap Financial "}</definedName>
    <definedName name="wrn.ALL._.REPORTS._.EXCEPT._.PSF._.TABLES." localSheetId="3" hidden="1">{"ASSUMPTIONS",#N/A,FALSE,"Assumptions";"NPV",#N/A,FALSE,"npv";"CASH-ANNUAL",#N/A,FALSE,"Cash Financial";"CASH-PSF",#N/A,FALSE,"Cash Financial";"GAAP-ANNUAL",#N/A,FALSE,"Gaap Financial ";"GAAP-PSF",#N/A,FALSE,"Gaap Financial "}</definedName>
    <definedName name="wrn.ALL._.REPORTS._.EXCEPT._.PSF._.TABLES." hidden="1">{"ASSUMPTIONS",#N/A,FALSE,"Assumptions";"NPV",#N/A,FALSE,"npv";"CASH-ANNUAL",#N/A,FALSE,"Cash Financial";"CASH-PSF",#N/A,FALSE,"Cash Financial";"GAAP-ANNUAL",#N/A,FALSE,"Gaap Financial ";"GAAP-PSF",#N/A,FALSE,"Gaap Financial "}</definedName>
    <definedName name="wrn.All._.Schedules." localSheetId="4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wrn.All._.Schedules." localSheetId="5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wrn.All._.Schedules." localSheetId="6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wrn.All._.Schedules." localSheetId="3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wrn.All._.Schedules.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wrn.All._.Sections." localSheetId="4" hidden="1">{#N/A,#N/A,TRUE,"Table of Contents";"Inn P&amp;L Annual",#N/A,TRUE,"Inn P&amp;L";"Condo P&amp;L Annual",#N/A,TRUE,"Condo P&amp;L";"Townhouse P&amp;L Annual",#N/A,TRUE,"Townhouse P&amp;L";"Ocean Ridge P &amp; L Annual",#N/A,TRUE,"Ocean Ridge P &amp; L";"A-2 to A-4 P&amp;L Annual",#N/A,TRUE," A-2 to A-4 P&amp;L";"Inn P&amp;L Monthly",#N/A,TRUE,"Inn P&amp;L";"Condo P&amp;L Monthly",#N/A,TRUE,"Condo P&amp;L";"Townhouse P&amp;L Monthly",#N/A,TRUE,"Townhouse P&amp;L";"Ocean Ridge Monthly P &amp; L",#N/A,TRUE,"Ocean Ridge P &amp; L";"A-2 to A-4 P&amp;L Monthly",#N/A,TRUE," A-2 to A-4 P&amp;L";"Inn Assumptions",#N/A,TRUE,"Inn Assumptions";"Condo Assumptions",#N/A,TRUE,"Condo Assumptions";"Townhouse Assumptions",#N/A,TRUE,"Townhouse Assumptions";"Ocean Ridge Assumptions",#N/A,TRUE,"Ocean Ridge Assumptions";"A-2 to A-4 Assumptions",#N/A,TRUE,"A-2 to A-4 Assumptions"}</definedName>
    <definedName name="wrn.All._.Sections." localSheetId="5" hidden="1">{#N/A,#N/A,TRUE,"Table of Contents";"Inn P&amp;L Annual",#N/A,TRUE,"Inn P&amp;L";"Condo P&amp;L Annual",#N/A,TRUE,"Condo P&amp;L";"Townhouse P&amp;L Annual",#N/A,TRUE,"Townhouse P&amp;L";"Ocean Ridge P &amp; L Annual",#N/A,TRUE,"Ocean Ridge P &amp; L";"A-2 to A-4 P&amp;L Annual",#N/A,TRUE," A-2 to A-4 P&amp;L";"Inn P&amp;L Monthly",#N/A,TRUE,"Inn P&amp;L";"Condo P&amp;L Monthly",#N/A,TRUE,"Condo P&amp;L";"Townhouse P&amp;L Monthly",#N/A,TRUE,"Townhouse P&amp;L";"Ocean Ridge Monthly P &amp; L",#N/A,TRUE,"Ocean Ridge P &amp; L";"A-2 to A-4 P&amp;L Monthly",#N/A,TRUE," A-2 to A-4 P&amp;L";"Inn Assumptions",#N/A,TRUE,"Inn Assumptions";"Condo Assumptions",#N/A,TRUE,"Condo Assumptions";"Townhouse Assumptions",#N/A,TRUE,"Townhouse Assumptions";"Ocean Ridge Assumptions",#N/A,TRUE,"Ocean Ridge Assumptions";"A-2 to A-4 Assumptions",#N/A,TRUE,"A-2 to A-4 Assumptions"}</definedName>
    <definedName name="wrn.All._.Sections." localSheetId="6" hidden="1">{#N/A,#N/A,TRUE,"Table of Contents";"Inn P&amp;L Annual",#N/A,TRUE,"Inn P&amp;L";"Condo P&amp;L Annual",#N/A,TRUE,"Condo P&amp;L";"Townhouse P&amp;L Annual",#N/A,TRUE,"Townhouse P&amp;L";"Ocean Ridge P &amp; L Annual",#N/A,TRUE,"Ocean Ridge P &amp; L";"A-2 to A-4 P&amp;L Annual",#N/A,TRUE," A-2 to A-4 P&amp;L";"Inn P&amp;L Monthly",#N/A,TRUE,"Inn P&amp;L";"Condo P&amp;L Monthly",#N/A,TRUE,"Condo P&amp;L";"Townhouse P&amp;L Monthly",#N/A,TRUE,"Townhouse P&amp;L";"Ocean Ridge Monthly P &amp; L",#N/A,TRUE,"Ocean Ridge P &amp; L";"A-2 to A-4 P&amp;L Monthly",#N/A,TRUE," A-2 to A-4 P&amp;L";"Inn Assumptions",#N/A,TRUE,"Inn Assumptions";"Condo Assumptions",#N/A,TRUE,"Condo Assumptions";"Townhouse Assumptions",#N/A,TRUE,"Townhouse Assumptions";"Ocean Ridge Assumptions",#N/A,TRUE,"Ocean Ridge Assumptions";"A-2 to A-4 Assumptions",#N/A,TRUE,"A-2 to A-4 Assumptions"}</definedName>
    <definedName name="wrn.All._.Sections." localSheetId="3" hidden="1">{#N/A,#N/A,TRUE,"Table of Contents";"Inn P&amp;L Annual",#N/A,TRUE,"Inn P&amp;L";"Condo P&amp;L Annual",#N/A,TRUE,"Condo P&amp;L";"Townhouse P&amp;L Annual",#N/A,TRUE,"Townhouse P&amp;L";"Ocean Ridge P &amp; L Annual",#N/A,TRUE,"Ocean Ridge P &amp; L";"A-2 to A-4 P&amp;L Annual",#N/A,TRUE," A-2 to A-4 P&amp;L";"Inn P&amp;L Monthly",#N/A,TRUE,"Inn P&amp;L";"Condo P&amp;L Monthly",#N/A,TRUE,"Condo P&amp;L";"Townhouse P&amp;L Monthly",#N/A,TRUE,"Townhouse P&amp;L";"Ocean Ridge Monthly P &amp; L",#N/A,TRUE,"Ocean Ridge P &amp; L";"A-2 to A-4 P&amp;L Monthly",#N/A,TRUE," A-2 to A-4 P&amp;L";"Inn Assumptions",#N/A,TRUE,"Inn Assumptions";"Condo Assumptions",#N/A,TRUE,"Condo Assumptions";"Townhouse Assumptions",#N/A,TRUE,"Townhouse Assumptions";"Ocean Ridge Assumptions",#N/A,TRUE,"Ocean Ridge Assumptions";"A-2 to A-4 Assumptions",#N/A,TRUE,"A-2 to A-4 Assumptions"}</definedName>
    <definedName name="wrn.All._.Sections." hidden="1">{#N/A,#N/A,TRUE,"Table of Contents";"Inn P&amp;L Annual",#N/A,TRUE,"Inn P&amp;L";"Condo P&amp;L Annual",#N/A,TRUE,"Condo P&amp;L";"Townhouse P&amp;L Annual",#N/A,TRUE,"Townhouse P&amp;L";"Ocean Ridge P &amp; L Annual",#N/A,TRUE,"Ocean Ridge P &amp; L";"A-2 to A-4 P&amp;L Annual",#N/A,TRUE," A-2 to A-4 P&amp;L";"Inn P&amp;L Monthly",#N/A,TRUE,"Inn P&amp;L";"Condo P&amp;L Monthly",#N/A,TRUE,"Condo P&amp;L";"Townhouse P&amp;L Monthly",#N/A,TRUE,"Townhouse P&amp;L";"Ocean Ridge Monthly P &amp; L",#N/A,TRUE,"Ocean Ridge P &amp; L";"A-2 to A-4 P&amp;L Monthly",#N/A,TRUE," A-2 to A-4 P&amp;L";"Inn Assumptions",#N/A,TRUE,"Inn Assumptions";"Condo Assumptions",#N/A,TRUE,"Condo Assumptions";"Townhouse Assumptions",#N/A,TRUE,"Townhouse Assumptions";"Ocean Ridge Assumptions",#N/A,TRUE,"Ocean Ridge Assumptions";"A-2 to A-4 Assumptions",#N/A,TRUE,"A-2 to A-4 Assumptions"}</definedName>
    <definedName name="wrn.All._.Sheets." localSheetId="4" hidden="1">{#N/A,#N/A,FALSE,"6405";#N/A,#N/A,FALSE,"6406";#N/A,#N/A,FALSE,"6409";#N/A,#N/A,FALSE,"6425";#N/A,#N/A,FALSE,"6426";#N/A,#N/A,FALSE,"6427";#N/A,#N/A,FALSE,"6440";#N/A,#N/A,FALSE,"6441";#N/A,#N/A,FALSE,"6442";#N/A,#N/A,FALSE,"6443"}</definedName>
    <definedName name="wrn.All._.Sheets." localSheetId="5" hidden="1">{#N/A,#N/A,FALSE,"6405";#N/A,#N/A,FALSE,"6406";#N/A,#N/A,FALSE,"6409";#N/A,#N/A,FALSE,"6425";#N/A,#N/A,FALSE,"6426";#N/A,#N/A,FALSE,"6427";#N/A,#N/A,FALSE,"6440";#N/A,#N/A,FALSE,"6441";#N/A,#N/A,FALSE,"6442";#N/A,#N/A,FALSE,"6443"}</definedName>
    <definedName name="wrn.All._.Sheets." localSheetId="6" hidden="1">{#N/A,#N/A,FALSE,"6405";#N/A,#N/A,FALSE,"6406";#N/A,#N/A,FALSE,"6409";#N/A,#N/A,FALSE,"6425";#N/A,#N/A,FALSE,"6426";#N/A,#N/A,FALSE,"6427";#N/A,#N/A,FALSE,"6440";#N/A,#N/A,FALSE,"6441";#N/A,#N/A,FALSE,"6442";#N/A,#N/A,FALSE,"6443"}</definedName>
    <definedName name="wrn.All._.Sheets." localSheetId="3" hidden="1">{#N/A,#N/A,FALSE,"6405";#N/A,#N/A,FALSE,"6406";#N/A,#N/A,FALSE,"6409";#N/A,#N/A,FALSE,"6425";#N/A,#N/A,FALSE,"6426";#N/A,#N/A,FALSE,"6427";#N/A,#N/A,FALSE,"6440";#N/A,#N/A,FALSE,"6441";#N/A,#N/A,FALSE,"6442";#N/A,#N/A,FALSE,"6443"}</definedName>
    <definedName name="wrn.All._.Sheets." hidden="1">{#N/A,#N/A,FALSE,"6405";#N/A,#N/A,FALSE,"6406";#N/A,#N/A,FALSE,"6409";#N/A,#N/A,FALSE,"6425";#N/A,#N/A,FALSE,"6426";#N/A,#N/A,FALSE,"6427";#N/A,#N/A,FALSE,"6440";#N/A,#N/A,FALSE,"6441";#N/A,#N/A,FALSE,"6442";#N/A,#N/A,FALSE,"6443"}</definedName>
    <definedName name="wrn.All._.Stock_10_12_14." localSheetId="4" hidden="1">{"Has Gets","$10, All Stock, Purchase",FALSE,"Has Gets";"Has Gets","$10, All Stock, Pooling",FALSE,"Has Gets";"Has Gets","$12, All Stock, Purchase",FALSE,"Has Gets";"Has Gets","$12, All Stock, Pooling",FALSE,"Has Gets";"Has Gets","$14, All Stock, Purchase",FALSE,"Has Gets";"Has Gets","$14, All Stock, Pooling",FALSE,"Has Gets"}</definedName>
    <definedName name="wrn.All._.Stock_10_12_14." localSheetId="5" hidden="1">{"Has Gets","$10, All Stock, Purchase",FALSE,"Has Gets";"Has Gets","$10, All Stock, Pooling",FALSE,"Has Gets";"Has Gets","$12, All Stock, Purchase",FALSE,"Has Gets";"Has Gets","$12, All Stock, Pooling",FALSE,"Has Gets";"Has Gets","$14, All Stock, Purchase",FALSE,"Has Gets";"Has Gets","$14, All Stock, Pooling",FALSE,"Has Gets"}</definedName>
    <definedName name="wrn.All._.Stock_10_12_14." localSheetId="6" hidden="1">{"Has Gets","$10, All Stock, Purchase",FALSE,"Has Gets";"Has Gets","$10, All Stock, Pooling",FALSE,"Has Gets";"Has Gets","$12, All Stock, Purchase",FALSE,"Has Gets";"Has Gets","$12, All Stock, Pooling",FALSE,"Has Gets";"Has Gets","$14, All Stock, Purchase",FALSE,"Has Gets";"Has Gets","$14, All Stock, Pooling",FALSE,"Has Gets"}</definedName>
    <definedName name="wrn.All._.Stock_10_12_14." localSheetId="3" hidden="1">{"Has Gets","$10, All Stock, Purchase",FALSE,"Has Gets";"Has Gets","$10, All Stock, Pooling",FALSE,"Has Gets";"Has Gets","$12, All Stock, Purchase",FALSE,"Has Gets";"Has Gets","$12, All Stock, Pooling",FALSE,"Has Gets";"Has Gets","$14, All Stock, Purchase",FALSE,"Has Gets";"Has Gets","$14, All Stock, Pooling",FALSE,"Has Gets"}</definedName>
    <definedName name="wrn.All._.Stock_10_12_14." hidden="1">{"Has Gets","$10, All Stock, Purchase",FALSE,"Has Gets";"Has Gets","$10, All Stock, Pooling",FALSE,"Has Gets";"Has Gets","$12, All Stock, Purchase",FALSE,"Has Gets";"Has Gets","$12, All Stock, Pooling",FALSE,"Has Gets";"Has Gets","$14, All Stock, Purchase",FALSE,"Has Gets";"Has Gets","$14, All Stock, Pooling",FALSE,"Has Gets"}</definedName>
    <definedName name="wrn.All._.Summary." localSheetId="4" hidden="1">{"Summary",#N/A,FALSE,"Sheet1"}</definedName>
    <definedName name="wrn.All._.Summary." localSheetId="5" hidden="1">{"Summary",#N/A,FALSE,"Sheet1"}</definedName>
    <definedName name="wrn.All._.Summary." localSheetId="6" hidden="1">{"Summary",#N/A,FALSE,"Sheet1"}</definedName>
    <definedName name="wrn.All._.Summary." localSheetId="3" hidden="1">{"Summary",#N/A,FALSE,"Sheet1"}</definedName>
    <definedName name="wrn.All._.Summary." hidden="1">{"Summary",#N/A,FALSE,"Sheet1"}</definedName>
    <definedName name="wrn.All._1" localSheetId="4" hidden="1">{#N/A,#N/A,FALSE,"Summary";#N/A,#N/A,FALSE,"Gen. Wash.";#N/A,#N/A,FALSE,"Iris Court";#N/A,#N/A,FALSE,"Castle Court";#N/A,#N/A,FALSE,"Edge Hills";#N/A,#N/A,FALSE,"Talbot Woods";#N/A,#N/A,FALSE,"Edge Terrace";#N/A,#N/A,FALSE,"Edge Village";#N/A,#N/A,FALSE,"Westgate";#N/A,#N/A,FALSE,"Century Hills";#N/A,#N/A,FALSE,"Parkview";#N/A,#N/A,FALSE,"Park Bethesda";#N/A,#N/A,FALSE,"Fairfax";#N/A,#N/A,FALSE,"North Park";#N/A,#N/A,FALSE,"Huntington";#N/A,#N/A,FALSE,"Bennington"}</definedName>
    <definedName name="wrn.All._1" localSheetId="5" hidden="1">{#N/A,#N/A,FALSE,"Summary";#N/A,#N/A,FALSE,"Gen. Wash.";#N/A,#N/A,FALSE,"Iris Court";#N/A,#N/A,FALSE,"Castle Court";#N/A,#N/A,FALSE,"Edge Hills";#N/A,#N/A,FALSE,"Talbot Woods";#N/A,#N/A,FALSE,"Edge Terrace";#N/A,#N/A,FALSE,"Edge Village";#N/A,#N/A,FALSE,"Westgate";#N/A,#N/A,FALSE,"Century Hills";#N/A,#N/A,FALSE,"Parkview";#N/A,#N/A,FALSE,"Park Bethesda";#N/A,#N/A,FALSE,"Fairfax";#N/A,#N/A,FALSE,"North Park";#N/A,#N/A,FALSE,"Huntington";#N/A,#N/A,FALSE,"Bennington"}</definedName>
    <definedName name="wrn.All._1" localSheetId="6" hidden="1">{#N/A,#N/A,FALSE,"Summary";#N/A,#N/A,FALSE,"Gen. Wash.";#N/A,#N/A,FALSE,"Iris Court";#N/A,#N/A,FALSE,"Castle Court";#N/A,#N/A,FALSE,"Edge Hills";#N/A,#N/A,FALSE,"Talbot Woods";#N/A,#N/A,FALSE,"Edge Terrace";#N/A,#N/A,FALSE,"Edge Village";#N/A,#N/A,FALSE,"Westgate";#N/A,#N/A,FALSE,"Century Hills";#N/A,#N/A,FALSE,"Parkview";#N/A,#N/A,FALSE,"Park Bethesda";#N/A,#N/A,FALSE,"Fairfax";#N/A,#N/A,FALSE,"North Park";#N/A,#N/A,FALSE,"Huntington";#N/A,#N/A,FALSE,"Bennington"}</definedName>
    <definedName name="wrn.All._1" localSheetId="3" hidden="1">{#N/A,#N/A,FALSE,"Summary";#N/A,#N/A,FALSE,"Gen. Wash.";#N/A,#N/A,FALSE,"Iris Court";#N/A,#N/A,FALSE,"Castle Court";#N/A,#N/A,FALSE,"Edge Hills";#N/A,#N/A,FALSE,"Talbot Woods";#N/A,#N/A,FALSE,"Edge Terrace";#N/A,#N/A,FALSE,"Edge Village";#N/A,#N/A,FALSE,"Westgate";#N/A,#N/A,FALSE,"Century Hills";#N/A,#N/A,FALSE,"Parkview";#N/A,#N/A,FALSE,"Park Bethesda";#N/A,#N/A,FALSE,"Fairfax";#N/A,#N/A,FALSE,"North Park";#N/A,#N/A,FALSE,"Huntington";#N/A,#N/A,FALSE,"Bennington"}</definedName>
    <definedName name="wrn.All._1" hidden="1">{#N/A,#N/A,FALSE,"Summary";#N/A,#N/A,FALSE,"Gen. Wash.";#N/A,#N/A,FALSE,"Iris Court";#N/A,#N/A,FALSE,"Castle Court";#N/A,#N/A,FALSE,"Edge Hills";#N/A,#N/A,FALSE,"Talbot Woods";#N/A,#N/A,FALSE,"Edge Terrace";#N/A,#N/A,FALSE,"Edge Village";#N/A,#N/A,FALSE,"Westgate";#N/A,#N/A,FALSE,"Century Hills";#N/A,#N/A,FALSE,"Parkview";#N/A,#N/A,FALSE,"Park Bethesda";#N/A,#N/A,FALSE,"Fairfax";#N/A,#N/A,FALSE,"North Park";#N/A,#N/A,FALSE,"Huntington";#N/A,#N/A,FALSE,"Bennington"}</definedName>
    <definedName name="wrn.all.2" localSheetId="4" hidden="1">{#N/A,#N/A,FALSE,"SCHEDULE A";"MINIMUM RENT",#N/A,FALSE,"SCHEDULES B &amp; C";"PERCENTAGE RENT",#N/A,FALSE,"SCHEDULES B &amp; C";#N/A,#N/A,FALSE,"SCHEDULE D";"SUMMARY SCHEDULE",#N/A,FALSE,"SCHEDULE E";#N/A,#N/A,FALSE,"SCHEDULE F";#N/A,#N/A,FALSE,"SCHEDULE G";"SUMMARY SCHEDULE",#N/A,FALSE,"SCHEDULE H";"SUMMARY SCHEDULE",#N/A,FALSE,"SCHEDULE I";#N/A,#N/A,FALSE,"SCHEDULE J";#N/A,#N/A,FALSE,"SCHEDULE 2";#N/A,#N/A,FALSE,"SCHEDULE 3";#N/A,#N/A,FALSE,"MARKETING I";#N/A,#N/A,FALSE,"MARKETING II";#N/A,#N/A,FALSE,"MARKETING III"}</definedName>
    <definedName name="wrn.all.2" localSheetId="5" hidden="1">{#N/A,#N/A,FALSE,"SCHEDULE A";"MINIMUM RENT",#N/A,FALSE,"SCHEDULES B &amp; C";"PERCENTAGE RENT",#N/A,FALSE,"SCHEDULES B &amp; C";#N/A,#N/A,FALSE,"SCHEDULE D";"SUMMARY SCHEDULE",#N/A,FALSE,"SCHEDULE E";#N/A,#N/A,FALSE,"SCHEDULE F";#N/A,#N/A,FALSE,"SCHEDULE G";"SUMMARY SCHEDULE",#N/A,FALSE,"SCHEDULE H";"SUMMARY SCHEDULE",#N/A,FALSE,"SCHEDULE I";#N/A,#N/A,FALSE,"SCHEDULE J";#N/A,#N/A,FALSE,"SCHEDULE 2";#N/A,#N/A,FALSE,"SCHEDULE 3";#N/A,#N/A,FALSE,"MARKETING I";#N/A,#N/A,FALSE,"MARKETING II";#N/A,#N/A,FALSE,"MARKETING III"}</definedName>
    <definedName name="wrn.all.2" localSheetId="6" hidden="1">{#N/A,#N/A,FALSE,"SCHEDULE A";"MINIMUM RENT",#N/A,FALSE,"SCHEDULES B &amp; C";"PERCENTAGE RENT",#N/A,FALSE,"SCHEDULES B &amp; C";#N/A,#N/A,FALSE,"SCHEDULE D";"SUMMARY SCHEDULE",#N/A,FALSE,"SCHEDULE E";#N/A,#N/A,FALSE,"SCHEDULE F";#N/A,#N/A,FALSE,"SCHEDULE G";"SUMMARY SCHEDULE",#N/A,FALSE,"SCHEDULE H";"SUMMARY SCHEDULE",#N/A,FALSE,"SCHEDULE I";#N/A,#N/A,FALSE,"SCHEDULE J";#N/A,#N/A,FALSE,"SCHEDULE 2";#N/A,#N/A,FALSE,"SCHEDULE 3";#N/A,#N/A,FALSE,"MARKETING I";#N/A,#N/A,FALSE,"MARKETING II";#N/A,#N/A,FALSE,"MARKETING III"}</definedName>
    <definedName name="wrn.all.2" localSheetId="3" hidden="1">{#N/A,#N/A,FALSE,"SCHEDULE A";"MINIMUM RENT",#N/A,FALSE,"SCHEDULES B &amp; C";"PERCENTAGE RENT",#N/A,FALSE,"SCHEDULES B &amp; C";#N/A,#N/A,FALSE,"SCHEDULE D";"SUMMARY SCHEDULE",#N/A,FALSE,"SCHEDULE E";#N/A,#N/A,FALSE,"SCHEDULE F";#N/A,#N/A,FALSE,"SCHEDULE G";"SUMMARY SCHEDULE",#N/A,FALSE,"SCHEDULE H";"SUMMARY SCHEDULE",#N/A,FALSE,"SCHEDULE I";#N/A,#N/A,FALSE,"SCHEDULE J";#N/A,#N/A,FALSE,"SCHEDULE 2";#N/A,#N/A,FALSE,"SCHEDULE 3";#N/A,#N/A,FALSE,"MARKETING I";#N/A,#N/A,FALSE,"MARKETING II";#N/A,#N/A,FALSE,"MARKETING III"}</definedName>
    <definedName name="wrn.all.2" hidden="1">{#N/A,#N/A,FALSE,"SCHEDULE A";"MINIMUM RENT",#N/A,FALSE,"SCHEDULES B &amp; C";"PERCENTAGE RENT",#N/A,FALSE,"SCHEDULES B &amp; C";#N/A,#N/A,FALSE,"SCHEDULE D";"SUMMARY SCHEDULE",#N/A,FALSE,"SCHEDULE E";#N/A,#N/A,FALSE,"SCHEDULE F";#N/A,#N/A,FALSE,"SCHEDULE G";"SUMMARY SCHEDULE",#N/A,FALSE,"SCHEDULE H";"SUMMARY SCHEDULE",#N/A,FALSE,"SCHEDULE I";#N/A,#N/A,FALSE,"SCHEDULE J";#N/A,#N/A,FALSE,"SCHEDULE 2";#N/A,#N/A,FALSE,"SCHEDULE 3";#N/A,#N/A,FALSE,"MARKETING I";#N/A,#N/A,FALSE,"MARKETING II";#N/A,#N/A,FALSE,"MARKETING III"}</definedName>
    <definedName name="wrn.all.irr" localSheetId="4" hidden="1">{#N/A,#N/A,TRUE,"3-Gateway";#N/A,#N/A,TRUE,"4-ByrkitAve.Bus.Ctr.";#N/A,#N/A,TRUE,"5- 851 Marietta Assoc.";#N/A,#N/A,TRUE,"6-Fesslers";#N/A,#N/A,TRUE,"7- 3300 Sample";#N/A,#N/A,TRUE,"8-Blackthorn-Wells";#N/A,#N/A,TRUE,"9-BlackthornNimtz";#N/A,#N/A,TRUE,"10-Willow Trace II";#N/A,#N/A,TRUE,"11-Homeland";#N/A,#N/A,TRUE,"12-Dugdale";#N/A,#N/A,TRUE,"13-Park Center";#N/A,#N/A,TRUE,"14-Michiana";#N/A,#N/A,TRUE,"15-LTV (Niles)";#N/A,#N/A,TRUE,"16-Niles-Colfax";#N/A,#N/A,TRUE,"17-Colfax Place";#N/A,#N/A,TRUE,"18-Pru Office"}</definedName>
    <definedName name="wrn.all.irr" localSheetId="5" hidden="1">{#N/A,#N/A,TRUE,"3-Gateway";#N/A,#N/A,TRUE,"4-ByrkitAve.Bus.Ctr.";#N/A,#N/A,TRUE,"5- 851 Marietta Assoc.";#N/A,#N/A,TRUE,"6-Fesslers";#N/A,#N/A,TRUE,"7- 3300 Sample";#N/A,#N/A,TRUE,"8-Blackthorn-Wells";#N/A,#N/A,TRUE,"9-BlackthornNimtz";#N/A,#N/A,TRUE,"10-Willow Trace II";#N/A,#N/A,TRUE,"11-Homeland";#N/A,#N/A,TRUE,"12-Dugdale";#N/A,#N/A,TRUE,"13-Park Center";#N/A,#N/A,TRUE,"14-Michiana";#N/A,#N/A,TRUE,"15-LTV (Niles)";#N/A,#N/A,TRUE,"16-Niles-Colfax";#N/A,#N/A,TRUE,"17-Colfax Place";#N/A,#N/A,TRUE,"18-Pru Office"}</definedName>
    <definedName name="wrn.all.irr" localSheetId="6" hidden="1">{#N/A,#N/A,TRUE,"3-Gateway";#N/A,#N/A,TRUE,"4-ByrkitAve.Bus.Ctr.";#N/A,#N/A,TRUE,"5- 851 Marietta Assoc.";#N/A,#N/A,TRUE,"6-Fesslers";#N/A,#N/A,TRUE,"7- 3300 Sample";#N/A,#N/A,TRUE,"8-Blackthorn-Wells";#N/A,#N/A,TRUE,"9-BlackthornNimtz";#N/A,#N/A,TRUE,"10-Willow Trace II";#N/A,#N/A,TRUE,"11-Homeland";#N/A,#N/A,TRUE,"12-Dugdale";#N/A,#N/A,TRUE,"13-Park Center";#N/A,#N/A,TRUE,"14-Michiana";#N/A,#N/A,TRUE,"15-LTV (Niles)";#N/A,#N/A,TRUE,"16-Niles-Colfax";#N/A,#N/A,TRUE,"17-Colfax Place";#N/A,#N/A,TRUE,"18-Pru Office"}</definedName>
    <definedName name="wrn.all.irr" localSheetId="3" hidden="1">{#N/A,#N/A,TRUE,"3-Gateway";#N/A,#N/A,TRUE,"4-ByrkitAve.Bus.Ctr.";#N/A,#N/A,TRUE,"5- 851 Marietta Assoc.";#N/A,#N/A,TRUE,"6-Fesslers";#N/A,#N/A,TRUE,"7- 3300 Sample";#N/A,#N/A,TRUE,"8-Blackthorn-Wells";#N/A,#N/A,TRUE,"9-BlackthornNimtz";#N/A,#N/A,TRUE,"10-Willow Trace II";#N/A,#N/A,TRUE,"11-Homeland";#N/A,#N/A,TRUE,"12-Dugdale";#N/A,#N/A,TRUE,"13-Park Center";#N/A,#N/A,TRUE,"14-Michiana";#N/A,#N/A,TRUE,"15-LTV (Niles)";#N/A,#N/A,TRUE,"16-Niles-Colfax";#N/A,#N/A,TRUE,"17-Colfax Place";#N/A,#N/A,TRUE,"18-Pru Office"}</definedName>
    <definedName name="wrn.all.irr" hidden="1">{#N/A,#N/A,TRUE,"3-Gateway";#N/A,#N/A,TRUE,"4-ByrkitAve.Bus.Ctr.";#N/A,#N/A,TRUE,"5- 851 Marietta Assoc.";#N/A,#N/A,TRUE,"6-Fesslers";#N/A,#N/A,TRUE,"7- 3300 Sample";#N/A,#N/A,TRUE,"8-Blackthorn-Wells";#N/A,#N/A,TRUE,"9-BlackthornNimtz";#N/A,#N/A,TRUE,"10-Willow Trace II";#N/A,#N/A,TRUE,"11-Homeland";#N/A,#N/A,TRUE,"12-Dugdale";#N/A,#N/A,TRUE,"13-Park Center";#N/A,#N/A,TRUE,"14-Michiana";#N/A,#N/A,TRUE,"15-LTV (Niles)";#N/A,#N/A,TRUE,"16-Niles-Colfax";#N/A,#N/A,TRUE,"17-Colfax Place";#N/A,#N/A,TRUE,"18-Pru Office"}</definedName>
    <definedName name="wrn.all.sched" localSheetId="4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wrn.all.sched" localSheetId="5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wrn.all.sched" localSheetId="6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wrn.all.sched" localSheetId="3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wrn.all.sched" hidden="1">{#N/A,#N/A,FALSE,"CF Consolidated 2";#N/A,#N/A,FALSE,"Retail Assump";#N/A,#N/A,FALSE,"CF Retail";#N/A,#N/A,FALSE,"Garage Assumpt 1";#N/A,#N/A,FALSE,"Garage Op Proj";#N/A,#N/A,FALSE,"Hist I&amp;E";#N/A,#N/A,FALSE,"Rent Roll";#N/A,#N/A,FALSE,"RE Taxes";#N/A,#N/A,FALSE,"CAM - BH";#N/A,#N/A,FALSE,"Comm.Condo CAM"}</definedName>
    <definedName name="wrn.All_Models." localSheetId="4" hidden="1">{#N/A,#N/A,FALSE,"Summary";#N/A,#N/A,FALSE,"Projections";#N/A,#N/A,FALSE,"Mkt Mults";#N/A,#N/A,FALSE,"DCF";#N/A,#N/A,FALSE,"Accr Dil";#N/A,#N/A,FALSE,"PIC LBO";#N/A,#N/A,FALSE,"MULT10_4";#N/A,#N/A,FALSE,"CBI LBO"}</definedName>
    <definedName name="wrn.All_Models." localSheetId="5" hidden="1">{#N/A,#N/A,FALSE,"Summary";#N/A,#N/A,FALSE,"Projections";#N/A,#N/A,FALSE,"Mkt Mults";#N/A,#N/A,FALSE,"DCF";#N/A,#N/A,FALSE,"Accr Dil";#N/A,#N/A,FALSE,"PIC LBO";#N/A,#N/A,FALSE,"MULT10_4";#N/A,#N/A,FALSE,"CBI LBO"}</definedName>
    <definedName name="wrn.All_Models." localSheetId="6" hidden="1">{#N/A,#N/A,FALSE,"Summary";#N/A,#N/A,FALSE,"Projections";#N/A,#N/A,FALSE,"Mkt Mults";#N/A,#N/A,FALSE,"DCF";#N/A,#N/A,FALSE,"Accr Dil";#N/A,#N/A,FALSE,"PIC LBO";#N/A,#N/A,FALSE,"MULT10_4";#N/A,#N/A,FALSE,"CBI LBO"}</definedName>
    <definedName name="wrn.All_Models." localSheetId="3" hidden="1">{#N/A,#N/A,FALSE,"Summary";#N/A,#N/A,FALSE,"Projections";#N/A,#N/A,FALSE,"Mkt Mults";#N/A,#N/A,FALSE,"DCF";#N/A,#N/A,FALSE,"Accr Dil";#N/A,#N/A,FALSE,"PIC LBO";#N/A,#N/A,FALSE,"MULT10_4";#N/A,#N/A,FALSE,"CBI LBO"}</definedName>
    <definedName name="wrn.All_Models." hidden="1">{#N/A,#N/A,FALSE,"Summary";#N/A,#N/A,FALSE,"Projections";#N/A,#N/A,FALSE,"Mkt Mults";#N/A,#N/A,FALSE,"DCF";#N/A,#N/A,FALSE,"Accr Dil";#N/A,#N/A,FALSE,"PIC LBO";#N/A,#N/A,FALSE,"MULT10_4";#N/A,#N/A,FALSE,"CBI LBO"}</definedName>
    <definedName name="wrn.All_Sheets." localSheetId="4" hidden="1">{#N/A,#N/A,FALSE,"Projections";#N/A,#N/A,FALSE,"Contribution_Stock";#N/A,#N/A,FALSE,"PF_Combo_Stock";#N/A,#N/A,FALSE,"Projections";#N/A,#N/A,FALSE,"Contribution_Cash";#N/A,#N/A,FALSE,"PF_Combo_Cash";#N/A,#N/A,FALSE,"IPO_Cash"}</definedName>
    <definedName name="wrn.All_Sheets." localSheetId="5" hidden="1">{#N/A,#N/A,FALSE,"Projections";#N/A,#N/A,FALSE,"Contribution_Stock";#N/A,#N/A,FALSE,"PF_Combo_Stock";#N/A,#N/A,FALSE,"Projections";#N/A,#N/A,FALSE,"Contribution_Cash";#N/A,#N/A,FALSE,"PF_Combo_Cash";#N/A,#N/A,FALSE,"IPO_Cash"}</definedName>
    <definedName name="wrn.All_Sheets." localSheetId="6" hidden="1">{#N/A,#N/A,FALSE,"Projections";#N/A,#N/A,FALSE,"Contribution_Stock";#N/A,#N/A,FALSE,"PF_Combo_Stock";#N/A,#N/A,FALSE,"Projections";#N/A,#N/A,FALSE,"Contribution_Cash";#N/A,#N/A,FALSE,"PF_Combo_Cash";#N/A,#N/A,FALSE,"IPO_Cash"}</definedName>
    <definedName name="wrn.All_Sheets." localSheetId="3" hidden="1">{#N/A,#N/A,FALSE,"Projections";#N/A,#N/A,FALSE,"Contribution_Stock";#N/A,#N/A,FALSE,"PF_Combo_Stock";#N/A,#N/A,FALSE,"Projections";#N/A,#N/A,FALSE,"Contribution_Cash";#N/A,#N/A,FALSE,"PF_Combo_Cash";#N/A,#N/A,FALSE,"IPO_Cash"}</definedName>
    <definedName name="wrn.All_Sheets." hidden="1">{#N/A,#N/A,FALSE,"Projections";#N/A,#N/A,FALSE,"Contribution_Stock";#N/A,#N/A,FALSE,"PF_Combo_Stock";#N/A,#N/A,FALSE,"Projections";#N/A,#N/A,FALSE,"Contribution_Cash";#N/A,#N/A,FALSE,"PF_Combo_Cash";#N/A,#N/A,FALSE,"IPO_Cash"}</definedName>
    <definedName name="wrn.ALLbutPREMIUM." localSheetId="4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wrn.ALLbutPREMIUM." localSheetId="5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wrn.ALLbutPREMIUM." localSheetId="6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wrn.ALLbutPREMIUM." localSheetId="3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wrn.ALLbutPREMIUM.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wrn.AllModels." localSheetId="4" hidden="1">{#N/A,#N/A,FALSE,"AD_Purchase";#N/A,#N/A,FALSE,"Credit";#N/A,#N/A,FALSE,"PF Acquisition";#N/A,#N/A,FALSE,"PF Offering"}</definedName>
    <definedName name="wrn.AllModels." localSheetId="5" hidden="1">{#N/A,#N/A,FALSE,"AD_Purchase";#N/A,#N/A,FALSE,"Credit";#N/A,#N/A,FALSE,"PF Acquisition";#N/A,#N/A,FALSE,"PF Offering"}</definedName>
    <definedName name="wrn.AllModels." localSheetId="6" hidden="1">{#N/A,#N/A,FALSE,"AD_Purchase";#N/A,#N/A,FALSE,"Credit";#N/A,#N/A,FALSE,"PF Acquisition";#N/A,#N/A,FALSE,"PF Offering"}</definedName>
    <definedName name="wrn.AllModels." localSheetId="3" hidden="1">{#N/A,#N/A,FALSE,"AD_Purchase";#N/A,#N/A,FALSE,"Credit";#N/A,#N/A,FALSE,"PF Acquisition";#N/A,#N/A,FALSE,"PF Offering"}</definedName>
    <definedName name="wrn.AllModels." hidden="1">{#N/A,#N/A,FALSE,"AD_Purchase";#N/A,#N/A,FALSE,"Credit";#N/A,#N/A,FALSE,"PF Acquisition";#N/A,#N/A,FALSE,"PF Offering"}</definedName>
    <definedName name="wrn.Ambassador." localSheetId="4" hidden="1">{#N/A,#N/A,TRUE,"Summary Acquisition Ambassador";#N/A,#N/A,TRUE,"Prime Crest Apartments";#N/A,#N/A,TRUE,"Royal Crest Apartments"}</definedName>
    <definedName name="wrn.Ambassador." localSheetId="5" hidden="1">{#N/A,#N/A,TRUE,"Summary Acquisition Ambassador";#N/A,#N/A,TRUE,"Prime Crest Apartments";#N/A,#N/A,TRUE,"Royal Crest Apartments"}</definedName>
    <definedName name="wrn.Ambassador." localSheetId="6" hidden="1">{#N/A,#N/A,TRUE,"Summary Acquisition Ambassador";#N/A,#N/A,TRUE,"Prime Crest Apartments";#N/A,#N/A,TRUE,"Royal Crest Apartments"}</definedName>
    <definedName name="wrn.Ambassador." localSheetId="3" hidden="1">{#N/A,#N/A,TRUE,"Summary Acquisition Ambassador";#N/A,#N/A,TRUE,"Prime Crest Apartments";#N/A,#N/A,TRUE,"Royal Crest Apartments"}</definedName>
    <definedName name="wrn.Ambassador." hidden="1">{#N/A,#N/A,TRUE,"Summary Acquisition Ambassador";#N/A,#N/A,TRUE,"Prime Crest Apartments";#N/A,#N/A,TRUE,"Royal Crest Apartments"}</definedName>
    <definedName name="wrn.Annual._.Report." localSheetId="4" hidden="1">{"annual",#N/A,FALSE,"Pro Forma";#N/A,#N/A,FALSE,"Golf Operations"}</definedName>
    <definedName name="wrn.Annual._.Report." localSheetId="5" hidden="1">{"annual",#N/A,FALSE,"Pro Forma";#N/A,#N/A,FALSE,"Golf Operations"}</definedName>
    <definedName name="wrn.Annual._.Report." localSheetId="6" hidden="1">{"annual",#N/A,FALSE,"Pro Forma";#N/A,#N/A,FALSE,"Golf Operations"}</definedName>
    <definedName name="wrn.Annual._.Report." localSheetId="3" hidden="1">{"annual",#N/A,FALSE,"Pro Forma";#N/A,#N/A,FALSE,"Golf Operations"}</definedName>
    <definedName name="wrn.Annual._.Report." hidden="1">{"annual",#N/A,FALSE,"Pro Forma";#N/A,#N/A,FALSE,"Golf Operations"}</definedName>
    <definedName name="wrn.Annual._.Summary." localSheetId="4" hidden="1">{"Annual Cash Flows",#N/A,FALSE,"Annual Summary"}</definedName>
    <definedName name="wrn.Annual._.Summary." localSheetId="5" hidden="1">{"Annual Cash Flows",#N/A,FALSE,"Annual Summary"}</definedName>
    <definedName name="wrn.Annual._.Summary." localSheetId="6" hidden="1">{"Annual Cash Flows",#N/A,FALSE,"Annual Summary"}</definedName>
    <definedName name="wrn.Annual._.Summary." localSheetId="3" hidden="1">{"Annual Cash Flows",#N/A,FALSE,"Annual Summary"}</definedName>
    <definedName name="wrn.Annual._.Summary." hidden="1">{"Annual Cash Flows",#N/A,FALSE,"Annual Summary"}</definedName>
    <definedName name="wrn.AnnualRentRoll." localSheetId="4" hidden="1">{"AnnualRentRoll",#N/A,FALSE,"RentRoll"}</definedName>
    <definedName name="wrn.AnnualRentRoll." localSheetId="5" hidden="1">{"AnnualRentRoll",#N/A,FALSE,"RentRoll"}</definedName>
    <definedName name="wrn.AnnualRentRoll." localSheetId="6" hidden="1">{"AnnualRentRoll",#N/A,FALSE,"RentRoll"}</definedName>
    <definedName name="wrn.AnnualRentRoll." localSheetId="3" hidden="1">{"AnnualRentRoll",#N/A,FALSE,"RentRoll"}</definedName>
    <definedName name="wrn.AnnualRentRoll." hidden="1">{"AnnualRentRoll",#N/A,FALSE,"RentRoll"}</definedName>
    <definedName name="wrn.Appraisal." localSheetId="4" hidden="1">{#N/A,#N/A,FALSE,"APPRAISAL";#N/A,#N/A,FALSE,"APPRAISAL 2";#N/A,#N/A,FALSE,"APPRAISAL 3"}</definedName>
    <definedName name="wrn.Appraisal." localSheetId="5" hidden="1">{#N/A,#N/A,FALSE,"APPRAISAL";#N/A,#N/A,FALSE,"APPRAISAL 2";#N/A,#N/A,FALSE,"APPRAISAL 3"}</definedName>
    <definedName name="wrn.Appraisal." localSheetId="6" hidden="1">{#N/A,#N/A,FALSE,"APPRAISAL";#N/A,#N/A,FALSE,"APPRAISAL 2";#N/A,#N/A,FALSE,"APPRAISAL 3"}</definedName>
    <definedName name="wrn.Appraisal." localSheetId="3" hidden="1">{#N/A,#N/A,FALSE,"APPRAISAL";#N/A,#N/A,FALSE,"APPRAISAL 2";#N/A,#N/A,FALSE,"APPRAISAL 3"}</definedName>
    <definedName name="wrn.Appraisal." hidden="1">{#N/A,#N/A,FALSE,"APPRAISAL";#N/A,#N/A,FALSE,"APPRAISAL 2";#N/A,#N/A,FALSE,"APPRAISAL 3"}</definedName>
    <definedName name="wrn.Arcform1." localSheetId="4" hidden="1">{"One",#N/A,FALSE,"Property";"Rent Analysis",#N/A,FALSE,"Rent &amp; Income";"Market",#N/A,FALSE,"Market";"Environmental",#N/A,FALSE,"Environmental"}</definedName>
    <definedName name="wrn.Arcform1." localSheetId="5" hidden="1">{"One",#N/A,FALSE,"Property";"Rent Analysis",#N/A,FALSE,"Rent &amp; Income";"Market",#N/A,FALSE,"Market";"Environmental",#N/A,FALSE,"Environmental"}</definedName>
    <definedName name="wrn.Arcform1." localSheetId="6" hidden="1">{"One",#N/A,FALSE,"Property";"Rent Analysis",#N/A,FALSE,"Rent &amp; Income";"Market",#N/A,FALSE,"Market";"Environmental",#N/A,FALSE,"Environmental"}</definedName>
    <definedName name="wrn.Arcform1." localSheetId="3" hidden="1">{"One",#N/A,FALSE,"Property";"Rent Analysis",#N/A,FALSE,"Rent &amp; Income";"Market",#N/A,FALSE,"Market";"Environmental",#N/A,FALSE,"Environmental"}</definedName>
    <definedName name="wrn.Arcform1." hidden="1">{"One",#N/A,FALSE,"Property";"Rent Analysis",#N/A,FALSE,"Rent &amp; Income";"Market",#N/A,FALSE,"Market";"Environmental",#N/A,FALSE,"Environmental"}</definedName>
    <definedName name="wrn.Arcform2." localSheetId="4" hidden="1">{"Development Team",#N/A,FALSE,"Team";"Environmental",#N/A,FALSE,"Environmental";"Permanent",#N/A,FALSE,"Perm Mtg";"Soft",#N/A,FALSE,"Soft Mtg"}</definedName>
    <definedName name="wrn.Arcform2." localSheetId="5" hidden="1">{"Development Team",#N/A,FALSE,"Team";"Environmental",#N/A,FALSE,"Environmental";"Permanent",#N/A,FALSE,"Perm Mtg";"Soft",#N/A,FALSE,"Soft Mtg"}</definedName>
    <definedName name="wrn.Arcform2." localSheetId="6" hidden="1">{"Development Team",#N/A,FALSE,"Team";"Environmental",#N/A,FALSE,"Environmental";"Permanent",#N/A,FALSE,"Perm Mtg";"Soft",#N/A,FALSE,"Soft Mtg"}</definedName>
    <definedName name="wrn.Arcform2." localSheetId="3" hidden="1">{"Development Team",#N/A,FALSE,"Team";"Environmental",#N/A,FALSE,"Environmental";"Permanent",#N/A,FALSE,"Perm Mtg";"Soft",#N/A,FALSE,"Soft Mtg"}</definedName>
    <definedName name="wrn.Arcform2." hidden="1">{"Development Team",#N/A,FALSE,"Team";"Environmental",#N/A,FALSE,"Environmental";"Permanent",#N/A,FALSE,"Perm Mtg";"Soft",#N/A,FALSE,"Soft Mtg"}</definedName>
    <definedName name="wrn.Arcform3." localSheetId="4" hidden="1">{"Grant",#N/A,FALSE,"Grant";"GP Developer",#N/A,FALSE,"GP &amp; Dev Loans";"Operating Analysis",#N/A,FALSE,"Operations";"Tax Credit",#N/A,FALSE,"Tax Credits";"Tax Credit Analysis",#N/A,FALSE,"TC Analysis"}</definedName>
    <definedName name="wrn.Arcform3." localSheetId="5" hidden="1">{"Grant",#N/A,FALSE,"Grant";"GP Developer",#N/A,FALSE,"GP &amp; Dev Loans";"Operating Analysis",#N/A,FALSE,"Operations";"Tax Credit",#N/A,FALSE,"Tax Credits";"Tax Credit Analysis",#N/A,FALSE,"TC Analysis"}</definedName>
    <definedName name="wrn.Arcform3." localSheetId="6" hidden="1">{"Grant",#N/A,FALSE,"Grant";"GP Developer",#N/A,FALSE,"GP &amp; Dev Loans";"Operating Analysis",#N/A,FALSE,"Operations";"Tax Credit",#N/A,FALSE,"Tax Credits";"Tax Credit Analysis",#N/A,FALSE,"TC Analysis"}</definedName>
    <definedName name="wrn.Arcform3." localSheetId="3" hidden="1">{"Grant",#N/A,FALSE,"Grant";"GP Developer",#N/A,FALSE,"GP &amp; Dev Loans";"Operating Analysis",#N/A,FALSE,"Operations";"Tax Credit",#N/A,FALSE,"Tax Credits";"Tax Credit Analysis",#N/A,FALSE,"TC Analysis"}</definedName>
    <definedName name="wrn.Arcform3." hidden="1">{"Grant",#N/A,FALSE,"Grant";"GP Developer",#N/A,FALSE,"GP &amp; Dev Loans";"Operating Analysis",#N/A,FALSE,"Operations";"Tax Credit",#N/A,FALSE,"Tax Credits";"Tax Credit Analysis",#N/A,FALSE,"TC Analysis"}</definedName>
    <definedName name="wrn.Arcform4." localSheetId="4" hidden="1">{"Construction Analysis",#N/A,FALSE,"Constr Analysis";"Construction Financing",#N/A,FALSE,"Constr Finan";"Guarantees and Reserves",#N/A,FALSE,"Guar &amp; Reserves"}</definedName>
    <definedName name="wrn.Arcform4." localSheetId="5" hidden="1">{"Construction Analysis",#N/A,FALSE,"Constr Analysis";"Construction Financing",#N/A,FALSE,"Constr Finan";"Guarantees and Reserves",#N/A,FALSE,"Guar &amp; Reserves"}</definedName>
    <definedName name="wrn.Arcform4." localSheetId="6" hidden="1">{"Construction Analysis",#N/A,FALSE,"Constr Analysis";"Construction Financing",#N/A,FALSE,"Constr Finan";"Guarantees and Reserves",#N/A,FALSE,"Guar &amp; Reserves"}</definedName>
    <definedName name="wrn.Arcform4." localSheetId="3" hidden="1">{"Construction Analysis",#N/A,FALSE,"Constr Analysis";"Construction Financing",#N/A,FALSE,"Constr Finan";"Guarantees and Reserves",#N/A,FALSE,"Guar &amp; Reserves"}</definedName>
    <definedName name="wrn.Arcform4." hidden="1">{"Construction Analysis",#N/A,FALSE,"Constr Analysis";"Construction Financing",#N/A,FALSE,"Constr Finan";"Guarantees and Reserves",#N/A,FALSE,"Guar &amp; Reserves"}</definedName>
    <definedName name="wrn.Arena._.PCD." localSheetId="4" hidden="1">{#N/A,#N/A,TRUE,"Maritime Park Arena PCD";#N/A,#N/A,TRUE,"Maritime Park Arena IOR"}</definedName>
    <definedName name="wrn.Arena._.PCD." localSheetId="5" hidden="1">{#N/A,#N/A,TRUE,"Maritime Park Arena PCD";#N/A,#N/A,TRUE,"Maritime Park Arena IOR"}</definedName>
    <definedName name="wrn.Arena._.PCD." localSheetId="6" hidden="1">{#N/A,#N/A,TRUE,"Maritime Park Arena PCD";#N/A,#N/A,TRUE,"Maritime Park Arena IOR"}</definedName>
    <definedName name="wrn.Arena._.PCD." localSheetId="3" hidden="1">{#N/A,#N/A,TRUE,"Maritime Park Arena PCD";#N/A,#N/A,TRUE,"Maritime Park Arena IOR"}</definedName>
    <definedName name="wrn.Arena._.PCD." hidden="1">{#N/A,#N/A,TRUE,"Maritime Park Arena PCD";#N/A,#N/A,TRUE,"Maritime Park Arena IOR"}</definedName>
    <definedName name="wrn.Asset._.Management." localSheetId="4" hidden="1">{#N/A,#N/A,FALSE,"ASSET MGMT."}</definedName>
    <definedName name="wrn.Asset._.Management." localSheetId="5" hidden="1">{#N/A,#N/A,FALSE,"ASSET MGMT."}</definedName>
    <definedName name="wrn.Asset._.Management." localSheetId="6" hidden="1">{#N/A,#N/A,FALSE,"ASSET MGMT."}</definedName>
    <definedName name="wrn.Asset._.Management." localSheetId="3" hidden="1">{#N/A,#N/A,FALSE,"ASSET MGMT."}</definedName>
    <definedName name="wrn.Asset._.Management." hidden="1">{#N/A,#N/A,FALSE,"ASSET MGMT."}</definedName>
    <definedName name="wrn.Assumptions." localSheetId="4" hidden="1">{"Assumptions",#N/A,FALSE,"Assumptions"}</definedName>
    <definedName name="wrn.Assumptions." localSheetId="5" hidden="1">{"Assumptions",#N/A,FALSE,"Assumptions"}</definedName>
    <definedName name="wrn.Assumptions." localSheetId="6" hidden="1">{"Assumptions",#N/A,FALSE,"Assumptions"}</definedName>
    <definedName name="wrn.Assumptions." localSheetId="3" hidden="1">{"Assumptions",#N/A,FALSE,"Assumptions"}</definedName>
    <definedName name="wrn.Assumptions." hidden="1">{"Assumptions",#N/A,FALSE,"Assumptions"}</definedName>
    <definedName name="wrn.Auto._.Comp." localSheetId="4" hidden="1">{#N/A,#N/A,FALSE,"Sheet1"}</definedName>
    <definedName name="wrn.Auto._.Comp." localSheetId="5" hidden="1">{#N/A,#N/A,FALSE,"Sheet1"}</definedName>
    <definedName name="wrn.Auto._.Comp." localSheetId="6" hidden="1">{#N/A,#N/A,FALSE,"Sheet1"}</definedName>
    <definedName name="wrn.Auto._.Comp." localSheetId="3" hidden="1">{#N/A,#N/A,FALSE,"Sheet1"}</definedName>
    <definedName name="wrn.Auto._.Comp." hidden="1">{#N/A,#N/A,FALSE,"Sheet1"}</definedName>
    <definedName name="wrn.autoproj." localSheetId="4" hidden="1">{#N/A,#N/A,FALSE,"Project Properties";#N/A,#N/A,FALSE,"Eng %";#N/A,#N/A,FALSE,"ENGFORM";#N/A,#N/A,FALSE,"staffing";#N/A,#N/A,FALSE,"spending"}</definedName>
    <definedName name="wrn.autoproj." localSheetId="5" hidden="1">{#N/A,#N/A,FALSE,"Project Properties";#N/A,#N/A,FALSE,"Eng %";#N/A,#N/A,FALSE,"ENGFORM";#N/A,#N/A,FALSE,"staffing";#N/A,#N/A,FALSE,"spending"}</definedName>
    <definedName name="wrn.autoproj." localSheetId="6" hidden="1">{#N/A,#N/A,FALSE,"Project Properties";#N/A,#N/A,FALSE,"Eng %";#N/A,#N/A,FALSE,"ENGFORM";#N/A,#N/A,FALSE,"staffing";#N/A,#N/A,FALSE,"spending"}</definedName>
    <definedName name="wrn.autoproj." localSheetId="3" hidden="1">{#N/A,#N/A,FALSE,"Project Properties";#N/A,#N/A,FALSE,"Eng %";#N/A,#N/A,FALSE,"ENGFORM";#N/A,#N/A,FALSE,"staffing";#N/A,#N/A,FALSE,"spending"}</definedName>
    <definedName name="wrn.autoproj." hidden="1">{#N/A,#N/A,FALSE,"Project Properties";#N/A,#N/A,FALSE,"Eng %";#N/A,#N/A,FALSE,"ENGFORM";#N/A,#N/A,FALSE,"staffing";#N/A,#N/A,FALSE,"spending"}</definedName>
    <definedName name="wrn.B._.Spread._.Worksheet._.Summary." localSheetId="4" hidden="1">{#N/A,#N/A,FALSE,"B_Spread"}</definedName>
    <definedName name="wrn.B._.Spread._.Worksheet._.Summary." localSheetId="5" hidden="1">{#N/A,#N/A,FALSE,"B_Spread"}</definedName>
    <definedName name="wrn.B._.Spread._.Worksheet._.Summary." localSheetId="6" hidden="1">{#N/A,#N/A,FALSE,"B_Spread"}</definedName>
    <definedName name="wrn.B._.Spread._.Worksheet._.Summary." localSheetId="3" hidden="1">{#N/A,#N/A,FALSE,"B_Spread"}</definedName>
    <definedName name="wrn.B._.Spread._.Worksheet._.Summary." hidden="1">{#N/A,#N/A,FALSE,"B_Spread"}</definedName>
    <definedName name="wrn.B._.Spread._.Worksheets._.Detail." localSheetId="4" hidden="1">{#N/A,#N/A,FALSE,"B_Spread"}</definedName>
    <definedName name="wrn.B._.Spread._.Worksheets._.Detail." localSheetId="5" hidden="1">{#N/A,#N/A,FALSE,"B_Spread"}</definedName>
    <definedName name="wrn.B._.Spread._.Worksheets._.Detail." localSheetId="6" hidden="1">{#N/A,#N/A,FALSE,"B_Spread"}</definedName>
    <definedName name="wrn.B._.Spread._.Worksheets._.Detail." localSheetId="3" hidden="1">{#N/A,#N/A,FALSE,"B_Spread"}</definedName>
    <definedName name="wrn.B._.Spread._.Worksheets._.Detail." hidden="1">{#N/A,#N/A,FALSE,"B_Spread"}</definedName>
    <definedName name="wrn.BA." localSheetId="4" hidden="1">{"ba1",#N/A,TRUE,"B-A";"ba2",#N/A,TRUE,"B-A"}</definedName>
    <definedName name="wrn.BA." localSheetId="5" hidden="1">{"ba1",#N/A,TRUE,"B-A";"ba2",#N/A,TRUE,"B-A"}</definedName>
    <definedName name="wrn.BA." localSheetId="6" hidden="1">{"ba1",#N/A,TRUE,"B-A";"ba2",#N/A,TRUE,"B-A"}</definedName>
    <definedName name="wrn.BA." localSheetId="3" hidden="1">{"ba1",#N/A,TRUE,"B-A";"ba2",#N/A,TRUE,"B-A"}</definedName>
    <definedName name="wrn.BA." hidden="1">{"ba1",#N/A,TRUE,"B-A";"ba2",#N/A,TRUE,"B-A"}</definedName>
    <definedName name="wrn.balance._.sheet." localSheetId="4" hidden="1">{"bs",#N/A,FALSE,"SCF"}</definedName>
    <definedName name="wrn.balance._.sheet." localSheetId="5" hidden="1">{"bs",#N/A,FALSE,"SCF"}</definedName>
    <definedName name="wrn.balance._.sheet." localSheetId="6" hidden="1">{"bs",#N/A,FALSE,"SCF"}</definedName>
    <definedName name="wrn.balance._.sheet." localSheetId="3" hidden="1">{"bs",#N/A,FALSE,"SCF"}</definedName>
    <definedName name="wrn.balance._.sheet." hidden="1">{"bs",#N/A,FALSE,"SCF"}</definedName>
    <definedName name="wrn.Balcor." localSheetId="4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wrn.Balcor." localSheetId="5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wrn.Balcor." localSheetId="6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wrn.Balcor." localSheetId="3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wrn.Balcor.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wrn.Base._.Case._.Print." localSheetId="4" hidden="1">{#N/A,#N/A,FALSE,"Assumptions";#N/A,#N/A,FALSE,"Ground Rent";#N/A,#N/A,FALSE,"SQFT SUMMARY";#N/A,#N/A,FALSE,"PROJECT COSTS";#N/A,#N/A,FALSE,"Financing";#N/A,#N/A,FALSE,"RE Tax Analysis";#N/A,#N/A,FALSE,"Oper Pro Forma";#N/A,#N/A,FALSE,"Sale and IRR";#N/A,#N/A,FALSE,"Int BackUP"}</definedName>
    <definedName name="wrn.Base._.Case._.Print." localSheetId="5" hidden="1">{#N/A,#N/A,FALSE,"Assumptions";#N/A,#N/A,FALSE,"Ground Rent";#N/A,#N/A,FALSE,"SQFT SUMMARY";#N/A,#N/A,FALSE,"PROJECT COSTS";#N/A,#N/A,FALSE,"Financing";#N/A,#N/A,FALSE,"RE Tax Analysis";#N/A,#N/A,FALSE,"Oper Pro Forma";#N/A,#N/A,FALSE,"Sale and IRR";#N/A,#N/A,FALSE,"Int BackUP"}</definedName>
    <definedName name="wrn.Base._.Case._.Print." localSheetId="6" hidden="1">{#N/A,#N/A,FALSE,"Assumptions";#N/A,#N/A,FALSE,"Ground Rent";#N/A,#N/A,FALSE,"SQFT SUMMARY";#N/A,#N/A,FALSE,"PROJECT COSTS";#N/A,#N/A,FALSE,"Financing";#N/A,#N/A,FALSE,"RE Tax Analysis";#N/A,#N/A,FALSE,"Oper Pro Forma";#N/A,#N/A,FALSE,"Sale and IRR";#N/A,#N/A,FALSE,"Int BackUP"}</definedName>
    <definedName name="wrn.Base._.Case._.Print." localSheetId="3" hidden="1">{#N/A,#N/A,FALSE,"Assumptions";#N/A,#N/A,FALSE,"Ground Rent";#N/A,#N/A,FALSE,"SQFT SUMMARY";#N/A,#N/A,FALSE,"PROJECT COSTS";#N/A,#N/A,FALSE,"Financing";#N/A,#N/A,FALSE,"RE Tax Analysis";#N/A,#N/A,FALSE,"Oper Pro Forma";#N/A,#N/A,FALSE,"Sale and IRR";#N/A,#N/A,FALSE,"Int BackUP"}</definedName>
    <definedName name="wrn.Base._.Case._.Print." hidden="1">{#N/A,#N/A,FALSE,"Assumptions";#N/A,#N/A,FALSE,"Ground Rent";#N/A,#N/A,FALSE,"SQFT SUMMARY";#N/A,#N/A,FALSE,"PROJECT COSTS";#N/A,#N/A,FALSE,"Financing";#N/A,#N/A,FALSE,"RE Tax Analysis";#N/A,#N/A,FALSE,"Oper Pro Forma";#N/A,#N/A,FALSE,"Sale and IRR";#N/A,#N/A,FALSE,"Int BackUP"}</definedName>
    <definedName name="wrn.BaseYearDemand." localSheetId="4" hidden="1">{"Base Year Demand",#N/A,FALSE,"Demand-Base Year"}</definedName>
    <definedName name="wrn.BaseYearDemand." localSheetId="5" hidden="1">{"Base Year Demand",#N/A,FALSE,"Demand-Base Year"}</definedName>
    <definedName name="wrn.BaseYearDemand." localSheetId="6" hidden="1">{"Base Year Demand",#N/A,FALSE,"Demand-Base Year"}</definedName>
    <definedName name="wrn.BaseYearDemand." localSheetId="3" hidden="1">{"Base Year Demand",#N/A,FALSE,"Demand-Base Year"}</definedName>
    <definedName name="wrn.BaseYearDemand." hidden="1">{"Base Year Demand",#N/A,FALSE,"Demand-Base Year"}</definedName>
    <definedName name="wrn.Basic." localSheetId="4" hidden="1">{#N/A,#N/A,FALSE,"Cover";#N/A,#N/A,FALSE,"Assumptions";#N/A,#N/A,FALSE,"Acquirer";#N/A,#N/A,FALSE,"Target";#N/A,#N/A,FALSE,"Income Statement";#N/A,#N/A,FALSE,"Summary Tables"}</definedName>
    <definedName name="wrn.Basic." localSheetId="5" hidden="1">{#N/A,#N/A,FALSE,"Cover";#N/A,#N/A,FALSE,"Assumptions";#N/A,#N/A,FALSE,"Acquirer";#N/A,#N/A,FALSE,"Target";#N/A,#N/A,FALSE,"Income Statement";#N/A,#N/A,FALSE,"Summary Tables"}</definedName>
    <definedName name="wrn.Basic." localSheetId="6" hidden="1">{#N/A,#N/A,FALSE,"Cover";#N/A,#N/A,FALSE,"Assumptions";#N/A,#N/A,FALSE,"Acquirer";#N/A,#N/A,FALSE,"Target";#N/A,#N/A,FALSE,"Income Statement";#N/A,#N/A,FALSE,"Summary Tables"}</definedName>
    <definedName name="wrn.Basic." localSheetId="3" hidden="1">{#N/A,#N/A,FALSE,"Cover";#N/A,#N/A,FALSE,"Assumptions";#N/A,#N/A,FALSE,"Acquirer";#N/A,#N/A,FALSE,"Target";#N/A,#N/A,FALSE,"Income Statement";#N/A,#N/A,FALSE,"Summary Tables"}</definedName>
    <definedName name="wrn.Basic." hidden="1">{#N/A,#N/A,FALSE,"Cover";#N/A,#N/A,FALSE,"Assumptions";#N/A,#N/A,FALSE,"Acquirer";#N/A,#N/A,FALSE,"Target";#N/A,#N/A,FALSE,"Income Statement";#N/A,#N/A,FALSE,"Summary Tables"}</definedName>
    <definedName name="wrn.basics." localSheetId="4" hidden="1">{#N/A,#N/A,FALSE,"TSUM";#N/A,#N/A,FALSE,"shares";#N/A,#N/A,FALSE,"earnout";#N/A,#N/A,FALSE,"Heaty";#N/A,#N/A,FALSE,"self-tend";#N/A,#N/A,FALSE,"self-sum"}</definedName>
    <definedName name="wrn.basics." localSheetId="5" hidden="1">{#N/A,#N/A,FALSE,"TSUM";#N/A,#N/A,FALSE,"shares";#N/A,#N/A,FALSE,"earnout";#N/A,#N/A,FALSE,"Heaty";#N/A,#N/A,FALSE,"self-tend";#N/A,#N/A,FALSE,"self-sum"}</definedName>
    <definedName name="wrn.basics." localSheetId="6" hidden="1">{#N/A,#N/A,FALSE,"TSUM";#N/A,#N/A,FALSE,"shares";#N/A,#N/A,FALSE,"earnout";#N/A,#N/A,FALSE,"Heaty";#N/A,#N/A,FALSE,"self-tend";#N/A,#N/A,FALSE,"self-sum"}</definedName>
    <definedName name="wrn.basics." localSheetId="3" hidden="1">{#N/A,#N/A,FALSE,"TSUM";#N/A,#N/A,FALSE,"shares";#N/A,#N/A,FALSE,"earnout";#N/A,#N/A,FALSE,"Heaty";#N/A,#N/A,FALSE,"self-tend";#N/A,#N/A,FALSE,"self-sum"}</definedName>
    <definedName name="wrn.basics." hidden="1">{#N/A,#N/A,FALSE,"TSUM";#N/A,#N/A,FALSE,"shares";#N/A,#N/A,FALSE,"earnout";#N/A,#N/A,FALSE,"Heaty";#N/A,#N/A,FALSE,"self-tend";#N/A,#N/A,FALSE,"self-sum"}</definedName>
    <definedName name="wrn.BCN._.REVISED." localSheetId="4" hidden="1">{#N/A,#N/A,FALSE,"Income Statement - Phase II";#N/A,#N/A,FALSE,"Balance Sheet Phase II";#N/A,#N/A,FALSE,"Transaction Costs";#N/A,#N/A,FALSE,"Debt &amp; Equity Detail";#N/A,#N/A,FALSE,"G&amp;A Reduction - 25%";#N/A,#N/A,FALSE,"G&amp;A Reduction - 50%";#N/A,#N/A,FALSE,"G&amp;A Reduction - 75%";#N/A,#N/A,FALSE,"GandA Reduction Detail"}</definedName>
    <definedName name="wrn.BCN._.REVISED." localSheetId="5" hidden="1">{#N/A,#N/A,FALSE,"Income Statement - Phase II";#N/A,#N/A,FALSE,"Balance Sheet Phase II";#N/A,#N/A,FALSE,"Transaction Costs";#N/A,#N/A,FALSE,"Debt &amp; Equity Detail";#N/A,#N/A,FALSE,"G&amp;A Reduction - 25%";#N/A,#N/A,FALSE,"G&amp;A Reduction - 50%";#N/A,#N/A,FALSE,"G&amp;A Reduction - 75%";#N/A,#N/A,FALSE,"GandA Reduction Detail"}</definedName>
    <definedName name="wrn.BCN._.REVISED." localSheetId="6" hidden="1">{#N/A,#N/A,FALSE,"Income Statement - Phase II";#N/A,#N/A,FALSE,"Balance Sheet Phase II";#N/A,#N/A,FALSE,"Transaction Costs";#N/A,#N/A,FALSE,"Debt &amp; Equity Detail";#N/A,#N/A,FALSE,"G&amp;A Reduction - 25%";#N/A,#N/A,FALSE,"G&amp;A Reduction - 50%";#N/A,#N/A,FALSE,"G&amp;A Reduction - 75%";#N/A,#N/A,FALSE,"GandA Reduction Detail"}</definedName>
    <definedName name="wrn.BCN._.REVISED." localSheetId="3" hidden="1">{#N/A,#N/A,FALSE,"Income Statement - Phase II";#N/A,#N/A,FALSE,"Balance Sheet Phase II";#N/A,#N/A,FALSE,"Transaction Costs";#N/A,#N/A,FALSE,"Debt &amp; Equity Detail";#N/A,#N/A,FALSE,"G&amp;A Reduction - 25%";#N/A,#N/A,FALSE,"G&amp;A Reduction - 50%";#N/A,#N/A,FALSE,"G&amp;A Reduction - 75%";#N/A,#N/A,FALSE,"GandA Reduction Detail"}</definedName>
    <definedName name="wrn.BCN._.REVISED." hidden="1">{#N/A,#N/A,FALSE,"Income Statement - Phase II";#N/A,#N/A,FALSE,"Balance Sheet Phase II";#N/A,#N/A,FALSE,"Transaction Costs";#N/A,#N/A,FALSE,"Debt &amp; Equity Detail";#N/A,#N/A,FALSE,"G&amp;A Reduction - 25%";#N/A,#N/A,FALSE,"G&amp;A Reduction - 50%";#N/A,#N/A,FALSE,"G&amp;A Reduction - 75%";#N/A,#N/A,FALSE,"GandA Reduction Detail"}</definedName>
    <definedName name="wrn.BCNPROJ." localSheetId="4" hidden="1">{#N/A,#N/A,FALSE,"Income Statement";#N/A,#N/A,FALSE,"Balance Sheet";#N/A,#N/A,FALSE,"Sheet5";#N/A,#N/A,FALSE,"Debt &amp; Equity Detail"}</definedName>
    <definedName name="wrn.BCNPROJ." localSheetId="5" hidden="1">{#N/A,#N/A,FALSE,"Income Statement";#N/A,#N/A,FALSE,"Balance Sheet";#N/A,#N/A,FALSE,"Sheet5";#N/A,#N/A,FALSE,"Debt &amp; Equity Detail"}</definedName>
    <definedName name="wrn.BCNPROJ." localSheetId="6" hidden="1">{#N/A,#N/A,FALSE,"Income Statement";#N/A,#N/A,FALSE,"Balance Sheet";#N/A,#N/A,FALSE,"Sheet5";#N/A,#N/A,FALSE,"Debt &amp; Equity Detail"}</definedName>
    <definedName name="wrn.BCNPROJ." localSheetId="3" hidden="1">{#N/A,#N/A,FALSE,"Income Statement";#N/A,#N/A,FALSE,"Balance Sheet";#N/A,#N/A,FALSE,"Sheet5";#N/A,#N/A,FALSE,"Debt &amp; Equity Detail"}</definedName>
    <definedName name="wrn.BCNPROJ." hidden="1">{#N/A,#N/A,FALSE,"Income Statement";#N/A,#N/A,FALSE,"Balance Sheet";#N/A,#N/A,FALSE,"Sheet5";#N/A,#N/A,FALSE,"Debt &amp; Equity Detail"}</definedName>
    <definedName name="wrn.BidCo." localSheetId="4" hidden="1">{#N/A,#N/A,FALSE,"BidCo Assumptions";#N/A,#N/A,FALSE,"Credit Stats";#N/A,#N/A,FALSE,"Bidco Summary";#N/A,#N/A,FALSE,"BIDCO Consolidated"}</definedName>
    <definedName name="wrn.BidCo." localSheetId="5" hidden="1">{#N/A,#N/A,FALSE,"BidCo Assumptions";#N/A,#N/A,FALSE,"Credit Stats";#N/A,#N/A,FALSE,"Bidco Summary";#N/A,#N/A,FALSE,"BIDCO Consolidated"}</definedName>
    <definedName name="wrn.BidCo." localSheetId="6" hidden="1">{#N/A,#N/A,FALSE,"BidCo Assumptions";#N/A,#N/A,FALSE,"Credit Stats";#N/A,#N/A,FALSE,"Bidco Summary";#N/A,#N/A,FALSE,"BIDCO Consolidated"}</definedName>
    <definedName name="wrn.BidCo." localSheetId="3" hidden="1">{#N/A,#N/A,FALSE,"BidCo Assumptions";#N/A,#N/A,FALSE,"Credit Stats";#N/A,#N/A,FALSE,"Bidco Summary";#N/A,#N/A,FALSE,"BIDCO Consolidated"}</definedName>
    <definedName name="wrn.BidCo." hidden="1">{#N/A,#N/A,FALSE,"BidCo Assumptions";#N/A,#N/A,FALSE,"Credit Stats";#N/A,#N/A,FALSE,"Bidco Summary";#N/A,#N/A,FALSE,"BIDCO Consolidated"}</definedName>
    <definedName name="wrn.BIGGER." localSheetId="4" hidden="1">{"PROFORMA",#N/A,FALSE,"A";"BIGGER 1",#N/A,FALSE,"B";"BIGGER 2",#N/A,FALSE,"B";"BIGGER 3",#N/A,FALSE,"B";"SMALL CF 1",#N/A,FALSE,"C"}</definedName>
    <definedName name="wrn.BIGGER." localSheetId="5" hidden="1">{"PROFORMA",#N/A,FALSE,"A";"BIGGER 1",#N/A,FALSE,"B";"BIGGER 2",#N/A,FALSE,"B";"BIGGER 3",#N/A,FALSE,"B";"SMALL CF 1",#N/A,FALSE,"C"}</definedName>
    <definedName name="wrn.BIGGER." localSheetId="6" hidden="1">{"PROFORMA",#N/A,FALSE,"A";"BIGGER 1",#N/A,FALSE,"B";"BIGGER 2",#N/A,FALSE,"B";"BIGGER 3",#N/A,FALSE,"B";"SMALL CF 1",#N/A,FALSE,"C"}</definedName>
    <definedName name="wrn.BIGGER." localSheetId="3" hidden="1">{"PROFORMA",#N/A,FALSE,"A";"BIGGER 1",#N/A,FALSE,"B";"BIGGER 2",#N/A,FALSE,"B";"BIGGER 3",#N/A,FALSE,"B";"SMALL CF 1",#N/A,FALSE,"C"}</definedName>
    <definedName name="wrn.BIGGER." hidden="1">{"PROFORMA",#N/A,FALSE,"A";"BIGGER 1",#N/A,FALSE,"B";"BIGGER 2",#N/A,FALSE,"B";"BIGGER 3",#N/A,FALSE,"B";"SMALL CF 1",#N/A,FALSE,"C"}</definedName>
    <definedName name="wrn.Birdie." localSheetId="4" hidden="1">{#N/A,#N/A,FALSE,"Trans Summary";#N/A,#N/A,FALSE,"Proforma Five Yr";#N/A,#N/A,FALSE,"Occ and Rate"}</definedName>
    <definedName name="wrn.Birdie." localSheetId="5" hidden="1">{#N/A,#N/A,FALSE,"Trans Summary";#N/A,#N/A,FALSE,"Proforma Five Yr";#N/A,#N/A,FALSE,"Occ and Rate"}</definedName>
    <definedName name="wrn.Birdie." localSheetId="6" hidden="1">{#N/A,#N/A,FALSE,"Trans Summary";#N/A,#N/A,FALSE,"Proforma Five Yr";#N/A,#N/A,FALSE,"Occ and Rate"}</definedName>
    <definedName name="wrn.Birdie." localSheetId="3" hidden="1">{#N/A,#N/A,FALSE,"Trans Summary";#N/A,#N/A,FALSE,"Proforma Five Yr";#N/A,#N/A,FALSE,"Occ and Rate"}</definedName>
    <definedName name="wrn.Birdie." hidden="1">{#N/A,#N/A,FALSE,"Trans Summary";#N/A,#N/A,FALSE,"Proforma Five Yr";#N/A,#N/A,FALSE,"Occ and Rate"}</definedName>
    <definedName name="wrn.BlackWhite." localSheetId="4" hidden="1">{#N/A,#N/A,FALSE,"NNN sum";#N/A,#N/A,FALSE,"10-yr Opt. A Sum";#N/A,#N/A,FALSE,"10-yr Opt A Other Costs";#N/A,#N/A,FALSE,"Purchase Sum";#N/A,#N/A,FALSE,"Purchase Other Costs"}</definedName>
    <definedName name="wrn.BlackWhite." localSheetId="5" hidden="1">{#N/A,#N/A,FALSE,"NNN sum";#N/A,#N/A,FALSE,"10-yr Opt. A Sum";#N/A,#N/A,FALSE,"10-yr Opt A Other Costs";#N/A,#N/A,FALSE,"Purchase Sum";#N/A,#N/A,FALSE,"Purchase Other Costs"}</definedName>
    <definedName name="wrn.BlackWhite." localSheetId="6" hidden="1">{#N/A,#N/A,FALSE,"NNN sum";#N/A,#N/A,FALSE,"10-yr Opt. A Sum";#N/A,#N/A,FALSE,"10-yr Opt A Other Costs";#N/A,#N/A,FALSE,"Purchase Sum";#N/A,#N/A,FALSE,"Purchase Other Costs"}</definedName>
    <definedName name="wrn.BlackWhite." localSheetId="3" hidden="1">{#N/A,#N/A,FALSE,"NNN sum";#N/A,#N/A,FALSE,"10-yr Opt. A Sum";#N/A,#N/A,FALSE,"10-yr Opt A Other Costs";#N/A,#N/A,FALSE,"Purchase Sum";#N/A,#N/A,FALSE,"Purchase Other Costs"}</definedName>
    <definedName name="wrn.BlackWhite." hidden="1">{#N/A,#N/A,FALSE,"NNN sum";#N/A,#N/A,FALSE,"10-yr Opt. A Sum";#N/A,#N/A,FALSE,"10-yr Opt A Other Costs";#N/A,#N/A,FALSE,"Purchase Sum";#N/A,#N/A,FALSE,"Purchase Other Costs"}</definedName>
    <definedName name="wrn.BlackWhite5" localSheetId="4" hidden="1">{#N/A,#N/A,FALSE,"NNN sum";#N/A,#N/A,FALSE,"10-yr Opt. A Sum";#N/A,#N/A,FALSE,"10-yr Opt A Other Costs";#N/A,#N/A,FALSE,"Purchase Sum";#N/A,#N/A,FALSE,"Purchase Other Costs"}</definedName>
    <definedName name="wrn.BlackWhite5" localSheetId="5" hidden="1">{#N/A,#N/A,FALSE,"NNN sum";#N/A,#N/A,FALSE,"10-yr Opt. A Sum";#N/A,#N/A,FALSE,"10-yr Opt A Other Costs";#N/A,#N/A,FALSE,"Purchase Sum";#N/A,#N/A,FALSE,"Purchase Other Costs"}</definedName>
    <definedName name="wrn.BlackWhite5" localSheetId="6" hidden="1">{#N/A,#N/A,FALSE,"NNN sum";#N/A,#N/A,FALSE,"10-yr Opt. A Sum";#N/A,#N/A,FALSE,"10-yr Opt A Other Costs";#N/A,#N/A,FALSE,"Purchase Sum";#N/A,#N/A,FALSE,"Purchase Other Costs"}</definedName>
    <definedName name="wrn.BlackWhite5" localSheetId="3" hidden="1">{#N/A,#N/A,FALSE,"NNN sum";#N/A,#N/A,FALSE,"10-yr Opt. A Sum";#N/A,#N/A,FALSE,"10-yr Opt A Other Costs";#N/A,#N/A,FALSE,"Purchase Sum";#N/A,#N/A,FALSE,"Purchase Other Costs"}</definedName>
    <definedName name="wrn.BlackWhite5" hidden="1">{#N/A,#N/A,FALSE,"NNN sum";#N/A,#N/A,FALSE,"10-yr Opt. A Sum";#N/A,#N/A,FALSE,"10-yr Opt A Other Costs";#N/A,#N/A,FALSE,"Purchase Sum";#N/A,#N/A,FALSE,"Purchase Other Costs"}</definedName>
    <definedName name="wrn.bleu4." localSheetId="4" hidden="1">{#N/A,#N/A,FALSE}</definedName>
    <definedName name="wrn.bleu4." localSheetId="5" hidden="1">{#N/A,#N/A,FALSE}</definedName>
    <definedName name="wrn.bleu4." localSheetId="6" hidden="1">{#N/A,#N/A,FALSE}</definedName>
    <definedName name="wrn.bleu4." localSheetId="3" hidden="1">{#N/A,#N/A,FALSE}</definedName>
    <definedName name="wrn.bleu4." hidden="1">{#N/A,#N/A,FALSE}</definedName>
    <definedName name="wrn.Blue._.Book._.Sections." localSheetId="4" hidden="1">{#N/A,#N/A,TRUE,"Summary";#N/A,#N/A,TRUE,"Program Scheme";#N/A,#N/A,TRUE,"Assumptions";#N/A,#N/A,TRUE,"Development Budget &amp; Timing";#N/A,#N/A,TRUE,"Cash Flow";#N/A,#N/A,TRUE,"Cash Flow to Debt &amp; Equity"}</definedName>
    <definedName name="wrn.Blue._.Book._.Sections." localSheetId="5" hidden="1">{#N/A,#N/A,TRUE,"Summary";#N/A,#N/A,TRUE,"Program Scheme";#N/A,#N/A,TRUE,"Assumptions";#N/A,#N/A,TRUE,"Development Budget &amp; Timing";#N/A,#N/A,TRUE,"Cash Flow";#N/A,#N/A,TRUE,"Cash Flow to Debt &amp; Equity"}</definedName>
    <definedName name="wrn.Blue._.Book._.Sections." localSheetId="6" hidden="1">{#N/A,#N/A,TRUE,"Summary";#N/A,#N/A,TRUE,"Program Scheme";#N/A,#N/A,TRUE,"Assumptions";#N/A,#N/A,TRUE,"Development Budget &amp; Timing";#N/A,#N/A,TRUE,"Cash Flow";#N/A,#N/A,TRUE,"Cash Flow to Debt &amp; Equity"}</definedName>
    <definedName name="wrn.Blue._.Book._.Sections." localSheetId="3" hidden="1">{#N/A,#N/A,TRUE,"Summary";#N/A,#N/A,TRUE,"Program Scheme";#N/A,#N/A,TRUE,"Assumptions";#N/A,#N/A,TRUE,"Development Budget &amp; Timing";#N/A,#N/A,TRUE,"Cash Flow";#N/A,#N/A,TRUE,"Cash Flow to Debt &amp; Equity"}</definedName>
    <definedName name="wrn.Blue._.Book._.Sections." hidden="1">{#N/A,#N/A,TRUE,"Summary";#N/A,#N/A,TRUE,"Program Scheme";#N/A,#N/A,TRUE,"Assumptions";#N/A,#N/A,TRUE,"Development Budget &amp; Timing";#N/A,#N/A,TRUE,"Cash Flow";#N/A,#N/A,TRUE,"Cash Flow to Debt &amp; Equity"}</definedName>
    <definedName name="wrn.Bob." localSheetId="4" hidden="1">{#N/A,#N/A,TRUE,"33_Cover";#N/A,#N/A,TRUE,"1_Exec_Summ";#N/A,#N/A,TRUE,"2_Assump_Genl";#N/A,#N/A,TRUE,"5_Cash_Flow";#N/A,#N/A,TRUE,"11_Exp_Dtl";#N/A,#N/A,TRUE,"10_Exp_Recov_Dtl";#N/A,#N/A,TRUE,"12_Residual";#N/A,#N/A,TRUE,"14_Pricing_Mtx";#N/A,#N/A,TRUE,"29_Residual_Mtx";#N/A,#N/A,TRUE,"18_Expirations"}</definedName>
    <definedName name="wrn.Bob." localSheetId="5" hidden="1">{#N/A,#N/A,TRUE,"33_Cover";#N/A,#N/A,TRUE,"1_Exec_Summ";#N/A,#N/A,TRUE,"2_Assump_Genl";#N/A,#N/A,TRUE,"5_Cash_Flow";#N/A,#N/A,TRUE,"11_Exp_Dtl";#N/A,#N/A,TRUE,"10_Exp_Recov_Dtl";#N/A,#N/A,TRUE,"12_Residual";#N/A,#N/A,TRUE,"14_Pricing_Mtx";#N/A,#N/A,TRUE,"29_Residual_Mtx";#N/A,#N/A,TRUE,"18_Expirations"}</definedName>
    <definedName name="wrn.Bob." localSheetId="6" hidden="1">{#N/A,#N/A,TRUE,"33_Cover";#N/A,#N/A,TRUE,"1_Exec_Summ";#N/A,#N/A,TRUE,"2_Assump_Genl";#N/A,#N/A,TRUE,"5_Cash_Flow";#N/A,#N/A,TRUE,"11_Exp_Dtl";#N/A,#N/A,TRUE,"10_Exp_Recov_Dtl";#N/A,#N/A,TRUE,"12_Residual";#N/A,#N/A,TRUE,"14_Pricing_Mtx";#N/A,#N/A,TRUE,"29_Residual_Mtx";#N/A,#N/A,TRUE,"18_Expirations"}</definedName>
    <definedName name="wrn.Bob." localSheetId="3" hidden="1">{#N/A,#N/A,TRUE,"33_Cover";#N/A,#N/A,TRUE,"1_Exec_Summ";#N/A,#N/A,TRUE,"2_Assump_Genl";#N/A,#N/A,TRUE,"5_Cash_Flow";#N/A,#N/A,TRUE,"11_Exp_Dtl";#N/A,#N/A,TRUE,"10_Exp_Recov_Dtl";#N/A,#N/A,TRUE,"12_Residual";#N/A,#N/A,TRUE,"14_Pricing_Mtx";#N/A,#N/A,TRUE,"29_Residual_Mtx";#N/A,#N/A,TRUE,"18_Expirations"}</definedName>
    <definedName name="wrn.Bob." hidden="1">{#N/A,#N/A,TRUE,"33_Cover";#N/A,#N/A,TRUE,"1_Exec_Summ";#N/A,#N/A,TRUE,"2_Assump_Genl";#N/A,#N/A,TRUE,"5_Cash_Flow";#N/A,#N/A,TRUE,"11_Exp_Dtl";#N/A,#N/A,TRUE,"10_Exp_Recov_Dtl";#N/A,#N/A,TRUE,"12_Residual";#N/A,#N/A,TRUE,"14_Pricing_Mtx";#N/A,#N/A,TRUE,"29_Residual_Mtx";#N/A,#N/A,TRUE,"18_Expirations"}</definedName>
    <definedName name="wrn.Bonds." localSheetId="4" hidden="1">{#N/A,#N/A,FALSE,"Bonds - Consol";#N/A,#N/A,FALSE,"Bonds - Lakes";#N/A,#N/A,FALSE,"Bonds - Chabot";#N/A,#N/A,FALSE,"Bonds - Diablo"}</definedName>
    <definedName name="wrn.Bonds." localSheetId="5" hidden="1">{#N/A,#N/A,FALSE,"Bonds - Consol";#N/A,#N/A,FALSE,"Bonds - Lakes";#N/A,#N/A,FALSE,"Bonds - Chabot";#N/A,#N/A,FALSE,"Bonds - Diablo"}</definedName>
    <definedName name="wrn.Bonds." localSheetId="6" hidden="1">{#N/A,#N/A,FALSE,"Bonds - Consol";#N/A,#N/A,FALSE,"Bonds - Lakes";#N/A,#N/A,FALSE,"Bonds - Chabot";#N/A,#N/A,FALSE,"Bonds - Diablo"}</definedName>
    <definedName name="wrn.Bonds." localSheetId="3" hidden="1">{#N/A,#N/A,FALSE,"Bonds - Consol";#N/A,#N/A,FALSE,"Bonds - Lakes";#N/A,#N/A,FALSE,"Bonds - Chabot";#N/A,#N/A,FALSE,"Bonds - Diablo"}</definedName>
    <definedName name="wrn.Bonds." hidden="1">{#N/A,#N/A,FALSE,"Bonds - Consol";#N/A,#N/A,FALSE,"Bonds - Lakes";#N/A,#N/A,FALSE,"Bonds - Chabot";#N/A,#N/A,FALSE,"Bonds - Diablo"}</definedName>
    <definedName name="wrn.BOOK." localSheetId="4" hidden="1">{#N/A,#N/A,FALSE,"COVER";#N/A,#N/A,FALSE,"TABLE OF CONTENTS";#N/A,#N/A,FALSE,"EXEC SUMM";#N/A,#N/A,FALSE,"SURVEY";#N/A,#N/A,FALSE,"PROSPECT";#N/A,#N/A,FALSE,"NEW,EXPANSION,RENEWAL,RELET";#N/A,#N/A,FALSE,"EXPIRED,DEFAULTED";#N/A,#N/A,FALSE,"SIGNED LEASES";#N/A,#N/A,FALSE,"LOST TRANSACTIONS ";#N/A,#N/A,FALSE,"STACKING PLAN";#N/A,#N/A,FALSE,"EXPIRATIONS";#N/A,#N/A,FALSE,"OPTIONS";#N/A,#N/A,FALSE,"SUBLEASE";#N/A,#N/A,FALSE,"AR ANALYSIS";#N/A,#N/A,FALSE,"NER_IN_PLACE";#N/A,#N/A,FALSE,"NER_ACQ_DATE";#N/A,#N/A,FALSE,"titles"}</definedName>
    <definedName name="wrn.BOOK." localSheetId="5" hidden="1">{#N/A,#N/A,FALSE,"COVER";#N/A,#N/A,FALSE,"TABLE OF CONTENTS";#N/A,#N/A,FALSE,"EXEC SUMM";#N/A,#N/A,FALSE,"SURVEY";#N/A,#N/A,FALSE,"PROSPECT";#N/A,#N/A,FALSE,"NEW,EXPANSION,RENEWAL,RELET";#N/A,#N/A,FALSE,"EXPIRED,DEFAULTED";#N/A,#N/A,FALSE,"SIGNED LEASES";#N/A,#N/A,FALSE,"LOST TRANSACTIONS ";#N/A,#N/A,FALSE,"STACKING PLAN";#N/A,#N/A,FALSE,"EXPIRATIONS";#N/A,#N/A,FALSE,"OPTIONS";#N/A,#N/A,FALSE,"SUBLEASE";#N/A,#N/A,FALSE,"AR ANALYSIS";#N/A,#N/A,FALSE,"NER_IN_PLACE";#N/A,#N/A,FALSE,"NER_ACQ_DATE";#N/A,#N/A,FALSE,"titles"}</definedName>
    <definedName name="wrn.BOOK." localSheetId="6" hidden="1">{#N/A,#N/A,FALSE,"COVER";#N/A,#N/A,FALSE,"TABLE OF CONTENTS";#N/A,#N/A,FALSE,"EXEC SUMM";#N/A,#N/A,FALSE,"SURVEY";#N/A,#N/A,FALSE,"PROSPECT";#N/A,#N/A,FALSE,"NEW,EXPANSION,RENEWAL,RELET";#N/A,#N/A,FALSE,"EXPIRED,DEFAULTED";#N/A,#N/A,FALSE,"SIGNED LEASES";#N/A,#N/A,FALSE,"LOST TRANSACTIONS ";#N/A,#N/A,FALSE,"STACKING PLAN";#N/A,#N/A,FALSE,"EXPIRATIONS";#N/A,#N/A,FALSE,"OPTIONS";#N/A,#N/A,FALSE,"SUBLEASE";#N/A,#N/A,FALSE,"AR ANALYSIS";#N/A,#N/A,FALSE,"NER_IN_PLACE";#N/A,#N/A,FALSE,"NER_ACQ_DATE";#N/A,#N/A,FALSE,"titles"}</definedName>
    <definedName name="wrn.BOOK." localSheetId="3" hidden="1">{#N/A,#N/A,FALSE,"COVER";#N/A,#N/A,FALSE,"TABLE OF CONTENTS";#N/A,#N/A,FALSE,"EXEC SUMM";#N/A,#N/A,FALSE,"SURVEY";#N/A,#N/A,FALSE,"PROSPECT";#N/A,#N/A,FALSE,"NEW,EXPANSION,RENEWAL,RELET";#N/A,#N/A,FALSE,"EXPIRED,DEFAULTED";#N/A,#N/A,FALSE,"SIGNED LEASES";#N/A,#N/A,FALSE,"LOST TRANSACTIONS ";#N/A,#N/A,FALSE,"STACKING PLAN";#N/A,#N/A,FALSE,"EXPIRATIONS";#N/A,#N/A,FALSE,"OPTIONS";#N/A,#N/A,FALSE,"SUBLEASE";#N/A,#N/A,FALSE,"AR ANALYSIS";#N/A,#N/A,FALSE,"NER_IN_PLACE";#N/A,#N/A,FALSE,"NER_ACQ_DATE";#N/A,#N/A,FALSE,"titles"}</definedName>
    <definedName name="wrn.BOOK." hidden="1">{#N/A,#N/A,FALSE,"COVER";#N/A,#N/A,FALSE,"TABLE OF CONTENTS";#N/A,#N/A,FALSE,"EXEC SUMM";#N/A,#N/A,FALSE,"SURVEY";#N/A,#N/A,FALSE,"PROSPECT";#N/A,#N/A,FALSE,"NEW,EXPANSION,RENEWAL,RELET";#N/A,#N/A,FALSE,"EXPIRED,DEFAULTED";#N/A,#N/A,FALSE,"SIGNED LEASES";#N/A,#N/A,FALSE,"LOST TRANSACTIONS ";#N/A,#N/A,FALSE,"STACKING PLAN";#N/A,#N/A,FALSE,"EXPIRATIONS";#N/A,#N/A,FALSE,"OPTIONS";#N/A,#N/A,FALSE,"SUBLEASE";#N/A,#N/A,FALSE,"AR ANALYSIS";#N/A,#N/A,FALSE,"NER_IN_PLACE";#N/A,#N/A,FALSE,"NER_ACQ_DATE";#N/A,#N/A,FALSE,"titles"}</definedName>
    <definedName name="wrn.Book._.Reports." localSheetId="4" hidden="1">{"Current Month",#N/A,FALSE,"Current Compar.";"Year-To-Date",#N/A,FALSE,"Year Comparison";"Forecast",#N/A,FALSE,"Comparison NOI";"Actual Input",#N/A,FALSE,"Act...Ratios"}</definedName>
    <definedName name="wrn.Book._.Reports." localSheetId="5" hidden="1">{"Current Month",#N/A,FALSE,"Current Compar.";"Year-To-Date",#N/A,FALSE,"Year Comparison";"Forecast",#N/A,FALSE,"Comparison NOI";"Actual Input",#N/A,FALSE,"Act...Ratios"}</definedName>
    <definedName name="wrn.Book._.Reports." localSheetId="6" hidden="1">{"Current Month",#N/A,FALSE,"Current Compar.";"Year-To-Date",#N/A,FALSE,"Year Comparison";"Forecast",#N/A,FALSE,"Comparison NOI";"Actual Input",#N/A,FALSE,"Act...Ratios"}</definedName>
    <definedName name="wrn.Book._.Reports." localSheetId="3" hidden="1">{"Current Month",#N/A,FALSE,"Current Compar.";"Year-To-Date",#N/A,FALSE,"Year Comparison";"Forecast",#N/A,FALSE,"Comparison NOI";"Actual Input",#N/A,FALSE,"Act...Ratios"}</definedName>
    <definedName name="wrn.Book._.Reports." hidden="1">{"Current Month",#N/A,FALSE,"Current Compar.";"Year-To-Date",#N/A,FALSE,"Year Comparison";"Forecast",#N/A,FALSE,"Comparison NOI";"Actual Input",#N/A,FALSE,"Act...Ratios"}</definedName>
    <definedName name="wrn.Both._.Outputs." localSheetId="4" hidden="1">{"LTV Output",#N/A,FALSE,"Output";"DCR Output",#N/A,FALSE,"Output"}</definedName>
    <definedName name="wrn.Both._.Outputs." localSheetId="5" hidden="1">{"LTV Output",#N/A,FALSE,"Output";"DCR Output",#N/A,FALSE,"Output"}</definedName>
    <definedName name="wrn.Both._.Outputs." localSheetId="6" hidden="1">{"LTV Output",#N/A,FALSE,"Output";"DCR Output",#N/A,FALSE,"Output"}</definedName>
    <definedName name="wrn.Both._.Outputs." localSheetId="3" hidden="1">{"LTV Output",#N/A,FALSE,"Output";"DCR Output",#N/A,FALSE,"Output"}</definedName>
    <definedName name="wrn.Both._.Outputs." hidden="1">{"LTV Output",#N/A,FALSE,"Output";"DCR Output",#N/A,FALSE,"Output"}</definedName>
    <definedName name="wrn.BOV." localSheetId="4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wrn.BOV." localSheetId="5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wrn.BOV." localSheetId="6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wrn.BOV." localSheetId="3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wrn.BOV." hidden="1">{#N/A,#N/A,FALSE,"Pricing Matrix";#N/A,#N/A,FALSE,"Assumptions";#N/A,#N/A,FALSE,"Year One Pro Forma";#N/A,#N/A,FALSE,"Operating Stmts";#N/A,#N/A,FALSE,"Cash Flow Projections";#N/A,#N/A,FALSE,"Rent Roll Summary";#N/A,#N/A,FALSE,"Market Rent Detail";#N/A,#N/A,FALSE,"Effective Rental Income Detail"}</definedName>
    <definedName name="wrn.Bridge." localSheetId="4" hidden="1">{"Table of Contents",#N/A,FALSE,"Table of Contents";"Senario",#N/A,FALSE,"Senarios";"Assumptions",#N/A,FALSE,"Assumptions";"Capital Schedule",#N/A,FALSE,"Capital Schedule";"Cash Schedule",#N/A,FALSE,"ScheduleCash";"SummaryCash",#N/A,FALSE,"SummaryCash";"FinancingCash",#N/A,FALSE,"FinancingCash";"Bridge Schedule",#N/A,FALSE,"ScheduleFinanced";"SummaryFinanced",#N/A,FALSE,"SummaryFinanced";"FinancingFinanced",#N/A,FALSE,"FinancingFinanced";"Ownership Schedule",#N/A,FALSE,"ScheduleOwner";"SummaryOwner",#N/A,FALSE,"SummaryOwner";"FinancingOwner",#N/A,FALSE,"FinancingOwner"}</definedName>
    <definedName name="wrn.Bridge." localSheetId="5" hidden="1">{"Table of Contents",#N/A,FALSE,"Table of Contents";"Senario",#N/A,FALSE,"Senarios";"Assumptions",#N/A,FALSE,"Assumptions";"Capital Schedule",#N/A,FALSE,"Capital Schedule";"Cash Schedule",#N/A,FALSE,"ScheduleCash";"SummaryCash",#N/A,FALSE,"SummaryCash";"FinancingCash",#N/A,FALSE,"FinancingCash";"Bridge Schedule",#N/A,FALSE,"ScheduleFinanced";"SummaryFinanced",#N/A,FALSE,"SummaryFinanced";"FinancingFinanced",#N/A,FALSE,"FinancingFinanced";"Ownership Schedule",#N/A,FALSE,"ScheduleOwner";"SummaryOwner",#N/A,FALSE,"SummaryOwner";"FinancingOwner",#N/A,FALSE,"FinancingOwner"}</definedName>
    <definedName name="wrn.Bridge." localSheetId="6" hidden="1">{"Table of Contents",#N/A,FALSE,"Table of Contents";"Senario",#N/A,FALSE,"Senarios";"Assumptions",#N/A,FALSE,"Assumptions";"Capital Schedule",#N/A,FALSE,"Capital Schedule";"Cash Schedule",#N/A,FALSE,"ScheduleCash";"SummaryCash",#N/A,FALSE,"SummaryCash";"FinancingCash",#N/A,FALSE,"FinancingCash";"Bridge Schedule",#N/A,FALSE,"ScheduleFinanced";"SummaryFinanced",#N/A,FALSE,"SummaryFinanced";"FinancingFinanced",#N/A,FALSE,"FinancingFinanced";"Ownership Schedule",#N/A,FALSE,"ScheduleOwner";"SummaryOwner",#N/A,FALSE,"SummaryOwner";"FinancingOwner",#N/A,FALSE,"FinancingOwner"}</definedName>
    <definedName name="wrn.Bridge." localSheetId="3" hidden="1">{"Table of Contents",#N/A,FALSE,"Table of Contents";"Senario",#N/A,FALSE,"Senarios";"Assumptions",#N/A,FALSE,"Assumptions";"Capital Schedule",#N/A,FALSE,"Capital Schedule";"Cash Schedule",#N/A,FALSE,"ScheduleCash";"SummaryCash",#N/A,FALSE,"SummaryCash";"FinancingCash",#N/A,FALSE,"FinancingCash";"Bridge Schedule",#N/A,FALSE,"ScheduleFinanced";"SummaryFinanced",#N/A,FALSE,"SummaryFinanced";"FinancingFinanced",#N/A,FALSE,"FinancingFinanced";"Ownership Schedule",#N/A,FALSE,"ScheduleOwner";"SummaryOwner",#N/A,FALSE,"SummaryOwner";"FinancingOwner",#N/A,FALSE,"FinancingOwner"}</definedName>
    <definedName name="wrn.Bridge." hidden="1">{"Table of Contents",#N/A,FALSE,"Table of Contents";"Senario",#N/A,FALSE,"Senarios";"Assumptions",#N/A,FALSE,"Assumptions";"Capital Schedule",#N/A,FALSE,"Capital Schedule";"Cash Schedule",#N/A,FALSE,"ScheduleCash";"SummaryCash",#N/A,FALSE,"SummaryCash";"FinancingCash",#N/A,FALSE,"FinancingCash";"Bridge Schedule",#N/A,FALSE,"ScheduleFinanced";"SummaryFinanced",#N/A,FALSE,"SummaryFinanced";"FinancingFinanced",#N/A,FALSE,"FinancingFinanced";"Ownership Schedule",#N/A,FALSE,"ScheduleOwner";"SummaryOwner",#N/A,FALSE,"SummaryOwner";"FinancingOwner",#N/A,FALSE,"FinancingOwner"}</definedName>
    <definedName name="wrn.Budget." localSheetId="4" hidden="1">{"Spread Dollars",#N/A,FALSE,"Budget";"Spread Ratios",#N/A,FALSE,"Budget";"Target Comparison",#N/A,FALSE,"Summary"}</definedName>
    <definedName name="wrn.Budget." localSheetId="5" hidden="1">{"Spread Dollars",#N/A,FALSE,"Budget";"Spread Ratios",#N/A,FALSE,"Budget";"Target Comparison",#N/A,FALSE,"Summary"}</definedName>
    <definedName name="wrn.Budget." localSheetId="6" hidden="1">{"Spread Dollars",#N/A,FALSE,"Budget";"Spread Ratios",#N/A,FALSE,"Budget";"Target Comparison",#N/A,FALSE,"Summary"}</definedName>
    <definedName name="wrn.Budget." localSheetId="3" hidden="1">{"Spread Dollars",#N/A,FALSE,"Budget";"Spread Ratios",#N/A,FALSE,"Budget";"Target Comparison",#N/A,FALSE,"Summary"}</definedName>
    <definedName name="wrn.Budget." hidden="1">{"Spread Dollars",#N/A,FALSE,"Budget";"Spread Ratios",#N/A,FALSE,"Budget";"Target Comparison",#N/A,FALSE,"Summary"}</definedName>
    <definedName name="wrn.Budget._.1997._.Analysis." localSheetId="4" hidden="1">{#N/A,#N/A,TRUE,"Budget 1997 Class A";#N/A,#N/A,TRUE,"Budgets 1997 Class B &amp; C"}</definedName>
    <definedName name="wrn.Budget._.1997._.Analysis." localSheetId="5" hidden="1">{#N/A,#N/A,TRUE,"Budget 1997 Class A";#N/A,#N/A,TRUE,"Budgets 1997 Class B &amp; C"}</definedName>
    <definedName name="wrn.Budget._.1997._.Analysis." localSheetId="6" hidden="1">{#N/A,#N/A,TRUE,"Budget 1997 Class A";#N/A,#N/A,TRUE,"Budgets 1997 Class B &amp; C"}</definedName>
    <definedName name="wrn.Budget._.1997._.Analysis." localSheetId="3" hidden="1">{#N/A,#N/A,TRUE,"Budget 1997 Class A";#N/A,#N/A,TRUE,"Budgets 1997 Class B &amp; C"}</definedName>
    <definedName name="wrn.Budget._.1997._.Analysis." hidden="1">{#N/A,#N/A,TRUE,"Budget 1997 Class A";#N/A,#N/A,TRUE,"Budgets 1997 Class B &amp; C"}</definedName>
    <definedName name="wrn.bullshit1." localSheetId="4" hidden="1">{#N/A,#N/A,FALSE,"Sheet1";#N/A,#N/A,FALSE,"Summary";#N/A,#N/A,FALSE,"proj1";#N/A,#N/A,FALSE,"proj2"}</definedName>
    <definedName name="wrn.bullshit1." localSheetId="5" hidden="1">{#N/A,#N/A,FALSE,"Sheet1";#N/A,#N/A,FALSE,"Summary";#N/A,#N/A,FALSE,"proj1";#N/A,#N/A,FALSE,"proj2"}</definedName>
    <definedName name="wrn.bullshit1." localSheetId="6" hidden="1">{#N/A,#N/A,FALSE,"Sheet1";#N/A,#N/A,FALSE,"Summary";#N/A,#N/A,FALSE,"proj1";#N/A,#N/A,FALSE,"proj2"}</definedName>
    <definedName name="wrn.bullshit1." localSheetId="3" hidden="1">{#N/A,#N/A,FALSE,"Sheet1";#N/A,#N/A,FALSE,"Summary";#N/A,#N/A,FALSE,"proj1";#N/A,#N/A,FALSE,"proj2"}</definedName>
    <definedName name="wrn.bullshit1." hidden="1">{#N/A,#N/A,FALSE,"Sheet1";#N/A,#N/A,FALSE,"Summary";#N/A,#N/A,FALSE,"proj1";#N/A,#N/A,FALSE,"proj2"}</definedName>
    <definedName name="wrn.Capital_Increm.." localSheetId="4" hidden="1">{#N/A,#N/A,FALSE,"Capital-Incremental"}</definedName>
    <definedName name="wrn.Capital_Increm.." localSheetId="5" hidden="1">{#N/A,#N/A,FALSE,"Capital-Incremental"}</definedName>
    <definedName name="wrn.Capital_Increm.." localSheetId="6" hidden="1">{#N/A,#N/A,FALSE,"Capital-Incremental"}</definedName>
    <definedName name="wrn.Capital_Increm.." localSheetId="3" hidden="1">{#N/A,#N/A,FALSE,"Capital-Incremental"}</definedName>
    <definedName name="wrn.Capital_Increm.." hidden="1">{#N/A,#N/A,FALSE,"Capital-Incremental"}</definedName>
    <definedName name="wrn.Capital_Nonincre.." localSheetId="4" hidden="1">{#N/A,#N/A,FALSE,"Capital-Nonincremental"}</definedName>
    <definedName name="wrn.Capital_Nonincre.." localSheetId="5" hidden="1">{#N/A,#N/A,FALSE,"Capital-Nonincremental"}</definedName>
    <definedName name="wrn.Capital_Nonincre.." localSheetId="6" hidden="1">{#N/A,#N/A,FALSE,"Capital-Nonincremental"}</definedName>
    <definedName name="wrn.Capital_Nonincre.." localSheetId="3" hidden="1">{#N/A,#N/A,FALSE,"Capital-Nonincremental"}</definedName>
    <definedName name="wrn.Capital_Nonincre.." hidden="1">{#N/A,#N/A,FALSE,"Capital-Nonincremental"}</definedName>
    <definedName name="wrn.CAPREIT." localSheetId="4" hidden="1">{#N/A,#N/A,FALSE,"CAPREIT"}</definedName>
    <definedName name="wrn.CAPREIT." localSheetId="5" hidden="1">{#N/A,#N/A,FALSE,"CAPREIT"}</definedName>
    <definedName name="wrn.CAPREIT." localSheetId="6" hidden="1">{#N/A,#N/A,FALSE,"CAPREIT"}</definedName>
    <definedName name="wrn.CAPREIT." localSheetId="3" hidden="1">{#N/A,#N/A,FALSE,"CAPREIT"}</definedName>
    <definedName name="wrn.CAPREIT." hidden="1">{#N/A,#N/A,FALSE,"CAPREIT"}</definedName>
    <definedName name="wrn.CAPREIT._.II." localSheetId="4" hidden="1">{#N/A,#N/A,FALSE,"Consolidate II";#N/A,#N/A,FALSE,"Atrium";#N/A,#N/A,FALSE,"DoverFarms";#N/A,#N/A,FALSE,"GreenwayChase";#N/A,#N/A,FALSE,"Island Club 1";#N/A,#N/A,FALSE,"IslesGateway";#N/A,#N/A,FALSE,"MadisonPark";#N/A,#N/A,FALSE,"PacesRun";#N/A,#N/A,FALSE,"Park";#N/A,#N/A,FALSE,"Sunbrook";#N/A,#N/A,FALSE,"TownPlace";#N/A,#N/A,FALSE,"WatPark";#N/A,#N/A,FALSE,"WatPlace";#N/A,#N/A,FALSE,"WatCastleton"}</definedName>
    <definedName name="wrn.CAPREIT._.II." localSheetId="5" hidden="1">{#N/A,#N/A,FALSE,"Consolidate II";#N/A,#N/A,FALSE,"Atrium";#N/A,#N/A,FALSE,"DoverFarms";#N/A,#N/A,FALSE,"GreenwayChase";#N/A,#N/A,FALSE,"Island Club 1";#N/A,#N/A,FALSE,"IslesGateway";#N/A,#N/A,FALSE,"MadisonPark";#N/A,#N/A,FALSE,"PacesRun";#N/A,#N/A,FALSE,"Park";#N/A,#N/A,FALSE,"Sunbrook";#N/A,#N/A,FALSE,"TownPlace";#N/A,#N/A,FALSE,"WatPark";#N/A,#N/A,FALSE,"WatPlace";#N/A,#N/A,FALSE,"WatCastleton"}</definedName>
    <definedName name="wrn.CAPREIT._.II." localSheetId="6" hidden="1">{#N/A,#N/A,FALSE,"Consolidate II";#N/A,#N/A,FALSE,"Atrium";#N/A,#N/A,FALSE,"DoverFarms";#N/A,#N/A,FALSE,"GreenwayChase";#N/A,#N/A,FALSE,"Island Club 1";#N/A,#N/A,FALSE,"IslesGateway";#N/A,#N/A,FALSE,"MadisonPark";#N/A,#N/A,FALSE,"PacesRun";#N/A,#N/A,FALSE,"Park";#N/A,#N/A,FALSE,"Sunbrook";#N/A,#N/A,FALSE,"TownPlace";#N/A,#N/A,FALSE,"WatPark";#N/A,#N/A,FALSE,"WatPlace";#N/A,#N/A,FALSE,"WatCastleton"}</definedName>
    <definedName name="wrn.CAPREIT._.II." localSheetId="3" hidden="1">{#N/A,#N/A,FALSE,"Consolidate II";#N/A,#N/A,FALSE,"Atrium";#N/A,#N/A,FALSE,"DoverFarms";#N/A,#N/A,FALSE,"GreenwayChase";#N/A,#N/A,FALSE,"Island Club 1";#N/A,#N/A,FALSE,"IslesGateway";#N/A,#N/A,FALSE,"MadisonPark";#N/A,#N/A,FALSE,"PacesRun";#N/A,#N/A,FALSE,"Park";#N/A,#N/A,FALSE,"Sunbrook";#N/A,#N/A,FALSE,"TownPlace";#N/A,#N/A,FALSE,"WatPark";#N/A,#N/A,FALSE,"WatPlace";#N/A,#N/A,FALSE,"WatCastleton"}</definedName>
    <definedName name="wrn.CAPREIT._.II." hidden="1">{#N/A,#N/A,FALSE,"Consolidate II";#N/A,#N/A,FALSE,"Atrium";#N/A,#N/A,FALSE,"DoverFarms";#N/A,#N/A,FALSE,"GreenwayChase";#N/A,#N/A,FALSE,"Island Club 1";#N/A,#N/A,FALSE,"IslesGateway";#N/A,#N/A,FALSE,"MadisonPark";#N/A,#N/A,FALSE,"PacesRun";#N/A,#N/A,FALSE,"Park";#N/A,#N/A,FALSE,"Sunbrook";#N/A,#N/A,FALSE,"TownPlace";#N/A,#N/A,FALSE,"WatPark";#N/A,#N/A,FALSE,"WatPlace";#N/A,#N/A,FALSE,"WatCastleton"}</definedName>
    <definedName name="wrn.CAPREIT._.II._.and._.IV." localSheetId="4" hidden="1">{#N/A,#N/A,FALSE,"Consolidate II &amp; IV";#N/A,#N/A,FALSE,"Atrium";#N/A,#N/A,FALSE,"Chasewood";#N/A,#N/A,FALSE,"ClubNorthHills";#N/A,#N/A,FALSE,"DoverFarms";#N/A,#N/A,FALSE,"GreenwayChase";#N/A,#N/A,FALSE,"Island Club 1";#N/A,#N/A,FALSE,"IslesGateway";#N/A,#N/A,FALSE,"Kensington";#N/A,#N/A,FALSE,"LakeFront";#N/A,#N/A,FALSE,"MadisonPark";#N/A,#N/A,FALSE,"Oaks";#N/A,#N/A,FALSE,"PacesRun";#N/A,#N/A,FALSE,"Park";#N/A,#N/A,FALSE,"PointeWest";#N/A,#N/A,FALSE,"Sunbrook";#N/A,#N/A,FALSE,"Sundance";#N/A,#N/A,FALSE,"TownPlace";#N/A,#N/A,FALSE,"WatPark";#N/A,#N/A,FALSE,"WatPlace";#N/A,#N/A,FALSE,"WatCastleton";#N/A,#N/A,FALSE,"Wellington"}</definedName>
    <definedName name="wrn.CAPREIT._.II._.and._.IV." localSheetId="5" hidden="1">{#N/A,#N/A,FALSE,"Consolidate II &amp; IV";#N/A,#N/A,FALSE,"Atrium";#N/A,#N/A,FALSE,"Chasewood";#N/A,#N/A,FALSE,"ClubNorthHills";#N/A,#N/A,FALSE,"DoverFarms";#N/A,#N/A,FALSE,"GreenwayChase";#N/A,#N/A,FALSE,"Island Club 1";#N/A,#N/A,FALSE,"IslesGateway";#N/A,#N/A,FALSE,"Kensington";#N/A,#N/A,FALSE,"LakeFront";#N/A,#N/A,FALSE,"MadisonPark";#N/A,#N/A,FALSE,"Oaks";#N/A,#N/A,FALSE,"PacesRun";#N/A,#N/A,FALSE,"Park";#N/A,#N/A,FALSE,"PointeWest";#N/A,#N/A,FALSE,"Sunbrook";#N/A,#N/A,FALSE,"Sundance";#N/A,#N/A,FALSE,"TownPlace";#N/A,#N/A,FALSE,"WatPark";#N/A,#N/A,FALSE,"WatPlace";#N/A,#N/A,FALSE,"WatCastleton";#N/A,#N/A,FALSE,"Wellington"}</definedName>
    <definedName name="wrn.CAPREIT._.II._.and._.IV." localSheetId="6" hidden="1">{#N/A,#N/A,FALSE,"Consolidate II &amp; IV";#N/A,#N/A,FALSE,"Atrium";#N/A,#N/A,FALSE,"Chasewood";#N/A,#N/A,FALSE,"ClubNorthHills";#N/A,#N/A,FALSE,"DoverFarms";#N/A,#N/A,FALSE,"GreenwayChase";#N/A,#N/A,FALSE,"Island Club 1";#N/A,#N/A,FALSE,"IslesGateway";#N/A,#N/A,FALSE,"Kensington";#N/A,#N/A,FALSE,"LakeFront";#N/A,#N/A,FALSE,"MadisonPark";#N/A,#N/A,FALSE,"Oaks";#N/A,#N/A,FALSE,"PacesRun";#N/A,#N/A,FALSE,"Park";#N/A,#N/A,FALSE,"PointeWest";#N/A,#N/A,FALSE,"Sunbrook";#N/A,#N/A,FALSE,"Sundance";#N/A,#N/A,FALSE,"TownPlace";#N/A,#N/A,FALSE,"WatPark";#N/A,#N/A,FALSE,"WatPlace";#N/A,#N/A,FALSE,"WatCastleton";#N/A,#N/A,FALSE,"Wellington"}</definedName>
    <definedName name="wrn.CAPREIT._.II._.and._.IV." localSheetId="3" hidden="1">{#N/A,#N/A,FALSE,"Consolidate II &amp; IV";#N/A,#N/A,FALSE,"Atrium";#N/A,#N/A,FALSE,"Chasewood";#N/A,#N/A,FALSE,"ClubNorthHills";#N/A,#N/A,FALSE,"DoverFarms";#N/A,#N/A,FALSE,"GreenwayChase";#N/A,#N/A,FALSE,"Island Club 1";#N/A,#N/A,FALSE,"IslesGateway";#N/A,#N/A,FALSE,"Kensington";#N/A,#N/A,FALSE,"LakeFront";#N/A,#N/A,FALSE,"MadisonPark";#N/A,#N/A,FALSE,"Oaks";#N/A,#N/A,FALSE,"PacesRun";#N/A,#N/A,FALSE,"Park";#N/A,#N/A,FALSE,"PointeWest";#N/A,#N/A,FALSE,"Sunbrook";#N/A,#N/A,FALSE,"Sundance";#N/A,#N/A,FALSE,"TownPlace";#N/A,#N/A,FALSE,"WatPark";#N/A,#N/A,FALSE,"WatPlace";#N/A,#N/A,FALSE,"WatCastleton";#N/A,#N/A,FALSE,"Wellington"}</definedName>
    <definedName name="wrn.CAPREIT._.II._.and._.IV." hidden="1">{#N/A,#N/A,FALSE,"Consolidate II &amp; IV";#N/A,#N/A,FALSE,"Atrium";#N/A,#N/A,FALSE,"Chasewood";#N/A,#N/A,FALSE,"ClubNorthHills";#N/A,#N/A,FALSE,"DoverFarms";#N/A,#N/A,FALSE,"GreenwayChase";#N/A,#N/A,FALSE,"Island Club 1";#N/A,#N/A,FALSE,"IslesGateway";#N/A,#N/A,FALSE,"Kensington";#N/A,#N/A,FALSE,"LakeFront";#N/A,#N/A,FALSE,"MadisonPark";#N/A,#N/A,FALSE,"Oaks";#N/A,#N/A,FALSE,"PacesRun";#N/A,#N/A,FALSE,"Park";#N/A,#N/A,FALSE,"PointeWest";#N/A,#N/A,FALSE,"Sunbrook";#N/A,#N/A,FALSE,"Sundance";#N/A,#N/A,FALSE,"TownPlace";#N/A,#N/A,FALSE,"WatPark";#N/A,#N/A,FALSE,"WatPlace";#N/A,#N/A,FALSE,"WatCastleton";#N/A,#N/A,FALSE,"Wellington"}</definedName>
    <definedName name="wrn.CAPREIT._.IV." localSheetId="4" hidden="1">{#N/A,#N/A,FALSE,"Consolidate IV";#N/A,#N/A,FALSE,"Chasewood";#N/A,#N/A,FALSE,"ClubNorthHills";#N/A,#N/A,FALSE,"Kensington";#N/A,#N/A,FALSE,"LakeFront";#N/A,#N/A,FALSE,"Oaks";#N/A,#N/A,FALSE,"PointeWest";#N/A,#N/A,FALSE,"Sundance";#N/A,#N/A,FALSE,"Wellington"}</definedName>
    <definedName name="wrn.CAPREIT._.IV." localSheetId="5" hidden="1">{#N/A,#N/A,FALSE,"Consolidate IV";#N/A,#N/A,FALSE,"Chasewood";#N/A,#N/A,FALSE,"ClubNorthHills";#N/A,#N/A,FALSE,"Kensington";#N/A,#N/A,FALSE,"LakeFront";#N/A,#N/A,FALSE,"Oaks";#N/A,#N/A,FALSE,"PointeWest";#N/A,#N/A,FALSE,"Sundance";#N/A,#N/A,FALSE,"Wellington"}</definedName>
    <definedName name="wrn.CAPREIT._.IV." localSheetId="6" hidden="1">{#N/A,#N/A,FALSE,"Consolidate IV";#N/A,#N/A,FALSE,"Chasewood";#N/A,#N/A,FALSE,"ClubNorthHills";#N/A,#N/A,FALSE,"Kensington";#N/A,#N/A,FALSE,"LakeFront";#N/A,#N/A,FALSE,"Oaks";#N/A,#N/A,FALSE,"PointeWest";#N/A,#N/A,FALSE,"Sundance";#N/A,#N/A,FALSE,"Wellington"}</definedName>
    <definedName name="wrn.CAPREIT._.IV." localSheetId="3" hidden="1">{#N/A,#N/A,FALSE,"Consolidate IV";#N/A,#N/A,FALSE,"Chasewood";#N/A,#N/A,FALSE,"ClubNorthHills";#N/A,#N/A,FALSE,"Kensington";#N/A,#N/A,FALSE,"LakeFront";#N/A,#N/A,FALSE,"Oaks";#N/A,#N/A,FALSE,"PointeWest";#N/A,#N/A,FALSE,"Sundance";#N/A,#N/A,FALSE,"Wellington"}</definedName>
    <definedName name="wrn.CAPREIT._.IV." hidden="1">{#N/A,#N/A,FALSE,"Consolidate IV";#N/A,#N/A,FALSE,"Chasewood";#N/A,#N/A,FALSE,"ClubNorthHills";#N/A,#N/A,FALSE,"Kensington";#N/A,#N/A,FALSE,"LakeFront";#N/A,#N/A,FALSE,"Oaks";#N/A,#N/A,FALSE,"PointeWest";#N/A,#N/A,FALSE,"Sundance";#N/A,#N/A,FALSE,"Wellington"}</definedName>
    <definedName name="wrn.CAPREIT._.TERA." localSheetId="4" hidden="1">{#N/A,#N/A,FALSE,"Consolidate TERA";#N/A,#N/A,FALSE,"Boulder";#N/A,#N/A,FALSE,"Braden";#N/A,#N/A,FALSE,"Cambridge";#N/A,#N/A,FALSE,"Charleston";#N/A,#N/A,FALSE,"Cornerstone";#N/A,#N/A,FALSE,"Courtyard";#N/A,#N/A,FALSE,"LakeMayport";#N/A,#N/A,FALSE,"Paces River 1";#N/A,#N/A,FALSE,"Paces River 2";#N/A,#N/A,FALSE,"Paddock ";#N/A,#N/A,FALSE,"Summer";#N/A,#N/A,FALSE,"Sutton"}</definedName>
    <definedName name="wrn.CAPREIT._.TERA." localSheetId="5" hidden="1">{#N/A,#N/A,FALSE,"Consolidate TERA";#N/A,#N/A,FALSE,"Boulder";#N/A,#N/A,FALSE,"Braden";#N/A,#N/A,FALSE,"Cambridge";#N/A,#N/A,FALSE,"Charleston";#N/A,#N/A,FALSE,"Cornerstone";#N/A,#N/A,FALSE,"Courtyard";#N/A,#N/A,FALSE,"LakeMayport";#N/A,#N/A,FALSE,"Paces River 1";#N/A,#N/A,FALSE,"Paces River 2";#N/A,#N/A,FALSE,"Paddock ";#N/A,#N/A,FALSE,"Summer";#N/A,#N/A,FALSE,"Sutton"}</definedName>
    <definedName name="wrn.CAPREIT._.TERA." localSheetId="6" hidden="1">{#N/A,#N/A,FALSE,"Consolidate TERA";#N/A,#N/A,FALSE,"Boulder";#N/A,#N/A,FALSE,"Braden";#N/A,#N/A,FALSE,"Cambridge";#N/A,#N/A,FALSE,"Charleston";#N/A,#N/A,FALSE,"Cornerstone";#N/A,#N/A,FALSE,"Courtyard";#N/A,#N/A,FALSE,"LakeMayport";#N/A,#N/A,FALSE,"Paces River 1";#N/A,#N/A,FALSE,"Paces River 2";#N/A,#N/A,FALSE,"Paddock ";#N/A,#N/A,FALSE,"Summer";#N/A,#N/A,FALSE,"Sutton"}</definedName>
    <definedName name="wrn.CAPREIT._.TERA." localSheetId="3" hidden="1">{#N/A,#N/A,FALSE,"Consolidate TERA";#N/A,#N/A,FALSE,"Boulder";#N/A,#N/A,FALSE,"Braden";#N/A,#N/A,FALSE,"Cambridge";#N/A,#N/A,FALSE,"Charleston";#N/A,#N/A,FALSE,"Cornerstone";#N/A,#N/A,FALSE,"Courtyard";#N/A,#N/A,FALSE,"LakeMayport";#N/A,#N/A,FALSE,"Paces River 1";#N/A,#N/A,FALSE,"Paces River 2";#N/A,#N/A,FALSE,"Paddock ";#N/A,#N/A,FALSE,"Summer";#N/A,#N/A,FALSE,"Sutton"}</definedName>
    <definedName name="wrn.CAPREIT._.TERA." hidden="1">{#N/A,#N/A,FALSE,"Consolidate TERA";#N/A,#N/A,FALSE,"Boulder";#N/A,#N/A,FALSE,"Braden";#N/A,#N/A,FALSE,"Cambridge";#N/A,#N/A,FALSE,"Charleston";#N/A,#N/A,FALSE,"Cornerstone";#N/A,#N/A,FALSE,"Courtyard";#N/A,#N/A,FALSE,"LakeMayport";#N/A,#N/A,FALSE,"Paces River 1";#N/A,#N/A,FALSE,"Paces River 2";#N/A,#N/A,FALSE,"Paddock ";#N/A,#N/A,FALSE,"Summer";#N/A,#N/A,FALSE,"Sutton"}</definedName>
    <definedName name="wrn.CAPREIT._.V." localSheetId="4" hidden="1">{#N/A,#N/A,FALSE,"Consolidate V";#N/A,#N/A,FALSE,"Ashley";#N/A,#N/A,FALSE,"Biscayne";#N/A,#N/A,FALSE,"Carnegie";#N/A,#N/A,FALSE,"Culpeper ";#N/A,#N/A,FALSE,"Island Club 2";#N/A,#N/A,FALSE,"MadisonRidge";#N/A,#N/A,FALSE,"Magnolia";#N/A,#N/A,FALSE,"Royal";#N/A,#N/A,FALSE,"Valle"}</definedName>
    <definedName name="wrn.CAPREIT._.V." localSheetId="5" hidden="1">{#N/A,#N/A,FALSE,"Consolidate V";#N/A,#N/A,FALSE,"Ashley";#N/A,#N/A,FALSE,"Biscayne";#N/A,#N/A,FALSE,"Carnegie";#N/A,#N/A,FALSE,"Culpeper ";#N/A,#N/A,FALSE,"Island Club 2";#N/A,#N/A,FALSE,"MadisonRidge";#N/A,#N/A,FALSE,"Magnolia";#N/A,#N/A,FALSE,"Royal";#N/A,#N/A,FALSE,"Valle"}</definedName>
    <definedName name="wrn.CAPREIT._.V." localSheetId="6" hidden="1">{#N/A,#N/A,FALSE,"Consolidate V";#N/A,#N/A,FALSE,"Ashley";#N/A,#N/A,FALSE,"Biscayne";#N/A,#N/A,FALSE,"Carnegie";#N/A,#N/A,FALSE,"Culpeper ";#N/A,#N/A,FALSE,"Island Club 2";#N/A,#N/A,FALSE,"MadisonRidge";#N/A,#N/A,FALSE,"Magnolia";#N/A,#N/A,FALSE,"Royal";#N/A,#N/A,FALSE,"Valle"}</definedName>
    <definedName name="wrn.CAPREIT._.V." localSheetId="3" hidden="1">{#N/A,#N/A,FALSE,"Consolidate V";#N/A,#N/A,FALSE,"Ashley";#N/A,#N/A,FALSE,"Biscayne";#N/A,#N/A,FALSE,"Carnegie";#N/A,#N/A,FALSE,"Culpeper ";#N/A,#N/A,FALSE,"Island Club 2";#N/A,#N/A,FALSE,"MadisonRidge";#N/A,#N/A,FALSE,"Magnolia";#N/A,#N/A,FALSE,"Royal";#N/A,#N/A,FALSE,"Valle"}</definedName>
    <definedName name="wrn.CAPREIT._.V." hidden="1">{#N/A,#N/A,FALSE,"Consolidate V";#N/A,#N/A,FALSE,"Ashley";#N/A,#N/A,FALSE,"Biscayne";#N/A,#N/A,FALSE,"Carnegie";#N/A,#N/A,FALSE,"Culpeper ";#N/A,#N/A,FALSE,"Island Club 2";#N/A,#N/A,FALSE,"MadisonRidge";#N/A,#N/A,FALSE,"Magnolia";#N/A,#N/A,FALSE,"Royal";#N/A,#N/A,FALSE,"Valle"}</definedName>
    <definedName name="wrn.CAPREIT2" localSheetId="4" hidden="1">{#N/A,#N/A,FALSE,"CAPREIT"}</definedName>
    <definedName name="wrn.CAPREIT2" localSheetId="5" hidden="1">{#N/A,#N/A,FALSE,"CAPREIT"}</definedName>
    <definedName name="wrn.CAPREIT2" localSheetId="6" hidden="1">{#N/A,#N/A,FALSE,"CAPREIT"}</definedName>
    <definedName name="wrn.CAPREIT2" localSheetId="3" hidden="1">{#N/A,#N/A,FALSE,"CAPREIT"}</definedName>
    <definedName name="wrn.CAPREIT2" hidden="1">{#N/A,#N/A,FALSE,"CAPREIT"}</definedName>
    <definedName name="wrn.cash" localSheetId="4" hidden="1">{#N/A,#N/A,FALSE,"Matrix";#N/A,#N/A,FALSE,"Cash Flow";#N/A,#N/A,FALSE,"10 Year Cost Analysis"}</definedName>
    <definedName name="wrn.cash" localSheetId="5" hidden="1">{#N/A,#N/A,FALSE,"Matrix";#N/A,#N/A,FALSE,"Cash Flow";#N/A,#N/A,FALSE,"10 Year Cost Analysis"}</definedName>
    <definedName name="wrn.cash" localSheetId="6" hidden="1">{#N/A,#N/A,FALSE,"Matrix";#N/A,#N/A,FALSE,"Cash Flow";#N/A,#N/A,FALSE,"10 Year Cost Analysis"}</definedName>
    <definedName name="wrn.cash" localSheetId="3" hidden="1">{#N/A,#N/A,FALSE,"Matrix";#N/A,#N/A,FALSE,"Cash Flow";#N/A,#N/A,FALSE,"10 Year Cost Analysis"}</definedName>
    <definedName name="wrn.cash" hidden="1">{#N/A,#N/A,FALSE,"Matrix";#N/A,#N/A,FALSE,"Cash Flow";#N/A,#N/A,FALSE,"10 Year Cost Analysis"}</definedName>
    <definedName name="wrn.Cash._.Flow." localSheetId="4" hidden="1">{#N/A,#N/A,TRUE,"CashFlowSummary";#N/A,#N/A,TRUE,"FinanceCashFlow";#N/A,#N/A,TRUE,"LandCashFlow";#N/A,#N/A,TRUE,"ConstCashFlow";#N/A,#N/A,TRUE,"A&amp;ECashFlow";#N/A,#N/A,TRUE,"IndirectCashFlow";#N/A,#N/A,TRUE,"MarketingCashFlow";#N/A,#N/A,TRUE,"LeaseUp";#N/A,#N/A,TRUE,"G&amp;ACashFlow"}</definedName>
    <definedName name="wrn.Cash._.Flow." localSheetId="5" hidden="1">{#N/A,#N/A,TRUE,"CashFlowSummary";#N/A,#N/A,TRUE,"FinanceCashFlow";#N/A,#N/A,TRUE,"LandCashFlow";#N/A,#N/A,TRUE,"ConstCashFlow";#N/A,#N/A,TRUE,"A&amp;ECashFlow";#N/A,#N/A,TRUE,"IndirectCashFlow";#N/A,#N/A,TRUE,"MarketingCashFlow";#N/A,#N/A,TRUE,"LeaseUp";#N/A,#N/A,TRUE,"G&amp;ACashFlow"}</definedName>
    <definedName name="wrn.Cash._.Flow." localSheetId="6" hidden="1">{#N/A,#N/A,TRUE,"CashFlowSummary";#N/A,#N/A,TRUE,"FinanceCashFlow";#N/A,#N/A,TRUE,"LandCashFlow";#N/A,#N/A,TRUE,"ConstCashFlow";#N/A,#N/A,TRUE,"A&amp;ECashFlow";#N/A,#N/A,TRUE,"IndirectCashFlow";#N/A,#N/A,TRUE,"MarketingCashFlow";#N/A,#N/A,TRUE,"LeaseUp";#N/A,#N/A,TRUE,"G&amp;ACashFlow"}</definedName>
    <definedName name="wrn.Cash._.Flow." localSheetId="3" hidden="1">{#N/A,#N/A,TRUE,"CashFlowSummary";#N/A,#N/A,TRUE,"FinanceCashFlow";#N/A,#N/A,TRUE,"LandCashFlow";#N/A,#N/A,TRUE,"ConstCashFlow";#N/A,#N/A,TRUE,"A&amp;ECashFlow";#N/A,#N/A,TRUE,"IndirectCashFlow";#N/A,#N/A,TRUE,"MarketingCashFlow";#N/A,#N/A,TRUE,"LeaseUp";#N/A,#N/A,TRUE,"G&amp;ACashFlow"}</definedName>
    <definedName name="wrn.Cash._.Flow." hidden="1">{#N/A,#N/A,TRUE,"CashFlowSummary";#N/A,#N/A,TRUE,"FinanceCashFlow";#N/A,#N/A,TRUE,"LandCashFlow";#N/A,#N/A,TRUE,"ConstCashFlow";#N/A,#N/A,TRUE,"A&amp;ECashFlow";#N/A,#N/A,TRUE,"IndirectCashFlow";#N/A,#N/A,TRUE,"MarketingCashFlow";#N/A,#N/A,TRUE,"LeaseUp";#N/A,#N/A,TRUE,"G&amp;ACashFlow"}</definedName>
    <definedName name="wrn.Cash._.Flow._.Anal." localSheetId="4" hidden="1">{"CF",#N/A,FALSE,"Cash Flow";"RET",#N/A,FALSE,"Returns";"NPV",#N/A,FALSE,"Values";"ASMPT",#N/A,FALSE,"Assumptions"}</definedName>
    <definedName name="wrn.Cash._.Flow._.Anal." localSheetId="5" hidden="1">{"CF",#N/A,FALSE,"Cash Flow";"RET",#N/A,FALSE,"Returns";"NPV",#N/A,FALSE,"Values";"ASMPT",#N/A,FALSE,"Assumptions"}</definedName>
    <definedName name="wrn.Cash._.Flow._.Anal." localSheetId="6" hidden="1">{"CF",#N/A,FALSE,"Cash Flow";"RET",#N/A,FALSE,"Returns";"NPV",#N/A,FALSE,"Values";"ASMPT",#N/A,FALSE,"Assumptions"}</definedName>
    <definedName name="wrn.Cash._.Flow._.Anal." localSheetId="3" hidden="1">{"CF",#N/A,FALSE,"Cash Flow";"RET",#N/A,FALSE,"Returns";"NPV",#N/A,FALSE,"Values";"ASMPT",#N/A,FALSE,"Assumptions"}</definedName>
    <definedName name="wrn.Cash._.Flow._.Anal." hidden="1">{"CF",#N/A,FALSE,"Cash Flow";"RET",#N/A,FALSE,"Returns";"NPV",#N/A,FALSE,"Values";"ASMPT",#N/A,FALSE,"Assumptions"}</definedName>
    <definedName name="wrn.Cash._.Flow._.Analysis." localSheetId="4" hidden="1">{"CF",#N/A,FALSE,"Cash Flow";"RET",#N/A,FALSE,"Returns";"NPV",#N/A,FALSE,"Values";"ASMPT",#N/A,FALSE,"Assumptions"}</definedName>
    <definedName name="wrn.Cash._.Flow._.Analysis." localSheetId="5" hidden="1">{"CF",#N/A,FALSE,"Cash Flow";"RET",#N/A,FALSE,"Returns";"NPV",#N/A,FALSE,"Values";"ASMPT",#N/A,FALSE,"Assumptions"}</definedName>
    <definedName name="wrn.Cash._.Flow._.Analysis." localSheetId="6" hidden="1">{"CF",#N/A,FALSE,"Cash Flow";"RET",#N/A,FALSE,"Returns";"NPV",#N/A,FALSE,"Values";"ASMPT",#N/A,FALSE,"Assumptions"}</definedName>
    <definedName name="wrn.Cash._.Flow._.Analysis." localSheetId="3" hidden="1">{"CF",#N/A,FALSE,"Cash Flow";"RET",#N/A,FALSE,"Returns";"NPV",#N/A,FALSE,"Values";"ASMPT",#N/A,FALSE,"Assumptions"}</definedName>
    <definedName name="wrn.Cash._.Flow._.Analysis." hidden="1">{"CF",#N/A,FALSE,"Cash Flow";"RET",#N/A,FALSE,"Returns";"NPV",#N/A,FALSE,"Values";"ASMPT",#N/A,FALSE,"Assumptions"}</definedName>
    <definedName name="wrn.Cash._.Flow._.and._.Matrix." localSheetId="4" hidden="1">{#N/A,#N/A,FALSE,"Matrix";#N/A,#N/A,FALSE,"Cash Flow";#N/A,#N/A,FALSE,"10 Year Cost Analysis"}</definedName>
    <definedName name="wrn.Cash._.Flow._.and._.Matrix." localSheetId="5" hidden="1">{#N/A,#N/A,FALSE,"Matrix";#N/A,#N/A,FALSE,"Cash Flow";#N/A,#N/A,FALSE,"10 Year Cost Analysis"}</definedName>
    <definedName name="wrn.Cash._.Flow._.and._.Matrix." localSheetId="6" hidden="1">{#N/A,#N/A,FALSE,"Matrix";#N/A,#N/A,FALSE,"Cash Flow";#N/A,#N/A,FALSE,"10 Year Cost Analysis"}</definedName>
    <definedName name="wrn.Cash._.Flow._.and._.Matrix." localSheetId="3" hidden="1">{#N/A,#N/A,FALSE,"Matrix";#N/A,#N/A,FALSE,"Cash Flow";#N/A,#N/A,FALSE,"10 Year Cost Analysis"}</definedName>
    <definedName name="wrn.Cash._.Flow._.and._.Matrix." hidden="1">{#N/A,#N/A,FALSE,"Matrix";#N/A,#N/A,FALSE,"Cash Flow";#N/A,#N/A,FALSE,"10 Year Cost Analysis"}</definedName>
    <definedName name="wrn.CASH._.FLOWS._.ONLY." localSheetId="4" hidden="1">{#N/A,#N/A,FALSE,"Assumptions";#N/A,#N/A,FALSE,"Consol CF";#N/A,#N/A,FALSE,"Hacienda CF";#N/A,#N/A,FALSE,"Chabot CF";#N/A,#N/A,FALSE,"Diablo CF"}</definedName>
    <definedName name="wrn.CASH._.FLOWS._.ONLY." localSheetId="5" hidden="1">{#N/A,#N/A,FALSE,"Assumptions";#N/A,#N/A,FALSE,"Consol CF";#N/A,#N/A,FALSE,"Hacienda CF";#N/A,#N/A,FALSE,"Chabot CF";#N/A,#N/A,FALSE,"Diablo CF"}</definedName>
    <definedName name="wrn.CASH._.FLOWS._.ONLY." localSheetId="6" hidden="1">{#N/A,#N/A,FALSE,"Assumptions";#N/A,#N/A,FALSE,"Consol CF";#N/A,#N/A,FALSE,"Hacienda CF";#N/A,#N/A,FALSE,"Chabot CF";#N/A,#N/A,FALSE,"Diablo CF"}</definedName>
    <definedName name="wrn.CASH._.FLOWS._.ONLY." localSheetId="3" hidden="1">{#N/A,#N/A,FALSE,"Assumptions";#N/A,#N/A,FALSE,"Consol CF";#N/A,#N/A,FALSE,"Hacienda CF";#N/A,#N/A,FALSE,"Chabot CF";#N/A,#N/A,FALSE,"Diablo CF"}</definedName>
    <definedName name="wrn.CASH._.FLOWS._.ONLY." hidden="1">{#N/A,#N/A,FALSE,"Assumptions";#N/A,#N/A,FALSE,"Consol CF";#N/A,#N/A,FALSE,"Hacienda CF";#N/A,#N/A,FALSE,"Chabot CF";#N/A,#N/A,FALSE,"Diablo CF"}</definedName>
    <definedName name="wrn.cash.both" localSheetId="4" hidden="1">{"CF",#N/A,FALSE,"Cash Flow";"RET",#N/A,FALSE,"Returns";"NPV",#N/A,FALSE,"Values";"ASMPT",#N/A,FALSE,"Assumptions"}</definedName>
    <definedName name="wrn.cash.both" localSheetId="5" hidden="1">{"CF",#N/A,FALSE,"Cash Flow";"RET",#N/A,FALSE,"Returns";"NPV",#N/A,FALSE,"Values";"ASMPT",#N/A,FALSE,"Assumptions"}</definedName>
    <definedName name="wrn.cash.both" localSheetId="6" hidden="1">{"CF",#N/A,FALSE,"Cash Flow";"RET",#N/A,FALSE,"Returns";"NPV",#N/A,FALSE,"Values";"ASMPT",#N/A,FALSE,"Assumptions"}</definedName>
    <definedName name="wrn.cash.both" localSheetId="3" hidden="1">{"CF",#N/A,FALSE,"Cash Flow";"RET",#N/A,FALSE,"Returns";"NPV",#N/A,FALSE,"Values";"ASMPT",#N/A,FALSE,"Assumptions"}</definedName>
    <definedName name="wrn.cash.both" hidden="1">{"CF",#N/A,FALSE,"Cash Flow";"RET",#N/A,FALSE,"Returns";"NPV",#N/A,FALSE,"Values";"ASMPT",#N/A,FALSE,"Assumptions"}</definedName>
    <definedName name="wrn.cash.retail" localSheetId="4" hidden="1">{"CF",#N/A,FALSE,"Cash Flow";"RET",#N/A,FALSE,"Returns";"NPV",#N/A,FALSE,"Values";"ASMPT",#N/A,FALSE,"Assumptions"}</definedName>
    <definedName name="wrn.cash.retail" localSheetId="5" hidden="1">{"CF",#N/A,FALSE,"Cash Flow";"RET",#N/A,FALSE,"Returns";"NPV",#N/A,FALSE,"Values";"ASMPT",#N/A,FALSE,"Assumptions"}</definedName>
    <definedName name="wrn.cash.retail" localSheetId="6" hidden="1">{"CF",#N/A,FALSE,"Cash Flow";"RET",#N/A,FALSE,"Returns";"NPV",#N/A,FALSE,"Values";"ASMPT",#N/A,FALSE,"Assumptions"}</definedName>
    <definedName name="wrn.cash.retail" localSheetId="3" hidden="1">{"CF",#N/A,FALSE,"Cash Flow";"RET",#N/A,FALSE,"Returns";"NPV",#N/A,FALSE,"Values";"ASMPT",#N/A,FALSE,"Assumptions"}</definedName>
    <definedName name="wrn.cash.retail" hidden="1">{"CF",#N/A,FALSE,"Cash Flow";"RET",#N/A,FALSE,"Returns";"NPV",#N/A,FALSE,"Values";"ASMPT",#N/A,FALSE,"Assumptions"}</definedName>
    <definedName name="wrn.Cash_Flow." localSheetId="4" hidden="1">{#N/A,#N/A,FALSE,"Cash Flow"}</definedName>
    <definedName name="wrn.Cash_Flow." localSheetId="5" hidden="1">{#N/A,#N/A,FALSE,"Cash Flow"}</definedName>
    <definedName name="wrn.Cash_Flow." localSheetId="6" hidden="1">{#N/A,#N/A,FALSE,"Cash Flow"}</definedName>
    <definedName name="wrn.Cash_Flow." localSheetId="3" hidden="1">{#N/A,#N/A,FALSE,"Cash Flow"}</definedName>
    <definedName name="wrn.Cash_Flow." hidden="1">{#N/A,#N/A,FALSE,"Cash Flow"}</definedName>
    <definedName name="wrn.CCC." localSheetId="4" hidden="1">{#N/A,#N/A,FALSE,"A";#N/A,#N/A,FALSE,"B"}</definedName>
    <definedName name="wrn.CCC." localSheetId="5" hidden="1">{#N/A,#N/A,FALSE,"A";#N/A,#N/A,FALSE,"B"}</definedName>
    <definedName name="wrn.CCC." localSheetId="6" hidden="1">{#N/A,#N/A,FALSE,"A";#N/A,#N/A,FALSE,"B"}</definedName>
    <definedName name="wrn.CCC." localSheetId="3" hidden="1">{#N/A,#N/A,FALSE,"A";#N/A,#N/A,FALSE,"B"}</definedName>
    <definedName name="wrn.CCC." hidden="1">{#N/A,#N/A,FALSE,"A";#N/A,#N/A,FALSE,"B"}</definedName>
    <definedName name="wrn.CCC._.OPEX." localSheetId="4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wrn.CCC._.OPEX." localSheetId="5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wrn.CCC._.OPEX." localSheetId="6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wrn.CCC._.OPEX." localSheetId="3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wrn.CCC._.OPEX.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wrn.CD." localSheetId="4" hidden="1">{"CD1",#N/A,TRUE,"C-D (R)";"CD2",#N/A,TRUE,"C-D (R)"}</definedName>
    <definedName name="wrn.CD." localSheetId="5" hidden="1">{"CD1",#N/A,TRUE,"C-D (R)";"CD2",#N/A,TRUE,"C-D (R)"}</definedName>
    <definedName name="wrn.CD." localSheetId="6" hidden="1">{"CD1",#N/A,TRUE,"C-D (R)";"CD2",#N/A,TRUE,"C-D (R)"}</definedName>
    <definedName name="wrn.CD." localSheetId="3" hidden="1">{"CD1",#N/A,TRUE,"C-D (R)";"CD2",#N/A,TRUE,"C-D (R)"}</definedName>
    <definedName name="wrn.CD." hidden="1">{"CD1",#N/A,TRUE,"C-D (R)";"CD2",#N/A,TRUE,"C-D (R)"}</definedName>
    <definedName name="wrn.CF._.Print." localSheetId="4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CF._.Print." localSheetId="5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CF._.Print." localSheetId="6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CF._.Print." localSheetId="3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CF._.Print.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CGR." localSheetId="4" hidden="1">{#N/A,#N/A,TRUE,"SUMMARY";#N/A,#N/A,TRUE,"LAND";#N/A,#N/A,TRUE,"DIRECT COST";#N/A,#N/A,TRUE,"INDIRECT COST";#N/A,#N/A,TRUE,"PERMIT FEES";#N/A,#N/A,TRUE,"ADDITIONAL PROJECT COST";"LOAN CASH FLOWS",#N/A,TRUE,"PROJECT COSTS";"SUBSUBSCHEDULE",#N/A,TRUE,"INCOME SUMMARY";"EARLY TRADING",#N/A,TRUE,"LEASEUP SCEN1 TARGET";#N/A,#N/A,TRUE,"APPENDIX";#N/A,#N/A,TRUE,"PROJECT COMPONENT BREAKDOWN"}</definedName>
    <definedName name="wrn.CGR." localSheetId="5" hidden="1">{#N/A,#N/A,TRUE,"SUMMARY";#N/A,#N/A,TRUE,"LAND";#N/A,#N/A,TRUE,"DIRECT COST";#N/A,#N/A,TRUE,"INDIRECT COST";#N/A,#N/A,TRUE,"PERMIT FEES";#N/A,#N/A,TRUE,"ADDITIONAL PROJECT COST";"LOAN CASH FLOWS",#N/A,TRUE,"PROJECT COSTS";"SUBSUBSCHEDULE",#N/A,TRUE,"INCOME SUMMARY";"EARLY TRADING",#N/A,TRUE,"LEASEUP SCEN1 TARGET";#N/A,#N/A,TRUE,"APPENDIX";#N/A,#N/A,TRUE,"PROJECT COMPONENT BREAKDOWN"}</definedName>
    <definedName name="wrn.CGR." localSheetId="6" hidden="1">{#N/A,#N/A,TRUE,"SUMMARY";#N/A,#N/A,TRUE,"LAND";#N/A,#N/A,TRUE,"DIRECT COST";#N/A,#N/A,TRUE,"INDIRECT COST";#N/A,#N/A,TRUE,"PERMIT FEES";#N/A,#N/A,TRUE,"ADDITIONAL PROJECT COST";"LOAN CASH FLOWS",#N/A,TRUE,"PROJECT COSTS";"SUBSUBSCHEDULE",#N/A,TRUE,"INCOME SUMMARY";"EARLY TRADING",#N/A,TRUE,"LEASEUP SCEN1 TARGET";#N/A,#N/A,TRUE,"APPENDIX";#N/A,#N/A,TRUE,"PROJECT COMPONENT BREAKDOWN"}</definedName>
    <definedName name="wrn.CGR." localSheetId="3" hidden="1">{#N/A,#N/A,TRUE,"SUMMARY";#N/A,#N/A,TRUE,"LAND";#N/A,#N/A,TRUE,"DIRECT COST";#N/A,#N/A,TRUE,"INDIRECT COST";#N/A,#N/A,TRUE,"PERMIT FEES";#N/A,#N/A,TRUE,"ADDITIONAL PROJECT COST";"LOAN CASH FLOWS",#N/A,TRUE,"PROJECT COSTS";"SUBSUBSCHEDULE",#N/A,TRUE,"INCOME SUMMARY";"EARLY TRADING",#N/A,TRUE,"LEASEUP SCEN1 TARGET";#N/A,#N/A,TRUE,"APPENDIX";#N/A,#N/A,TRUE,"PROJECT COMPONENT BREAKDOWN"}</definedName>
    <definedName name="wrn.CGR." hidden="1">{#N/A,#N/A,TRUE,"SUMMARY";#N/A,#N/A,TRUE,"LAND";#N/A,#N/A,TRUE,"DIRECT COST";#N/A,#N/A,TRUE,"INDIRECT COST";#N/A,#N/A,TRUE,"PERMIT FEES";#N/A,#N/A,TRUE,"ADDITIONAL PROJECT COST";"LOAN CASH FLOWS",#N/A,TRUE,"PROJECT COSTS";"SUBSUBSCHEDULE",#N/A,TRUE,"INCOME SUMMARY";"EARLY TRADING",#N/A,TRUE,"LEASEUP SCEN1 TARGET";#N/A,#N/A,TRUE,"APPENDIX";#N/A,#N/A,TRUE,"PROJECT COMPONENT BREAKDOWN"}</definedName>
    <definedName name="wrn.CHART." localSheetId="4" hidden="1">{"CHART",#N/A,FALSE,"Arch Communications"}</definedName>
    <definedName name="wrn.CHART." localSheetId="5" hidden="1">{"CHART",#N/A,FALSE,"Arch Communications"}</definedName>
    <definedName name="wrn.CHART." localSheetId="6" hidden="1">{"CHART",#N/A,FALSE,"Arch Communications"}</definedName>
    <definedName name="wrn.CHART." localSheetId="3" hidden="1">{"CHART",#N/A,FALSE,"Arch Communications"}</definedName>
    <definedName name="wrn.CHART." hidden="1">{"CHART",#N/A,FALSE,"Arch Communications"}</definedName>
    <definedName name="wrn.CHART2._.detail." localSheetId="4" hidden="1">{#N/A,#N/A,FALSE,"Chart 2 by Prop Type"}</definedName>
    <definedName name="wrn.CHART2._.detail." localSheetId="5" hidden="1">{#N/A,#N/A,FALSE,"Chart 2 by Prop Type"}</definedName>
    <definedName name="wrn.CHART2._.detail." localSheetId="6" hidden="1">{#N/A,#N/A,FALSE,"Chart 2 by Prop Type"}</definedName>
    <definedName name="wrn.CHART2._.detail." localSheetId="3" hidden="1">{#N/A,#N/A,FALSE,"Chart 2 by Prop Type"}</definedName>
    <definedName name="wrn.CHART2._.detail." hidden="1">{#N/A,#N/A,FALSE,"Chart 2 by Prop Type"}</definedName>
    <definedName name="wrn.check." localSheetId="4" hidden="1">{#N/A,#N/A,FALSE,"Summary";#N/A,#N/A,FALSE,"Project Summary";#N/A,#N/A,FALSE,"Development Cost Summary";#N/A,#N/A,FALSE,"Development Cost Allocation";#N/A,#N/A,FALSE,"Pad Fees";#N/A,#N/A,FALSE,"Costs";#N/A,#N/A,FALSE,"Parking Budget";#N/A,#N/A,FALSE,"Retail Development Budget";#N/A,#N/A,FALSE,"Office Development Budget";#N/A,#N/A,FALSE,"Hotel Development Budget"}</definedName>
    <definedName name="wrn.check." localSheetId="5" hidden="1">{#N/A,#N/A,FALSE,"Summary";#N/A,#N/A,FALSE,"Project Summary";#N/A,#N/A,FALSE,"Development Cost Summary";#N/A,#N/A,FALSE,"Development Cost Allocation";#N/A,#N/A,FALSE,"Pad Fees";#N/A,#N/A,FALSE,"Costs";#N/A,#N/A,FALSE,"Parking Budget";#N/A,#N/A,FALSE,"Retail Development Budget";#N/A,#N/A,FALSE,"Office Development Budget";#N/A,#N/A,FALSE,"Hotel Development Budget"}</definedName>
    <definedName name="wrn.check." localSheetId="6" hidden="1">{#N/A,#N/A,FALSE,"Summary";#N/A,#N/A,FALSE,"Project Summary";#N/A,#N/A,FALSE,"Development Cost Summary";#N/A,#N/A,FALSE,"Development Cost Allocation";#N/A,#N/A,FALSE,"Pad Fees";#N/A,#N/A,FALSE,"Costs";#N/A,#N/A,FALSE,"Parking Budget";#N/A,#N/A,FALSE,"Retail Development Budget";#N/A,#N/A,FALSE,"Office Development Budget";#N/A,#N/A,FALSE,"Hotel Development Budget"}</definedName>
    <definedName name="wrn.check." localSheetId="3" hidden="1">{#N/A,#N/A,FALSE,"Summary";#N/A,#N/A,FALSE,"Project Summary";#N/A,#N/A,FALSE,"Development Cost Summary";#N/A,#N/A,FALSE,"Development Cost Allocation";#N/A,#N/A,FALSE,"Pad Fees";#N/A,#N/A,FALSE,"Costs";#N/A,#N/A,FALSE,"Parking Budget";#N/A,#N/A,FALSE,"Retail Development Budget";#N/A,#N/A,FALSE,"Office Development Budget";#N/A,#N/A,FALSE,"Hotel Development Budget"}</definedName>
    <definedName name="wrn.check." hidden="1">{#N/A,#N/A,FALSE,"Summary";#N/A,#N/A,FALSE,"Project Summary";#N/A,#N/A,FALSE,"Development Cost Summary";#N/A,#N/A,FALSE,"Development Cost Allocation";#N/A,#N/A,FALSE,"Pad Fees";#N/A,#N/A,FALSE,"Costs";#N/A,#N/A,FALSE,"Parking Budget";#N/A,#N/A,FALSE,"Retail Development Budget";#N/A,#N/A,FALSE,"Office Development Budget";#N/A,#N/A,FALSE,"Hotel Development Budget"}</definedName>
    <definedName name="wrn.check.2" localSheetId="4" hidden="1">{#N/A,#N/A,FALSE,"Summary";#N/A,#N/A,FALSE,"Project Summary";#N/A,#N/A,FALSE,"Development Cost Summary";#N/A,#N/A,FALSE,"Development Cost Allocation";#N/A,#N/A,FALSE,"Pad Fees";#N/A,#N/A,FALSE,"Costs";#N/A,#N/A,FALSE,"Parking Budget";#N/A,#N/A,FALSE,"Retail Development Budget";#N/A,#N/A,FALSE,"Office Development Budget";#N/A,#N/A,FALSE,"Hotel Development Budget"}</definedName>
    <definedName name="wrn.check.2" localSheetId="5" hidden="1">{#N/A,#N/A,FALSE,"Summary";#N/A,#N/A,FALSE,"Project Summary";#N/A,#N/A,FALSE,"Development Cost Summary";#N/A,#N/A,FALSE,"Development Cost Allocation";#N/A,#N/A,FALSE,"Pad Fees";#N/A,#N/A,FALSE,"Costs";#N/A,#N/A,FALSE,"Parking Budget";#N/A,#N/A,FALSE,"Retail Development Budget";#N/A,#N/A,FALSE,"Office Development Budget";#N/A,#N/A,FALSE,"Hotel Development Budget"}</definedName>
    <definedName name="wrn.check.2" localSheetId="6" hidden="1">{#N/A,#N/A,FALSE,"Summary";#N/A,#N/A,FALSE,"Project Summary";#N/A,#N/A,FALSE,"Development Cost Summary";#N/A,#N/A,FALSE,"Development Cost Allocation";#N/A,#N/A,FALSE,"Pad Fees";#N/A,#N/A,FALSE,"Costs";#N/A,#N/A,FALSE,"Parking Budget";#N/A,#N/A,FALSE,"Retail Development Budget";#N/A,#N/A,FALSE,"Office Development Budget";#N/A,#N/A,FALSE,"Hotel Development Budget"}</definedName>
    <definedName name="wrn.check.2" localSheetId="3" hidden="1">{#N/A,#N/A,FALSE,"Summary";#N/A,#N/A,FALSE,"Project Summary";#N/A,#N/A,FALSE,"Development Cost Summary";#N/A,#N/A,FALSE,"Development Cost Allocation";#N/A,#N/A,FALSE,"Pad Fees";#N/A,#N/A,FALSE,"Costs";#N/A,#N/A,FALSE,"Parking Budget";#N/A,#N/A,FALSE,"Retail Development Budget";#N/A,#N/A,FALSE,"Office Development Budget";#N/A,#N/A,FALSE,"Hotel Development Budget"}</definedName>
    <definedName name="wrn.check.2" hidden="1">{#N/A,#N/A,FALSE,"Summary";#N/A,#N/A,FALSE,"Project Summary";#N/A,#N/A,FALSE,"Development Cost Summary";#N/A,#N/A,FALSE,"Development Cost Allocation";#N/A,#N/A,FALSE,"Pad Fees";#N/A,#N/A,FALSE,"Costs";#N/A,#N/A,FALSE,"Parking Budget";#N/A,#N/A,FALSE,"Retail Development Budget";#N/A,#N/A,FALSE,"Office Development Budget";#N/A,#N/A,FALSE,"Hotel Development Budget"}</definedName>
    <definedName name="wrn.client." localSheetId="4" hidden="1">{"multiple",#N/A,FALSE,"client";"margins",#N/A,FALSE,"client";"data",#N/A,FALSE,"client"}</definedName>
    <definedName name="wrn.client." localSheetId="5" hidden="1">{"multiple",#N/A,FALSE,"client";"margins",#N/A,FALSE,"client";"data",#N/A,FALSE,"client"}</definedName>
    <definedName name="wrn.client." localSheetId="6" hidden="1">{"multiple",#N/A,FALSE,"client";"margins",#N/A,FALSE,"client";"data",#N/A,FALSE,"client"}</definedName>
    <definedName name="wrn.client." localSheetId="3" hidden="1">{"multiple",#N/A,FALSE,"client";"margins",#N/A,FALSE,"client";"data",#N/A,FALSE,"client"}</definedName>
    <definedName name="wrn.client." hidden="1">{"multiple",#N/A,FALSE,"client";"margins",#N/A,FALSE,"client";"data",#N/A,FALSE,"client"}</definedName>
    <definedName name="wrn.Client3." localSheetId="4" hidden="1">{"data",#N/A,FALSE,"client (3)";"margins",#N/A,FALSE,"client (3)";"multiple",#N/A,FALSE,"client (3)"}</definedName>
    <definedName name="wrn.Client3." localSheetId="5" hidden="1">{"data",#N/A,FALSE,"client (3)";"margins",#N/A,FALSE,"client (3)";"multiple",#N/A,FALSE,"client (3)"}</definedName>
    <definedName name="wrn.Client3." localSheetId="6" hidden="1">{"data",#N/A,FALSE,"client (3)";"margins",#N/A,FALSE,"client (3)";"multiple",#N/A,FALSE,"client (3)"}</definedName>
    <definedName name="wrn.Client3." localSheetId="3" hidden="1">{"data",#N/A,FALSE,"client (3)";"margins",#N/A,FALSE,"client (3)";"multiple",#N/A,FALSE,"client (3)"}</definedName>
    <definedName name="wrn.Client3." hidden="1">{"data",#N/A,FALSE,"client (3)";"margins",#N/A,FALSE,"client (3)";"multiple",#N/A,FALSE,"client (3)"}</definedName>
    <definedName name="wrn.client4." localSheetId="4" hidden="1">{"multiple",#N/A,FALSE,"client (4)";"margins",#N/A,FALSE,"client (4)";"data",#N/A,FALSE,"client (4)"}</definedName>
    <definedName name="wrn.client4." localSheetId="5" hidden="1">{"multiple",#N/A,FALSE,"client (4)";"margins",#N/A,FALSE,"client (4)";"data",#N/A,FALSE,"client (4)"}</definedName>
    <definedName name="wrn.client4." localSheetId="6" hidden="1">{"multiple",#N/A,FALSE,"client (4)";"margins",#N/A,FALSE,"client (4)";"data",#N/A,FALSE,"client (4)"}</definedName>
    <definedName name="wrn.client4." localSheetId="3" hidden="1">{"multiple",#N/A,FALSE,"client (4)";"margins",#N/A,FALSE,"client (4)";"data",#N/A,FALSE,"client (4)"}</definedName>
    <definedName name="wrn.client4." hidden="1">{"multiple",#N/A,FALSE,"client (4)";"margins",#N/A,FALSE,"client (4)";"data",#N/A,FALSE,"client (4)"}</definedName>
    <definedName name="wrn.Closing._.BW." localSheetId="4" hidden="1">{#N/A,#N/A,FALSE,"Closing Bentley Wynde";#N/A,#N/A,FALSE,"Closing Bantley Wynde (1)"}</definedName>
    <definedName name="wrn.Closing._.BW." localSheetId="5" hidden="1">{#N/A,#N/A,FALSE,"Closing Bentley Wynde";#N/A,#N/A,FALSE,"Closing Bantley Wynde (1)"}</definedName>
    <definedName name="wrn.Closing._.BW." localSheetId="6" hidden="1">{#N/A,#N/A,FALSE,"Closing Bentley Wynde";#N/A,#N/A,FALSE,"Closing Bantley Wynde (1)"}</definedName>
    <definedName name="wrn.Closing._.BW." localSheetId="3" hidden="1">{#N/A,#N/A,FALSE,"Closing Bentley Wynde";#N/A,#N/A,FALSE,"Closing Bantley Wynde (1)"}</definedName>
    <definedName name="wrn.Closing._.BW." hidden="1">{#N/A,#N/A,FALSE,"Closing Bentley Wynde";#N/A,#N/A,FALSE,"Closing Bantley Wynde (1)"}</definedName>
    <definedName name="wrn.closing._.statement." localSheetId="4" hidden="1">{"page1",#N/A,FALSE,"CTT_CLO";"page2",#N/A,FALSE,"CTT_CLO"}</definedName>
    <definedName name="wrn.closing._.statement." localSheetId="5" hidden="1">{"page1",#N/A,FALSE,"CTT_CLO";"page2",#N/A,FALSE,"CTT_CLO"}</definedName>
    <definedName name="wrn.closing._.statement." localSheetId="6" hidden="1">{"page1",#N/A,FALSE,"CTT_CLO";"page2",#N/A,FALSE,"CTT_CLO"}</definedName>
    <definedName name="wrn.closing._.statement." localSheetId="3" hidden="1">{"page1",#N/A,FALSE,"CTT_CLO";"page2",#N/A,FALSE,"CTT_CLO"}</definedName>
    <definedName name="wrn.closing._.statement." hidden="1">{"page1",#N/A,FALSE,"CTT_CLO";"page2",#N/A,FALSE,"CTT_CLO"}</definedName>
    <definedName name="wrn.combined." localSheetId="4" hidden="1">{#N/A,#N/A,FALSE,"Page 2";#N/A,#N/A,FALSE,"Page 1A";#N/A,#N/A,FALSE,"Page 1B";#N/A,#N/A,FALSE,"ExecSum";#N/A,#N/A,FALSE,"Budget";#N/A,#N/A,FALSE,"Lease Summary";#N/A,#N/A,FALSE,"Summary1";#N/A,#N/A,FALSE,"CashFlow";#N/A,#N/A,FALSE,"Page 3";#N/A,#N/A,FALSE,"Page 4";#N/A,#N/A,FALSE,"Carry"}</definedName>
    <definedName name="wrn.combined." localSheetId="5" hidden="1">{#N/A,#N/A,FALSE,"Page 2";#N/A,#N/A,FALSE,"Page 1A";#N/A,#N/A,FALSE,"Page 1B";#N/A,#N/A,FALSE,"ExecSum";#N/A,#N/A,FALSE,"Budget";#N/A,#N/A,FALSE,"Lease Summary";#N/A,#N/A,FALSE,"Summary1";#N/A,#N/A,FALSE,"CashFlow";#N/A,#N/A,FALSE,"Page 3";#N/A,#N/A,FALSE,"Page 4";#N/A,#N/A,FALSE,"Carry"}</definedName>
    <definedName name="wrn.combined." localSheetId="6" hidden="1">{#N/A,#N/A,FALSE,"Page 2";#N/A,#N/A,FALSE,"Page 1A";#N/A,#N/A,FALSE,"Page 1B";#N/A,#N/A,FALSE,"ExecSum";#N/A,#N/A,FALSE,"Budget";#N/A,#N/A,FALSE,"Lease Summary";#N/A,#N/A,FALSE,"Summary1";#N/A,#N/A,FALSE,"CashFlow";#N/A,#N/A,FALSE,"Page 3";#N/A,#N/A,FALSE,"Page 4";#N/A,#N/A,FALSE,"Carry"}</definedName>
    <definedName name="wrn.combined." localSheetId="3" hidden="1">{#N/A,#N/A,FALSE,"Page 2";#N/A,#N/A,FALSE,"Page 1A";#N/A,#N/A,FALSE,"Page 1B";#N/A,#N/A,FALSE,"ExecSum";#N/A,#N/A,FALSE,"Budget";#N/A,#N/A,FALSE,"Lease Summary";#N/A,#N/A,FALSE,"Summary1";#N/A,#N/A,FALSE,"CashFlow";#N/A,#N/A,FALSE,"Page 3";#N/A,#N/A,FALSE,"Page 4";#N/A,#N/A,FALSE,"Carry"}</definedName>
    <definedName name="wrn.combined." hidden="1">{#N/A,#N/A,FALSE,"Page 2";#N/A,#N/A,FALSE,"Page 1A";#N/A,#N/A,FALSE,"Page 1B";#N/A,#N/A,FALSE,"ExecSum";#N/A,#N/A,FALSE,"Budget";#N/A,#N/A,FALSE,"Lease Summary";#N/A,#N/A,FALSE,"Summary1";#N/A,#N/A,FALSE,"CashFlow";#N/A,#N/A,FALSE,"Page 3";#N/A,#N/A,FALSE,"Page 4";#N/A,#N/A,FALSE,"Carry"}</definedName>
    <definedName name="wrn.Comp." localSheetId="4" hidden="1">{"Comp",#N/A,FALSE,"Spreadsheet"}</definedName>
    <definedName name="wrn.Comp." localSheetId="5" hidden="1">{"Comp",#N/A,FALSE,"Spreadsheet"}</definedName>
    <definedName name="wrn.Comp." localSheetId="6" hidden="1">{"Comp",#N/A,FALSE,"Spreadsheet"}</definedName>
    <definedName name="wrn.Comp." localSheetId="3" hidden="1">{"Comp",#N/A,FALSE,"Spreadsheet"}</definedName>
    <definedName name="wrn.Comp." hidden="1">{"Comp",#N/A,FALSE,"Spreadsheet"}</definedName>
    <definedName name="wrn.Compare._.Hawaiki." localSheetId="4" hidden="1">{"Divsum Compare Hawaiki",#N/A,FALSE,"Divsum"}</definedName>
    <definedName name="wrn.Compare._.Hawaiki." localSheetId="5" hidden="1">{"Divsum Compare Hawaiki",#N/A,FALSE,"Divsum"}</definedName>
    <definedName name="wrn.Compare._.Hawaiki." localSheetId="6" hidden="1">{"Divsum Compare Hawaiki",#N/A,FALSE,"Divsum"}</definedName>
    <definedName name="wrn.Compare._.Hawaiki." localSheetId="3" hidden="1">{"Divsum Compare Hawaiki",#N/A,FALSE,"Divsum"}</definedName>
    <definedName name="wrn.Compare._.Hawaiki." hidden="1">{"Divsum Compare Hawaiki",#N/A,FALSE,"Divsum"}</definedName>
    <definedName name="wrn.COMPCO." localSheetId="4" hidden="1">{"Page1",#N/A,FALSE,"CompCo";"Page2",#N/A,FALSE,"CompCo"}</definedName>
    <definedName name="wrn.COMPCO." localSheetId="5" hidden="1">{"Page1",#N/A,FALSE,"CompCo";"Page2",#N/A,FALSE,"CompCo"}</definedName>
    <definedName name="wrn.COMPCO." localSheetId="6" hidden="1">{"Page1",#N/A,FALSE,"CompCo";"Page2",#N/A,FALSE,"CompCo"}</definedName>
    <definedName name="wrn.COMPCO." localSheetId="3" hidden="1">{"Page1",#N/A,FALSE,"CompCo";"Page2",#N/A,FALSE,"CompCo"}</definedName>
    <definedName name="wrn.COMPCO." hidden="1">{"Page1",#N/A,FALSE,"CompCo";"Page2",#N/A,FALSE,"CompCo"}</definedName>
    <definedName name="wrn.Competition." localSheetId="4" hidden="1">{#N/A,#N/A,FALSE,"CompSummary";#N/A,#N/A,FALSE,"Comp1";#N/A,#N/A,FALSE,"Comp2";#N/A,#N/A,FALSE,"Comp3";#N/A,#N/A,FALSE,"Comp4";#N/A,#N/A,FALSE,"Comp5";#N/A,#N/A,FALSE,"Our Prop";#N/A,#N/A,FALSE,"Projection Sheet"}</definedName>
    <definedName name="wrn.Competition." localSheetId="5" hidden="1">{#N/A,#N/A,FALSE,"CompSummary";#N/A,#N/A,FALSE,"Comp1";#N/A,#N/A,FALSE,"Comp2";#N/A,#N/A,FALSE,"Comp3";#N/A,#N/A,FALSE,"Comp4";#N/A,#N/A,FALSE,"Comp5";#N/A,#N/A,FALSE,"Our Prop";#N/A,#N/A,FALSE,"Projection Sheet"}</definedName>
    <definedName name="wrn.Competition." localSheetId="6" hidden="1">{#N/A,#N/A,FALSE,"CompSummary";#N/A,#N/A,FALSE,"Comp1";#N/A,#N/A,FALSE,"Comp2";#N/A,#N/A,FALSE,"Comp3";#N/A,#N/A,FALSE,"Comp4";#N/A,#N/A,FALSE,"Comp5";#N/A,#N/A,FALSE,"Our Prop";#N/A,#N/A,FALSE,"Projection Sheet"}</definedName>
    <definedName name="wrn.Competition." localSheetId="3" hidden="1">{#N/A,#N/A,FALSE,"CompSummary";#N/A,#N/A,FALSE,"Comp1";#N/A,#N/A,FALSE,"Comp2";#N/A,#N/A,FALSE,"Comp3";#N/A,#N/A,FALSE,"Comp4";#N/A,#N/A,FALSE,"Comp5";#N/A,#N/A,FALSE,"Our Prop";#N/A,#N/A,FALSE,"Projection Sheet"}</definedName>
    <definedName name="wrn.Competition." hidden="1">{#N/A,#N/A,FALSE,"CompSummary";#N/A,#N/A,FALSE,"Comp1";#N/A,#N/A,FALSE,"Comp2";#N/A,#N/A,FALSE,"Comp3";#N/A,#N/A,FALSE,"Comp4";#N/A,#N/A,FALSE,"Comp5";#N/A,#N/A,FALSE,"Our Prop";#N/A,#N/A,FALSE,"Projection Sheet"}</definedName>
    <definedName name="wrn.Competition._1" localSheetId="4" hidden="1">{#N/A,#N/A,FALSE,"CompSummary";#N/A,#N/A,FALSE,"Comp1";#N/A,#N/A,FALSE,"Comp2";#N/A,#N/A,FALSE,"Comp3";#N/A,#N/A,FALSE,"Comp4";#N/A,#N/A,FALSE,"Comp5";#N/A,#N/A,FALSE,"Our Prop";#N/A,#N/A,FALSE,"Projection Sheet"}</definedName>
    <definedName name="wrn.Competition._1" localSheetId="5" hidden="1">{#N/A,#N/A,FALSE,"CompSummary";#N/A,#N/A,FALSE,"Comp1";#N/A,#N/A,FALSE,"Comp2";#N/A,#N/A,FALSE,"Comp3";#N/A,#N/A,FALSE,"Comp4";#N/A,#N/A,FALSE,"Comp5";#N/A,#N/A,FALSE,"Our Prop";#N/A,#N/A,FALSE,"Projection Sheet"}</definedName>
    <definedName name="wrn.Competition._1" localSheetId="6" hidden="1">{#N/A,#N/A,FALSE,"CompSummary";#N/A,#N/A,FALSE,"Comp1";#N/A,#N/A,FALSE,"Comp2";#N/A,#N/A,FALSE,"Comp3";#N/A,#N/A,FALSE,"Comp4";#N/A,#N/A,FALSE,"Comp5";#N/A,#N/A,FALSE,"Our Prop";#N/A,#N/A,FALSE,"Projection Sheet"}</definedName>
    <definedName name="wrn.Competition._1" localSheetId="3" hidden="1">{#N/A,#N/A,FALSE,"CompSummary";#N/A,#N/A,FALSE,"Comp1";#N/A,#N/A,FALSE,"Comp2";#N/A,#N/A,FALSE,"Comp3";#N/A,#N/A,FALSE,"Comp4";#N/A,#N/A,FALSE,"Comp5";#N/A,#N/A,FALSE,"Our Prop";#N/A,#N/A,FALSE,"Projection Sheet"}</definedName>
    <definedName name="wrn.Competition._1" hidden="1">{#N/A,#N/A,FALSE,"CompSummary";#N/A,#N/A,FALSE,"Comp1";#N/A,#N/A,FALSE,"Comp2";#N/A,#N/A,FALSE,"Comp3";#N/A,#N/A,FALSE,"Comp4";#N/A,#N/A,FALSE,"Comp5";#N/A,#N/A,FALSE,"Our Prop";#N/A,#N/A,FALSE,"Projection Sheet"}</definedName>
    <definedName name="wrn.Complete." localSheetId="4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localSheetId="5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localSheetId="6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localSheetId="3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_.Budget." localSheetId="4" hidden="1">{#N/A,#N/A,TRUE,"Budget";#N/A,#N/A,TRUE,"Revenue &amp; COGS"}</definedName>
    <definedName name="wrn.Complete._.Budget." localSheetId="5" hidden="1">{#N/A,#N/A,TRUE,"Budget";#N/A,#N/A,TRUE,"Revenue &amp; COGS"}</definedName>
    <definedName name="wrn.Complete._.Budget." localSheetId="6" hidden="1">{#N/A,#N/A,TRUE,"Budget";#N/A,#N/A,TRUE,"Revenue &amp; COGS"}</definedName>
    <definedName name="wrn.Complete._.Budget." localSheetId="3" hidden="1">{#N/A,#N/A,TRUE,"Budget";#N/A,#N/A,TRUE,"Revenue &amp; COGS"}</definedName>
    <definedName name="wrn.Complete._.Budget." hidden="1">{#N/A,#N/A,TRUE,"Budget";#N/A,#N/A,TRUE,"Revenue &amp; COGS"}</definedName>
    <definedName name="wrn.Complete._.Budget.1" localSheetId="4" hidden="1">{#N/A,#N/A,TRUE,"Budget";#N/A,#N/A,TRUE,"Revenue &amp; COGS"}</definedName>
    <definedName name="wrn.Complete._.Budget.1" localSheetId="5" hidden="1">{#N/A,#N/A,TRUE,"Budget";#N/A,#N/A,TRUE,"Revenue &amp; COGS"}</definedName>
    <definedName name="wrn.Complete._.Budget.1" localSheetId="6" hidden="1">{#N/A,#N/A,TRUE,"Budget";#N/A,#N/A,TRUE,"Revenue &amp; COGS"}</definedName>
    <definedName name="wrn.Complete._.Budget.1" localSheetId="3" hidden="1">{#N/A,#N/A,TRUE,"Budget";#N/A,#N/A,TRUE,"Revenue &amp; COGS"}</definedName>
    <definedName name="wrn.Complete._.Budget.1" hidden="1">{#N/A,#N/A,TRUE,"Budget";#N/A,#N/A,TRUE,"Revenue &amp; COGS"}</definedName>
    <definedName name="wrn.Complete._.Review." localSheetId="4" hidden="1">{#N/A,#N/A,FALSE,"Occ and Rate";#N/A,#N/A,FALSE,"PF Input";#N/A,#N/A,FALSE,"Capital Input";#N/A,#N/A,FALSE,"Proforma Five Yr";#N/A,#N/A,FALSE,"Calculations";#N/A,#N/A,FALSE,"Transaction Summary-DTW"}</definedName>
    <definedName name="wrn.Complete._.Review." localSheetId="5" hidden="1">{#N/A,#N/A,FALSE,"Occ and Rate";#N/A,#N/A,FALSE,"PF Input";#N/A,#N/A,FALSE,"Capital Input";#N/A,#N/A,FALSE,"Proforma Five Yr";#N/A,#N/A,FALSE,"Calculations";#N/A,#N/A,FALSE,"Transaction Summary-DTW"}</definedName>
    <definedName name="wrn.Complete._.Review." localSheetId="6" hidden="1">{#N/A,#N/A,FALSE,"Occ and Rate";#N/A,#N/A,FALSE,"PF Input";#N/A,#N/A,FALSE,"Capital Input";#N/A,#N/A,FALSE,"Proforma Five Yr";#N/A,#N/A,FALSE,"Calculations";#N/A,#N/A,FALSE,"Transaction Summary-DTW"}</definedName>
    <definedName name="wrn.Complete._.Review." localSheetId="3" hidden="1">{#N/A,#N/A,FALSE,"Occ and Rate";#N/A,#N/A,FALSE,"PF Input";#N/A,#N/A,FALSE,"Capital Input";#N/A,#N/A,FALSE,"Proforma Five Yr";#N/A,#N/A,FALSE,"Calculations";#N/A,#N/A,FALSE,"Transaction Summary-DTW"}</definedName>
    <definedName name="wrn.Complete._.Review." hidden="1">{#N/A,#N/A,FALSE,"Occ and Rate";#N/A,#N/A,FALSE,"PF Input";#N/A,#N/A,FALSE,"Capital Input";#N/A,#N/A,FALSE,"Proforma Five Yr";#N/A,#N/A,FALSE,"Calculations";#N/A,#N/A,FALSE,"Transaction Summary-DTW"}</definedName>
    <definedName name="wrn.Complete.2" localSheetId="4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2" localSheetId="5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2" localSheetId="6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2" localSheetId="3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2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3" localSheetId="4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3" localSheetId="5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3" localSheetId="6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3" localSheetId="3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3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nst_Monthly." localSheetId="4" hidden="1">{"Const_Monthly",#N/A,FALSE,"Construction"}</definedName>
    <definedName name="wrn.Const_Monthly." localSheetId="5" hidden="1">{"Const_Monthly",#N/A,FALSE,"Construction"}</definedName>
    <definedName name="wrn.Const_Monthly." localSheetId="6" hidden="1">{"Const_Monthly",#N/A,FALSE,"Construction"}</definedName>
    <definedName name="wrn.Const_Monthly." localSheetId="3" hidden="1">{"Const_Monthly",#N/A,FALSE,"Construction"}</definedName>
    <definedName name="wrn.Const_Monthly." hidden="1">{"Const_Monthly",#N/A,FALSE,"Construction"}</definedName>
    <definedName name="wrn.Construction._.Costs." localSheetId="4" hidden="1">{"Construction Costs",#N/A,FALSE,"Total Costs"}</definedName>
    <definedName name="wrn.Construction._.Costs." localSheetId="5" hidden="1">{"Construction Costs",#N/A,FALSE,"Total Costs"}</definedName>
    <definedName name="wrn.Construction._.Costs." localSheetId="6" hidden="1">{"Construction Costs",#N/A,FALSE,"Total Costs"}</definedName>
    <definedName name="wrn.Construction._.Costs." localSheetId="3" hidden="1">{"Construction Costs",#N/A,FALSE,"Total Costs"}</definedName>
    <definedName name="wrn.Construction._.Costs." hidden="1">{"Construction Costs",#N/A,FALSE,"Total Costs"}</definedName>
    <definedName name="wrn.Construction_Summary." localSheetId="4" hidden="1">{#N/A,#N/A,FALSE,"Construction"}</definedName>
    <definedName name="wrn.Construction_Summary." localSheetId="5" hidden="1">{#N/A,#N/A,FALSE,"Construction"}</definedName>
    <definedName name="wrn.Construction_Summary." localSheetId="6" hidden="1">{#N/A,#N/A,FALSE,"Construction"}</definedName>
    <definedName name="wrn.Construction_Summary." localSheetId="3" hidden="1">{#N/A,#N/A,FALSE,"Construction"}</definedName>
    <definedName name="wrn.Construction_Summary." hidden="1">{#N/A,#N/A,FALSE,"Construction"}</definedName>
    <definedName name="wrn.contribution." localSheetId="4" hidden="1">{#N/A,#N/A,FALSE,"Contribution Analysis"}</definedName>
    <definedName name="wrn.contribution." localSheetId="5" hidden="1">{#N/A,#N/A,FALSE,"Contribution Analysis"}</definedName>
    <definedName name="wrn.contribution." localSheetId="6" hidden="1">{#N/A,#N/A,FALSE,"Contribution Analysis"}</definedName>
    <definedName name="wrn.contribution." localSheetId="3" hidden="1">{#N/A,#N/A,FALSE,"Contribution Analysis"}</definedName>
    <definedName name="wrn.contribution." hidden="1">{#N/A,#N/A,FALSE,"Contribution Analysis"}</definedName>
    <definedName name="wrn.contribution.1" localSheetId="4" hidden="1">{#N/A,#N/A,FALSE,"Contribution Analysis"}</definedName>
    <definedName name="wrn.contribution.1" localSheetId="5" hidden="1">{#N/A,#N/A,FALSE,"Contribution Analysis"}</definedName>
    <definedName name="wrn.contribution.1" localSheetId="6" hidden="1">{#N/A,#N/A,FALSE,"Contribution Analysis"}</definedName>
    <definedName name="wrn.contribution.1" localSheetId="3" hidden="1">{#N/A,#N/A,FALSE,"Contribution Analysis"}</definedName>
    <definedName name="wrn.contribution.1" hidden="1">{#N/A,#N/A,FALSE,"Contribution Analysis"}</definedName>
    <definedName name="wrn.Control._.Sheet." localSheetId="4" hidden="1">{#N/A,#N/A,FALSE,"CONTROL"}</definedName>
    <definedName name="wrn.Control._.Sheet." localSheetId="5" hidden="1">{#N/A,#N/A,FALSE,"CONTROL"}</definedName>
    <definedName name="wrn.Control._.Sheet." localSheetId="6" hidden="1">{#N/A,#N/A,FALSE,"CONTROL"}</definedName>
    <definedName name="wrn.Control._.Sheet." localSheetId="3" hidden="1">{#N/A,#N/A,FALSE,"CONTROL"}</definedName>
    <definedName name="wrn.Control._.Sheet." hidden="1">{#N/A,#N/A,FALSE,"CONTROL"}</definedName>
    <definedName name="wrn.Control_A." localSheetId="4" hidden="1">{#N/A,#N/A,FALSE,"Notes";#N/A,#N/A,FALSE,"CFD Summary";#N/A,#N/A,FALSE,"Loan Value";#N/A,#N/A,FALSE,"CashFlowSummary";#N/A,#N/A,FALSE,"InvestorSummary";#N/A,#N/A,FALSE,"RevenueAssumptions";#N/A,#N/A,FALSE,"MasterCostAssmp";#N/A,#N/A,FALSE,"InTractCstAssmp";#N/A,#N/A,FALSE,"LotTakedowns"}</definedName>
    <definedName name="wrn.Control_A." localSheetId="5" hidden="1">{#N/A,#N/A,FALSE,"Notes";#N/A,#N/A,FALSE,"CFD Summary";#N/A,#N/A,FALSE,"Loan Value";#N/A,#N/A,FALSE,"CashFlowSummary";#N/A,#N/A,FALSE,"InvestorSummary";#N/A,#N/A,FALSE,"RevenueAssumptions";#N/A,#N/A,FALSE,"MasterCostAssmp";#N/A,#N/A,FALSE,"InTractCstAssmp";#N/A,#N/A,FALSE,"LotTakedowns"}</definedName>
    <definedName name="wrn.Control_A." localSheetId="6" hidden="1">{#N/A,#N/A,FALSE,"Notes";#N/A,#N/A,FALSE,"CFD Summary";#N/A,#N/A,FALSE,"Loan Value";#N/A,#N/A,FALSE,"CashFlowSummary";#N/A,#N/A,FALSE,"InvestorSummary";#N/A,#N/A,FALSE,"RevenueAssumptions";#N/A,#N/A,FALSE,"MasterCostAssmp";#N/A,#N/A,FALSE,"InTractCstAssmp";#N/A,#N/A,FALSE,"LotTakedowns"}</definedName>
    <definedName name="wrn.Control_A." localSheetId="3" hidden="1">{#N/A,#N/A,FALSE,"Notes";#N/A,#N/A,FALSE,"CFD Summary";#N/A,#N/A,FALSE,"Loan Value";#N/A,#N/A,FALSE,"CashFlowSummary";#N/A,#N/A,FALSE,"InvestorSummary";#N/A,#N/A,FALSE,"RevenueAssumptions";#N/A,#N/A,FALSE,"MasterCostAssmp";#N/A,#N/A,FALSE,"InTractCstAssmp";#N/A,#N/A,FALSE,"LotTakedowns"}</definedName>
    <definedName name="wrn.Control_A." hidden="1">{#N/A,#N/A,FALSE,"Notes";#N/A,#N/A,FALSE,"CFD Summary";#N/A,#N/A,FALSE,"Loan Value";#N/A,#N/A,FALSE,"CashFlowSummary";#N/A,#N/A,FALSE,"InvestorSummary";#N/A,#N/A,FALSE,"RevenueAssumptions";#N/A,#N/A,FALSE,"MasterCostAssmp";#N/A,#N/A,FALSE,"InTractCstAssmp";#N/A,#N/A,FALSE,"LotTakedowns"}</definedName>
    <definedName name="wrn.Corporate." localSheetId="4" hidden="1">{"Corporate",#N/A,FALSE,"Corporate Profile"}</definedName>
    <definedName name="wrn.Corporate." localSheetId="5" hidden="1">{"Corporate",#N/A,FALSE,"Corporate Profile"}</definedName>
    <definedName name="wrn.Corporate." localSheetId="6" hidden="1">{"Corporate",#N/A,FALSE,"Corporate Profile"}</definedName>
    <definedName name="wrn.Corporate." localSheetId="3" hidden="1">{"Corporate",#N/A,FALSE,"Corporate Profile"}</definedName>
    <definedName name="wrn.Corporate." hidden="1">{"Corporate",#N/A,FALSE,"Corporate Profile"}</definedName>
    <definedName name="wrn.Cost._.Report." localSheetId="4" hidden="1">{#N/A,#N/A,TRUE,"CostSumm";#N/A,#N/A,TRUE,"Land";#N/A,#N/A,TRUE,"Construction";#N/A,#N/A,TRUE,"A&amp;E";#N/A,#N/A,TRUE,"Indirect";#N/A,#N/A,TRUE,"Marketing";#N/A,#N/A,TRUE,"Finance";#N/A,#N/A,TRUE,"Gen and Admin"}</definedName>
    <definedName name="wrn.Cost._.Report." localSheetId="5" hidden="1">{#N/A,#N/A,TRUE,"CostSumm";#N/A,#N/A,TRUE,"Land";#N/A,#N/A,TRUE,"Construction";#N/A,#N/A,TRUE,"A&amp;E";#N/A,#N/A,TRUE,"Indirect";#N/A,#N/A,TRUE,"Marketing";#N/A,#N/A,TRUE,"Finance";#N/A,#N/A,TRUE,"Gen and Admin"}</definedName>
    <definedName name="wrn.Cost._.Report." localSheetId="6" hidden="1">{#N/A,#N/A,TRUE,"CostSumm";#N/A,#N/A,TRUE,"Land";#N/A,#N/A,TRUE,"Construction";#N/A,#N/A,TRUE,"A&amp;E";#N/A,#N/A,TRUE,"Indirect";#N/A,#N/A,TRUE,"Marketing";#N/A,#N/A,TRUE,"Finance";#N/A,#N/A,TRUE,"Gen and Admin"}</definedName>
    <definedName name="wrn.Cost._.Report." localSheetId="3" hidden="1">{#N/A,#N/A,TRUE,"CostSumm";#N/A,#N/A,TRUE,"Land";#N/A,#N/A,TRUE,"Construction";#N/A,#N/A,TRUE,"A&amp;E";#N/A,#N/A,TRUE,"Indirect";#N/A,#N/A,TRUE,"Marketing";#N/A,#N/A,TRUE,"Finance";#N/A,#N/A,TRUE,"Gen and Admin"}</definedName>
    <definedName name="wrn.Cost._.Report." hidden="1">{#N/A,#N/A,TRUE,"CostSumm";#N/A,#N/A,TRUE,"Land";#N/A,#N/A,TRUE,"Construction";#N/A,#N/A,TRUE,"A&amp;E";#N/A,#N/A,TRUE,"Indirect";#N/A,#N/A,TRUE,"Marketing";#N/A,#N/A,TRUE,"Finance";#N/A,#N/A,TRUE,"Gen and Admin"}</definedName>
    <definedName name="wrn.cotop." localSheetId="4" hidden="1">{"ReportTop",#N/A,FALSE,"report top"}</definedName>
    <definedName name="wrn.cotop." localSheetId="5" hidden="1">{"ReportTop",#N/A,FALSE,"report top"}</definedName>
    <definedName name="wrn.cotop." localSheetId="6" hidden="1">{"ReportTop",#N/A,FALSE,"report top"}</definedName>
    <definedName name="wrn.cotop." localSheetId="3" hidden="1">{"ReportTop",#N/A,FALSE,"report top"}</definedName>
    <definedName name="wrn.cotop." hidden="1">{"ReportTop",#N/A,FALSE,"report top"}</definedName>
    <definedName name="wrn.cotop2." localSheetId="4" hidden="1">{"ReportTop",#N/A,FALSE,"report top"}</definedName>
    <definedName name="wrn.cotop2." localSheetId="5" hidden="1">{"ReportTop",#N/A,FALSE,"report top"}</definedName>
    <definedName name="wrn.cotop2." localSheetId="6" hidden="1">{"ReportTop",#N/A,FALSE,"report top"}</definedName>
    <definedName name="wrn.cotop2." localSheetId="3" hidden="1">{"ReportTop",#N/A,FALSE,"report top"}</definedName>
    <definedName name="wrn.cotop2." hidden="1">{"ReportTop",#N/A,FALSE,"report top"}</definedName>
    <definedName name="wrn.Cottage._.Summary." localSheetId="4" hidden="1">{"cot1",#N/A,FALSE,"Cottages";"cot2",#N/A,FALSE,"Cottages";"cot3",#N/A,FALSE,"Cottages"}</definedName>
    <definedName name="wrn.Cottage._.Summary." localSheetId="5" hidden="1">{"cot1",#N/A,FALSE,"Cottages";"cot2",#N/A,FALSE,"Cottages";"cot3",#N/A,FALSE,"Cottages"}</definedName>
    <definedName name="wrn.Cottage._.Summary." localSheetId="6" hidden="1">{"cot1",#N/A,FALSE,"Cottages";"cot2",#N/A,FALSE,"Cottages";"cot3",#N/A,FALSE,"Cottages"}</definedName>
    <definedName name="wrn.Cottage._.Summary." localSheetId="3" hidden="1">{"cot1",#N/A,FALSE,"Cottages";"cot2",#N/A,FALSE,"Cottages";"cot3",#N/A,FALSE,"Cottages"}</definedName>
    <definedName name="wrn.Cottage._.Summary." hidden="1">{"cot1",#N/A,FALSE,"Cottages";"cot2",#N/A,FALSE,"Cottages";"cot3",#N/A,FALSE,"Cottages"}</definedName>
    <definedName name="wrn.Credit._.Summary." localSheetId="4" hidden="1">{#N/A,#N/A,FALSE,"CREDIT"}</definedName>
    <definedName name="wrn.Credit._.Summary." localSheetId="5" hidden="1">{#N/A,#N/A,FALSE,"CREDIT"}</definedName>
    <definedName name="wrn.Credit._.Summary." localSheetId="6" hidden="1">{#N/A,#N/A,FALSE,"CREDIT"}</definedName>
    <definedName name="wrn.Credit._.Summary." localSheetId="3" hidden="1">{#N/A,#N/A,FALSE,"CREDIT"}</definedName>
    <definedName name="wrn.Credit._.Summary." hidden="1">{#N/A,#N/A,FALSE,"CREDIT"}</definedName>
    <definedName name="wrn.csc." localSheetId="4" hidden="1">{"orixcsc",#N/A,FALSE,"ORIX CSC";"orixcsc2",#N/A,FALSE,"ORIX CSC"}</definedName>
    <definedName name="wrn.csc." localSheetId="5" hidden="1">{"orixcsc",#N/A,FALSE,"ORIX CSC";"orixcsc2",#N/A,FALSE,"ORIX CSC"}</definedName>
    <definedName name="wrn.csc." localSheetId="6" hidden="1">{"orixcsc",#N/A,FALSE,"ORIX CSC";"orixcsc2",#N/A,FALSE,"ORIX CSC"}</definedName>
    <definedName name="wrn.csc." localSheetId="3" hidden="1">{"orixcsc",#N/A,FALSE,"ORIX CSC";"orixcsc2",#N/A,FALSE,"ORIX CSC"}</definedName>
    <definedName name="wrn.csc." hidden="1">{"orixcsc",#N/A,FALSE,"ORIX CSC";"orixcsc2",#N/A,FALSE,"ORIX CSC"}</definedName>
    <definedName name="wrn.csc.1" localSheetId="4" hidden="1">{"orixcsc",#N/A,FALSE,"ORIX CSC";"orixcsc2",#N/A,FALSE,"ORIX CSC"}</definedName>
    <definedName name="wrn.csc.1" localSheetId="5" hidden="1">{"orixcsc",#N/A,FALSE,"ORIX CSC";"orixcsc2",#N/A,FALSE,"ORIX CSC"}</definedName>
    <definedName name="wrn.csc.1" localSheetId="6" hidden="1">{"orixcsc",#N/A,FALSE,"ORIX CSC";"orixcsc2",#N/A,FALSE,"ORIX CSC"}</definedName>
    <definedName name="wrn.csc.1" localSheetId="3" hidden="1">{"orixcsc",#N/A,FALSE,"ORIX CSC";"orixcsc2",#N/A,FALSE,"ORIX CSC"}</definedName>
    <definedName name="wrn.csc.1" hidden="1">{"orixcsc",#N/A,FALSE,"ORIX CSC";"orixcsc2",#N/A,FALSE,"ORIX CSC"}</definedName>
    <definedName name="wrn.csc.3" localSheetId="4" hidden="1">{#N/A,#N/A,FALSE,"ORIX CSC"}</definedName>
    <definedName name="wrn.csc.3" localSheetId="5" hidden="1">{#N/A,#N/A,FALSE,"ORIX CSC"}</definedName>
    <definedName name="wrn.csc.3" localSheetId="6" hidden="1">{#N/A,#N/A,FALSE,"ORIX CSC"}</definedName>
    <definedName name="wrn.csc.3" localSheetId="3" hidden="1">{#N/A,#N/A,FALSE,"ORIX CSC"}</definedName>
    <definedName name="wrn.csc.3" hidden="1">{#N/A,#N/A,FALSE,"ORIX CSC"}</definedName>
    <definedName name="wrn.csc2." localSheetId="4" hidden="1">{#N/A,#N/A,FALSE,"ORIX CSC"}</definedName>
    <definedName name="wrn.csc2." localSheetId="5" hidden="1">{#N/A,#N/A,FALSE,"ORIX CSC"}</definedName>
    <definedName name="wrn.csc2." localSheetId="6" hidden="1">{#N/A,#N/A,FALSE,"ORIX CSC"}</definedName>
    <definedName name="wrn.csc2." localSheetId="3" hidden="1">{#N/A,#N/A,FALSE,"ORIX CSC"}</definedName>
    <definedName name="wrn.csc2." hidden="1">{#N/A,#N/A,FALSE,"ORIX CSC"}</definedName>
    <definedName name="wrn.cssa." localSheetId="4" hidden="1">{#N/A,#N/A,FALSE,"WATCHDSC";#N/A,#N/A,FALSE,"2LOSSMOD";#N/A,#N/A,FALSE,"2LOSS";#N/A,#N/A,FALSE,"DSC";#N/A,#N/A,FALSE,"OPERAT";#N/A,#N/A,FALSE,"ADJUST";#N/A,#N/A,FALSE,"LEASE EXPIRE"}</definedName>
    <definedName name="wrn.cssa." localSheetId="5" hidden="1">{#N/A,#N/A,FALSE,"WATCHDSC";#N/A,#N/A,FALSE,"2LOSSMOD";#N/A,#N/A,FALSE,"2LOSS";#N/A,#N/A,FALSE,"DSC";#N/A,#N/A,FALSE,"OPERAT";#N/A,#N/A,FALSE,"ADJUST";#N/A,#N/A,FALSE,"LEASE EXPIRE"}</definedName>
    <definedName name="wrn.cssa." localSheetId="6" hidden="1">{#N/A,#N/A,FALSE,"WATCHDSC";#N/A,#N/A,FALSE,"2LOSSMOD";#N/A,#N/A,FALSE,"2LOSS";#N/A,#N/A,FALSE,"DSC";#N/A,#N/A,FALSE,"OPERAT";#N/A,#N/A,FALSE,"ADJUST";#N/A,#N/A,FALSE,"LEASE EXPIRE"}</definedName>
    <definedName name="wrn.cssa." localSheetId="3" hidden="1">{#N/A,#N/A,FALSE,"WATCHDSC";#N/A,#N/A,FALSE,"2LOSSMOD";#N/A,#N/A,FALSE,"2LOSS";#N/A,#N/A,FALSE,"DSC";#N/A,#N/A,FALSE,"OPERAT";#N/A,#N/A,FALSE,"ADJUST";#N/A,#N/A,FALSE,"LEASE EXPIRE"}</definedName>
    <definedName name="wrn.cssa." hidden="1">{#N/A,#N/A,FALSE,"WATCHDSC";#N/A,#N/A,FALSE,"2LOSSMOD";#N/A,#N/A,FALSE,"2LOSS";#N/A,#N/A,FALSE,"DSC";#N/A,#N/A,FALSE,"OPERAT";#N/A,#N/A,FALSE,"ADJUST";#N/A,#N/A,FALSE,"LEASE EXPIRE"}</definedName>
    <definedName name="wrn.CSSF._.ex._.USGAAP." localSheetId="4" hidden="1">{#N/A,#N/A,FALSE,"Cover &amp; Contents ex USGAAP";#N/A,#N/A,FALSE,"Mgr";#N/A,#N/A,FALSE,"Audit ex USGAAP";#N/A,#N/A,FALSE,"Net Assets &amp; Ops &amp; #Units";#N/A,#N/A,FALSE,"NAV per unit";#N/A,#N/A,FALSE,"Cashflow &amp; RE";#N/A,#N/A,FALSE,"Notes 1-2";#N/A,#N/A,FALSE,"Notes 3-10";#N/A,#N/A,FALSE,"Notes 10-12";#N/A,#N/A,FALSE,"Notes 13-19";#N/A,#N/A,FALSE,"Notes 20-21";#N/A,#N/A,FALSE,"Note 22 Cos 1";#N/A,#N/A,FALSE,"Cos 2";#N/A,#N/A,FALSE,"App I";#N/A,#N/A,FALSE,"App II"}</definedName>
    <definedName name="wrn.CSSF._.ex._.USGAAP." localSheetId="5" hidden="1">{#N/A,#N/A,FALSE,"Cover &amp; Contents ex USGAAP";#N/A,#N/A,FALSE,"Mgr";#N/A,#N/A,FALSE,"Audit ex USGAAP";#N/A,#N/A,FALSE,"Net Assets &amp; Ops &amp; #Units";#N/A,#N/A,FALSE,"NAV per unit";#N/A,#N/A,FALSE,"Cashflow &amp; RE";#N/A,#N/A,FALSE,"Notes 1-2";#N/A,#N/A,FALSE,"Notes 3-10";#N/A,#N/A,FALSE,"Notes 10-12";#N/A,#N/A,FALSE,"Notes 13-19";#N/A,#N/A,FALSE,"Notes 20-21";#N/A,#N/A,FALSE,"Note 22 Cos 1";#N/A,#N/A,FALSE,"Cos 2";#N/A,#N/A,FALSE,"App I";#N/A,#N/A,FALSE,"App II"}</definedName>
    <definedName name="wrn.CSSF._.ex._.USGAAP." localSheetId="6" hidden="1">{#N/A,#N/A,FALSE,"Cover &amp; Contents ex USGAAP";#N/A,#N/A,FALSE,"Mgr";#N/A,#N/A,FALSE,"Audit ex USGAAP";#N/A,#N/A,FALSE,"Net Assets &amp; Ops &amp; #Units";#N/A,#N/A,FALSE,"NAV per unit";#N/A,#N/A,FALSE,"Cashflow &amp; RE";#N/A,#N/A,FALSE,"Notes 1-2";#N/A,#N/A,FALSE,"Notes 3-10";#N/A,#N/A,FALSE,"Notes 10-12";#N/A,#N/A,FALSE,"Notes 13-19";#N/A,#N/A,FALSE,"Notes 20-21";#N/A,#N/A,FALSE,"Note 22 Cos 1";#N/A,#N/A,FALSE,"Cos 2";#N/A,#N/A,FALSE,"App I";#N/A,#N/A,FALSE,"App II"}</definedName>
    <definedName name="wrn.CSSF._.ex._.USGAAP." localSheetId="3" hidden="1">{#N/A,#N/A,FALSE,"Cover &amp; Contents ex USGAAP";#N/A,#N/A,FALSE,"Mgr";#N/A,#N/A,FALSE,"Audit ex USGAAP";#N/A,#N/A,FALSE,"Net Assets &amp; Ops &amp; #Units";#N/A,#N/A,FALSE,"NAV per unit";#N/A,#N/A,FALSE,"Cashflow &amp; RE";#N/A,#N/A,FALSE,"Notes 1-2";#N/A,#N/A,FALSE,"Notes 3-10";#N/A,#N/A,FALSE,"Notes 10-12";#N/A,#N/A,FALSE,"Notes 13-19";#N/A,#N/A,FALSE,"Notes 20-21";#N/A,#N/A,FALSE,"Note 22 Cos 1";#N/A,#N/A,FALSE,"Cos 2";#N/A,#N/A,FALSE,"App I";#N/A,#N/A,FALSE,"App II"}</definedName>
    <definedName name="wrn.CSSF._.ex._.USGAAP." hidden="1">{#N/A,#N/A,FALSE,"Cover &amp; Contents ex USGAAP";#N/A,#N/A,FALSE,"Mgr";#N/A,#N/A,FALSE,"Audit ex USGAAP";#N/A,#N/A,FALSE,"Net Assets &amp; Ops &amp; #Units";#N/A,#N/A,FALSE,"NAV per unit";#N/A,#N/A,FALSE,"Cashflow &amp; RE";#N/A,#N/A,FALSE,"Notes 1-2";#N/A,#N/A,FALSE,"Notes 3-10";#N/A,#N/A,FALSE,"Notes 10-12";#N/A,#N/A,FALSE,"Notes 13-19";#N/A,#N/A,FALSE,"Notes 20-21";#N/A,#N/A,FALSE,"Note 22 Cos 1";#N/A,#N/A,FALSE,"Cos 2";#N/A,#N/A,FALSE,"App I";#N/A,#N/A,FALSE,"App II"}</definedName>
    <definedName name="wrn.Ctrl._.A._.Annually." localSheetId="4" hidden="1">{#N/A,#N/A,FALSE,"Notes";"CashFlowSummary Annually",#N/A,FALSE,"CashFlowSummary";"InvestorSummary Annually",#N/A,FALSE,"InvestorSummary";#N/A,#N/A,FALSE,"RevenueAssumptions";"MasterCostAssmp Annually",#N/A,FALSE,"MasterCostAssmp";#N/A,#N/A,FALSE,"InTractCstAssmp";"LotTakedowns Annually",#N/A,FALSE,"LotTakedowns"}</definedName>
    <definedName name="wrn.Ctrl._.A._.Annually." localSheetId="5" hidden="1">{#N/A,#N/A,FALSE,"Notes";"CashFlowSummary Annually",#N/A,FALSE,"CashFlowSummary";"InvestorSummary Annually",#N/A,FALSE,"InvestorSummary";#N/A,#N/A,FALSE,"RevenueAssumptions";"MasterCostAssmp Annually",#N/A,FALSE,"MasterCostAssmp";#N/A,#N/A,FALSE,"InTractCstAssmp";"LotTakedowns Annually",#N/A,FALSE,"LotTakedowns"}</definedName>
    <definedName name="wrn.Ctrl._.A._.Annually." localSheetId="6" hidden="1">{#N/A,#N/A,FALSE,"Notes";"CashFlowSummary Annually",#N/A,FALSE,"CashFlowSummary";"InvestorSummary Annually",#N/A,FALSE,"InvestorSummary";#N/A,#N/A,FALSE,"RevenueAssumptions";"MasterCostAssmp Annually",#N/A,FALSE,"MasterCostAssmp";#N/A,#N/A,FALSE,"InTractCstAssmp";"LotTakedowns Annually",#N/A,FALSE,"LotTakedowns"}</definedName>
    <definedName name="wrn.Ctrl._.A._.Annually." localSheetId="3" hidden="1">{#N/A,#N/A,FALSE,"Notes";"CashFlowSummary Annually",#N/A,FALSE,"CashFlowSummary";"InvestorSummary Annually",#N/A,FALSE,"InvestorSummary";#N/A,#N/A,FALSE,"RevenueAssumptions";"MasterCostAssmp Annually",#N/A,FALSE,"MasterCostAssmp";#N/A,#N/A,FALSE,"InTractCstAssmp";"LotTakedowns Annually",#N/A,FALSE,"LotTakedowns"}</definedName>
    <definedName name="wrn.Ctrl._.A._.Annually." hidden="1">{#N/A,#N/A,FALSE,"Notes";"CashFlowSummary Annually",#N/A,FALSE,"CashFlowSummary";"InvestorSummary Annually",#N/A,FALSE,"InvestorSummary";#N/A,#N/A,FALSE,"RevenueAssumptions";"MasterCostAssmp Annually",#N/A,FALSE,"MasterCostAssmp";#N/A,#N/A,FALSE,"InTractCstAssmp";"LotTakedowns Annually",#N/A,FALSE,"LotTakedowns"}</definedName>
    <definedName name="wrn.Ctrl._.A._.Quarterly." localSheetId="4" hidden="1">{#N/A,#N/A,FALSE,"Notes";#N/A,#N/A,FALSE,"Loan Value";"CashFlowSummary Quarterly",#N/A,FALSE,"CashFlowSummary";"InvestorSummary Quarterly",#N/A,FALSE,"InvestorSummary";#N/A,#N/A,FALSE,"RevenueAssumptions";"MasterCostAssmp Quarterly",#N/A,FALSE,"MasterCostAssmp";#N/A,#N/A,FALSE,"InTractCstAssmp";"Lot Takedowns Quarterly",#N/A,FALSE,"LotTakedowns"}</definedName>
    <definedName name="wrn.Ctrl._.A._.Quarterly." localSheetId="5" hidden="1">{#N/A,#N/A,FALSE,"Notes";#N/A,#N/A,FALSE,"Loan Value";"CashFlowSummary Quarterly",#N/A,FALSE,"CashFlowSummary";"InvestorSummary Quarterly",#N/A,FALSE,"InvestorSummary";#N/A,#N/A,FALSE,"RevenueAssumptions";"MasterCostAssmp Quarterly",#N/A,FALSE,"MasterCostAssmp";#N/A,#N/A,FALSE,"InTractCstAssmp";"Lot Takedowns Quarterly",#N/A,FALSE,"LotTakedowns"}</definedName>
    <definedName name="wrn.Ctrl._.A._.Quarterly." localSheetId="6" hidden="1">{#N/A,#N/A,FALSE,"Notes";#N/A,#N/A,FALSE,"Loan Value";"CashFlowSummary Quarterly",#N/A,FALSE,"CashFlowSummary";"InvestorSummary Quarterly",#N/A,FALSE,"InvestorSummary";#N/A,#N/A,FALSE,"RevenueAssumptions";"MasterCostAssmp Quarterly",#N/A,FALSE,"MasterCostAssmp";#N/A,#N/A,FALSE,"InTractCstAssmp";"Lot Takedowns Quarterly",#N/A,FALSE,"LotTakedowns"}</definedName>
    <definedName name="wrn.Ctrl._.A._.Quarterly." localSheetId="3" hidden="1">{#N/A,#N/A,FALSE,"Notes";#N/A,#N/A,FALSE,"Loan Value";"CashFlowSummary Quarterly",#N/A,FALSE,"CashFlowSummary";"InvestorSummary Quarterly",#N/A,FALSE,"InvestorSummary";#N/A,#N/A,FALSE,"RevenueAssumptions";"MasterCostAssmp Quarterly",#N/A,FALSE,"MasterCostAssmp";#N/A,#N/A,FALSE,"InTractCstAssmp";"Lot Takedowns Quarterly",#N/A,FALSE,"LotTakedowns"}</definedName>
    <definedName name="wrn.Ctrl._.A._.Quarterly." hidden="1">{#N/A,#N/A,FALSE,"Notes";#N/A,#N/A,FALSE,"Loan Value";"CashFlowSummary Quarterly",#N/A,FALSE,"CashFlowSummary";"InvestorSummary Quarterly",#N/A,FALSE,"InvestorSummary";#N/A,#N/A,FALSE,"RevenueAssumptions";"MasterCostAssmp Quarterly",#N/A,FALSE,"MasterCostAssmp";#N/A,#N/A,FALSE,"InTractCstAssmp";"Lot Takedowns Quarterly",#N/A,FALSE,"LotTakedowns"}</definedName>
    <definedName name="wrn.Ctrl._.M." localSheetId="4" hidden="1">{#N/A,#N/A,FALSE,"Project Summary";#N/A,#N/A,FALSE,"Notes";#N/A,#N/A,FALSE,"BaseAssumptions";#N/A,#N/A,FALSE,"CFD Summary";#N/A,#N/A,FALSE,"RevenueAssumptions";#N/A,#N/A,FALSE,"MasterCostAssmp";#N/A,#N/A,FALSE,"InTractCstAssmp";#N/A,#N/A,FALSE,"LotTakedowns";#N/A,#N/A,FALSE,"CashFlowSummary";#N/A,#N/A,FALSE,"FlowSummary";#N/A,#N/A,FALSE,"Consolidated Loan";#N/A,#N/A,FALSE,"SourcesAndUses";#N/A,#N/A,FALSE,"CashDistribute";#N/A,#N/A,FALSE,"InvestorSummary";#N/A,#N/A,FALSE,"Finance Summary";#N/A,#N/A,FALSE,"SourceAndUse";#N/A,#N/A,FALSE,"Valuation"}</definedName>
    <definedName name="wrn.Ctrl._.M." localSheetId="5" hidden="1">{#N/A,#N/A,FALSE,"Project Summary";#N/A,#N/A,FALSE,"Notes";#N/A,#N/A,FALSE,"BaseAssumptions";#N/A,#N/A,FALSE,"CFD Summary";#N/A,#N/A,FALSE,"RevenueAssumptions";#N/A,#N/A,FALSE,"MasterCostAssmp";#N/A,#N/A,FALSE,"InTractCstAssmp";#N/A,#N/A,FALSE,"LotTakedowns";#N/A,#N/A,FALSE,"CashFlowSummary";#N/A,#N/A,FALSE,"FlowSummary";#N/A,#N/A,FALSE,"Consolidated Loan";#N/A,#N/A,FALSE,"SourcesAndUses";#N/A,#N/A,FALSE,"CashDistribute";#N/A,#N/A,FALSE,"InvestorSummary";#N/A,#N/A,FALSE,"Finance Summary";#N/A,#N/A,FALSE,"SourceAndUse";#N/A,#N/A,FALSE,"Valuation"}</definedName>
    <definedName name="wrn.Ctrl._.M." localSheetId="6" hidden="1">{#N/A,#N/A,FALSE,"Project Summary";#N/A,#N/A,FALSE,"Notes";#N/A,#N/A,FALSE,"BaseAssumptions";#N/A,#N/A,FALSE,"CFD Summary";#N/A,#N/A,FALSE,"RevenueAssumptions";#N/A,#N/A,FALSE,"MasterCostAssmp";#N/A,#N/A,FALSE,"InTractCstAssmp";#N/A,#N/A,FALSE,"LotTakedowns";#N/A,#N/A,FALSE,"CashFlowSummary";#N/A,#N/A,FALSE,"FlowSummary";#N/A,#N/A,FALSE,"Consolidated Loan";#N/A,#N/A,FALSE,"SourcesAndUses";#N/A,#N/A,FALSE,"CashDistribute";#N/A,#N/A,FALSE,"InvestorSummary";#N/A,#N/A,FALSE,"Finance Summary";#N/A,#N/A,FALSE,"SourceAndUse";#N/A,#N/A,FALSE,"Valuation"}</definedName>
    <definedName name="wrn.Ctrl._.M." localSheetId="3" hidden="1">{#N/A,#N/A,FALSE,"Project Summary";#N/A,#N/A,FALSE,"Notes";#N/A,#N/A,FALSE,"BaseAssumptions";#N/A,#N/A,FALSE,"CFD Summary";#N/A,#N/A,FALSE,"RevenueAssumptions";#N/A,#N/A,FALSE,"MasterCostAssmp";#N/A,#N/A,FALSE,"InTractCstAssmp";#N/A,#N/A,FALSE,"LotTakedowns";#N/A,#N/A,FALSE,"CashFlowSummary";#N/A,#N/A,FALSE,"FlowSummary";#N/A,#N/A,FALSE,"Consolidated Loan";#N/A,#N/A,FALSE,"SourcesAndUses";#N/A,#N/A,FALSE,"CashDistribute";#N/A,#N/A,FALSE,"InvestorSummary";#N/A,#N/A,FALSE,"Finance Summary";#N/A,#N/A,FALSE,"SourceAndUse";#N/A,#N/A,FALSE,"Valuation"}</definedName>
    <definedName name="wrn.Ctrl._.M." hidden="1">{#N/A,#N/A,FALSE,"Project Summary";#N/A,#N/A,FALSE,"Notes";#N/A,#N/A,FALSE,"BaseAssumptions";#N/A,#N/A,FALSE,"CFD Summary";#N/A,#N/A,FALSE,"RevenueAssumptions";#N/A,#N/A,FALSE,"MasterCostAssmp";#N/A,#N/A,FALSE,"InTractCstAssmp";#N/A,#N/A,FALSE,"LotTakedowns";#N/A,#N/A,FALSE,"CashFlowSummary";#N/A,#N/A,FALSE,"FlowSummary";#N/A,#N/A,FALSE,"Consolidated Loan";#N/A,#N/A,FALSE,"SourcesAndUses";#N/A,#N/A,FALSE,"CashDistribute";#N/A,#N/A,FALSE,"InvestorSummary";#N/A,#N/A,FALSE,"Finance Summary";#N/A,#N/A,FALSE,"SourceAndUse";#N/A,#N/A,FALSE,"Valuation"}</definedName>
    <definedName name="wrn.Ctrl._.M._.Annually." localSheetId="4" hidden="1">{#N/A,#N/A,FALSE,"Notes";#N/A,#N/A,FALSE,"BaseAssumptions";#N/A,#N/A,FALSE,"CFD";#N/A,#N/A,FALSE,"RevenueAssumptions";"MasterCostAssmp Annually",#N/A,FALSE,"MasterCostAssmp";#N/A,#N/A,FALSE,"InTractCstAssmp";"LotTakedowns Annually",#N/A,FALSE,"LotTakedowns";"CashFlowSummary Annually",#N/A,FALSE,"CashFlowSummary";#N/A,#N/A,FALSE,"Loan Value";"AcqDev Loan Annually",#N/A,FALSE,"AcqDev Loan";"Loan #1 Annually",#N/A,FALSE,"Loan #1";"Loan #2 Annually",#N/A,FALSE,"Loan #2";"Loan #3 Annually",#N/A,FALSE,"Loan #3";"Consolidated Loan Annually",#N/A,FALSE,"Consolidated Loan";"FlowSummary Annually",#N/A,FALSE,"FlowSummary";"SourcesAndUses Annually",#N/A,FALSE,"SourcesAndUses";"CashDistribute Annually",#N/A,FALSE,"CashDistribute";"InvestorSummary Annually",#N/A,FALSE,"InvestorSummary";#N/A,#N/A,FALSE,"Finance Summary";#N/A,#N/A,FALSE,"Valuation"}</definedName>
    <definedName name="wrn.Ctrl._.M._.Annually." localSheetId="5" hidden="1">{#N/A,#N/A,FALSE,"Notes";#N/A,#N/A,FALSE,"BaseAssumptions";#N/A,#N/A,FALSE,"CFD";#N/A,#N/A,FALSE,"RevenueAssumptions";"MasterCostAssmp Annually",#N/A,FALSE,"MasterCostAssmp";#N/A,#N/A,FALSE,"InTractCstAssmp";"LotTakedowns Annually",#N/A,FALSE,"LotTakedowns";"CashFlowSummary Annually",#N/A,FALSE,"CashFlowSummary";#N/A,#N/A,FALSE,"Loan Value";"AcqDev Loan Annually",#N/A,FALSE,"AcqDev Loan";"Loan #1 Annually",#N/A,FALSE,"Loan #1";"Loan #2 Annually",#N/A,FALSE,"Loan #2";"Loan #3 Annually",#N/A,FALSE,"Loan #3";"Consolidated Loan Annually",#N/A,FALSE,"Consolidated Loan";"FlowSummary Annually",#N/A,FALSE,"FlowSummary";"SourcesAndUses Annually",#N/A,FALSE,"SourcesAndUses";"CashDistribute Annually",#N/A,FALSE,"CashDistribute";"InvestorSummary Annually",#N/A,FALSE,"InvestorSummary";#N/A,#N/A,FALSE,"Finance Summary";#N/A,#N/A,FALSE,"Valuation"}</definedName>
    <definedName name="wrn.Ctrl._.M._.Annually." localSheetId="6" hidden="1">{#N/A,#N/A,FALSE,"Notes";#N/A,#N/A,FALSE,"BaseAssumptions";#N/A,#N/A,FALSE,"CFD";#N/A,#N/A,FALSE,"RevenueAssumptions";"MasterCostAssmp Annually",#N/A,FALSE,"MasterCostAssmp";#N/A,#N/A,FALSE,"InTractCstAssmp";"LotTakedowns Annually",#N/A,FALSE,"LotTakedowns";"CashFlowSummary Annually",#N/A,FALSE,"CashFlowSummary";#N/A,#N/A,FALSE,"Loan Value";"AcqDev Loan Annually",#N/A,FALSE,"AcqDev Loan";"Loan #1 Annually",#N/A,FALSE,"Loan #1";"Loan #2 Annually",#N/A,FALSE,"Loan #2";"Loan #3 Annually",#N/A,FALSE,"Loan #3";"Consolidated Loan Annually",#N/A,FALSE,"Consolidated Loan";"FlowSummary Annually",#N/A,FALSE,"FlowSummary";"SourcesAndUses Annually",#N/A,FALSE,"SourcesAndUses";"CashDistribute Annually",#N/A,FALSE,"CashDistribute";"InvestorSummary Annually",#N/A,FALSE,"InvestorSummary";#N/A,#N/A,FALSE,"Finance Summary";#N/A,#N/A,FALSE,"Valuation"}</definedName>
    <definedName name="wrn.Ctrl._.M._.Annually." localSheetId="3" hidden="1">{#N/A,#N/A,FALSE,"Notes";#N/A,#N/A,FALSE,"BaseAssumptions";#N/A,#N/A,FALSE,"CFD";#N/A,#N/A,FALSE,"RevenueAssumptions";"MasterCostAssmp Annually",#N/A,FALSE,"MasterCostAssmp";#N/A,#N/A,FALSE,"InTractCstAssmp";"LotTakedowns Annually",#N/A,FALSE,"LotTakedowns";"CashFlowSummary Annually",#N/A,FALSE,"CashFlowSummary";#N/A,#N/A,FALSE,"Loan Value";"AcqDev Loan Annually",#N/A,FALSE,"AcqDev Loan";"Loan #1 Annually",#N/A,FALSE,"Loan #1";"Loan #2 Annually",#N/A,FALSE,"Loan #2";"Loan #3 Annually",#N/A,FALSE,"Loan #3";"Consolidated Loan Annually",#N/A,FALSE,"Consolidated Loan";"FlowSummary Annually",#N/A,FALSE,"FlowSummary";"SourcesAndUses Annually",#N/A,FALSE,"SourcesAndUses";"CashDistribute Annually",#N/A,FALSE,"CashDistribute";"InvestorSummary Annually",#N/A,FALSE,"InvestorSummary";#N/A,#N/A,FALSE,"Finance Summary";#N/A,#N/A,FALSE,"Valuation"}</definedName>
    <definedName name="wrn.Ctrl._.M._.Annually." hidden="1">{#N/A,#N/A,FALSE,"Notes";#N/A,#N/A,FALSE,"BaseAssumptions";#N/A,#N/A,FALSE,"CFD";#N/A,#N/A,FALSE,"RevenueAssumptions";"MasterCostAssmp Annually",#N/A,FALSE,"MasterCostAssmp";#N/A,#N/A,FALSE,"InTractCstAssmp";"LotTakedowns Annually",#N/A,FALSE,"LotTakedowns";"CashFlowSummary Annually",#N/A,FALSE,"CashFlowSummary";#N/A,#N/A,FALSE,"Loan Value";"AcqDev Loan Annually",#N/A,FALSE,"AcqDev Loan";"Loan #1 Annually",#N/A,FALSE,"Loan #1";"Loan #2 Annually",#N/A,FALSE,"Loan #2";"Loan #3 Annually",#N/A,FALSE,"Loan #3";"Consolidated Loan Annually",#N/A,FALSE,"Consolidated Loan";"FlowSummary Annually",#N/A,FALSE,"FlowSummary";"SourcesAndUses Annually",#N/A,FALSE,"SourcesAndUses";"CashDistribute Annually",#N/A,FALSE,"CashDistribute";"InvestorSummary Annually",#N/A,FALSE,"InvestorSummary";#N/A,#N/A,FALSE,"Finance Summary";#N/A,#N/A,FALSE,"Valuation"}</definedName>
    <definedName name="wrn.Ctrl._.M._.Quarterly." localSheetId="4" hidden="1">{#N/A,#N/A,FALSE,"Notes";#N/A,#N/A,FALSE,"BaseAssumptions";#N/A,#N/A,FALSE,"CFD";#N/A,#N/A,FALSE,"RevenueAssumptions";"MasterCostAssmp Quarterly",#N/A,FALSE,"MasterCostAssmp";"Lot Takedowns Quarterly",#N/A,FALSE,"LotTakedowns";#N/A,#N/A,FALSE,"InTractCstAssmp";"CashFlowSummary Quarterly",#N/A,FALSE,"CashFlowSummary";#N/A,#N/A,FALSE,"Loan Value";"AcqDev Loan Quarterly",#N/A,FALSE,"AcqDev Loan";"Loan #1 Quarterly",#N/A,FALSE,"Loan #1";"Loan #2 Quarterly",#N/A,FALSE,"Loan #2";"Loan #3 Quarterly",#N/A,FALSE,"Loan #3";"Consolidated Loan Quarterly",#N/A,FALSE,"Consolidated Loan";"FlowSummary Quarterly",#N/A,FALSE,"FlowSummary";"SourcesAndUses Quarterly",#N/A,FALSE,"SourcesAndUses";"CashDistribute Quarterly",#N/A,FALSE,"CashDistribute";"InvestorSummary Quarterly",#N/A,FALSE,"InvestorSummary";#N/A,#N/A,FALSE,"Finance Summary";#N/A,#N/A,FALSE,"Valuation"}</definedName>
    <definedName name="wrn.Ctrl._.M._.Quarterly." localSheetId="5" hidden="1">{#N/A,#N/A,FALSE,"Notes";#N/A,#N/A,FALSE,"BaseAssumptions";#N/A,#N/A,FALSE,"CFD";#N/A,#N/A,FALSE,"RevenueAssumptions";"MasterCostAssmp Quarterly",#N/A,FALSE,"MasterCostAssmp";"Lot Takedowns Quarterly",#N/A,FALSE,"LotTakedowns";#N/A,#N/A,FALSE,"InTractCstAssmp";"CashFlowSummary Quarterly",#N/A,FALSE,"CashFlowSummary";#N/A,#N/A,FALSE,"Loan Value";"AcqDev Loan Quarterly",#N/A,FALSE,"AcqDev Loan";"Loan #1 Quarterly",#N/A,FALSE,"Loan #1";"Loan #2 Quarterly",#N/A,FALSE,"Loan #2";"Loan #3 Quarterly",#N/A,FALSE,"Loan #3";"Consolidated Loan Quarterly",#N/A,FALSE,"Consolidated Loan";"FlowSummary Quarterly",#N/A,FALSE,"FlowSummary";"SourcesAndUses Quarterly",#N/A,FALSE,"SourcesAndUses";"CashDistribute Quarterly",#N/A,FALSE,"CashDistribute";"InvestorSummary Quarterly",#N/A,FALSE,"InvestorSummary";#N/A,#N/A,FALSE,"Finance Summary";#N/A,#N/A,FALSE,"Valuation"}</definedName>
    <definedName name="wrn.Ctrl._.M._.Quarterly." localSheetId="6" hidden="1">{#N/A,#N/A,FALSE,"Notes";#N/A,#N/A,FALSE,"BaseAssumptions";#N/A,#N/A,FALSE,"CFD";#N/A,#N/A,FALSE,"RevenueAssumptions";"MasterCostAssmp Quarterly",#N/A,FALSE,"MasterCostAssmp";"Lot Takedowns Quarterly",#N/A,FALSE,"LotTakedowns";#N/A,#N/A,FALSE,"InTractCstAssmp";"CashFlowSummary Quarterly",#N/A,FALSE,"CashFlowSummary";#N/A,#N/A,FALSE,"Loan Value";"AcqDev Loan Quarterly",#N/A,FALSE,"AcqDev Loan";"Loan #1 Quarterly",#N/A,FALSE,"Loan #1";"Loan #2 Quarterly",#N/A,FALSE,"Loan #2";"Loan #3 Quarterly",#N/A,FALSE,"Loan #3";"Consolidated Loan Quarterly",#N/A,FALSE,"Consolidated Loan";"FlowSummary Quarterly",#N/A,FALSE,"FlowSummary";"SourcesAndUses Quarterly",#N/A,FALSE,"SourcesAndUses";"CashDistribute Quarterly",#N/A,FALSE,"CashDistribute";"InvestorSummary Quarterly",#N/A,FALSE,"InvestorSummary";#N/A,#N/A,FALSE,"Finance Summary";#N/A,#N/A,FALSE,"Valuation"}</definedName>
    <definedName name="wrn.Ctrl._.M._.Quarterly." localSheetId="3" hidden="1">{#N/A,#N/A,FALSE,"Notes";#N/A,#N/A,FALSE,"BaseAssumptions";#N/A,#N/A,FALSE,"CFD";#N/A,#N/A,FALSE,"RevenueAssumptions";"MasterCostAssmp Quarterly",#N/A,FALSE,"MasterCostAssmp";"Lot Takedowns Quarterly",#N/A,FALSE,"LotTakedowns";#N/A,#N/A,FALSE,"InTractCstAssmp";"CashFlowSummary Quarterly",#N/A,FALSE,"CashFlowSummary";#N/A,#N/A,FALSE,"Loan Value";"AcqDev Loan Quarterly",#N/A,FALSE,"AcqDev Loan";"Loan #1 Quarterly",#N/A,FALSE,"Loan #1";"Loan #2 Quarterly",#N/A,FALSE,"Loan #2";"Loan #3 Quarterly",#N/A,FALSE,"Loan #3";"Consolidated Loan Quarterly",#N/A,FALSE,"Consolidated Loan";"FlowSummary Quarterly",#N/A,FALSE,"FlowSummary";"SourcesAndUses Quarterly",#N/A,FALSE,"SourcesAndUses";"CashDistribute Quarterly",#N/A,FALSE,"CashDistribute";"InvestorSummary Quarterly",#N/A,FALSE,"InvestorSummary";#N/A,#N/A,FALSE,"Finance Summary";#N/A,#N/A,FALSE,"Valuation"}</definedName>
    <definedName name="wrn.Ctrl._.M._.Quarterly." hidden="1">{#N/A,#N/A,FALSE,"Notes";#N/A,#N/A,FALSE,"BaseAssumptions";#N/A,#N/A,FALSE,"CFD";#N/A,#N/A,FALSE,"RevenueAssumptions";"MasterCostAssmp Quarterly",#N/A,FALSE,"MasterCostAssmp";"Lot Takedowns Quarterly",#N/A,FALSE,"LotTakedowns";#N/A,#N/A,FALSE,"InTractCstAssmp";"CashFlowSummary Quarterly",#N/A,FALSE,"CashFlowSummary";#N/A,#N/A,FALSE,"Loan Value";"AcqDev Loan Quarterly",#N/A,FALSE,"AcqDev Loan";"Loan #1 Quarterly",#N/A,FALSE,"Loan #1";"Loan #2 Quarterly",#N/A,FALSE,"Loan #2";"Loan #3 Quarterly",#N/A,FALSE,"Loan #3";"Consolidated Loan Quarterly",#N/A,FALSE,"Consolidated Loan";"FlowSummary Quarterly",#N/A,FALSE,"FlowSummary";"SourcesAndUses Quarterly",#N/A,FALSE,"SourcesAndUses";"CashDistribute Quarterly",#N/A,FALSE,"CashDistribute";"InvestorSummary Quarterly",#N/A,FALSE,"InvestorSummary";#N/A,#N/A,FALSE,"Finance Summary";#N/A,#N/A,FALSE,"Valuation"}</definedName>
    <definedName name="wrn.Currency._.Analysis." localSheetId="4" hidden="1">{"Analysis of Assets_Liabilities",#N/A,FALSE,"ccy_anal";"Analysis of Investments",#N/A,FALSE,"ccy_anal"}</definedName>
    <definedName name="wrn.Currency._.Analysis." localSheetId="5" hidden="1">{"Analysis of Assets_Liabilities",#N/A,FALSE,"ccy_anal";"Analysis of Investments",#N/A,FALSE,"ccy_anal"}</definedName>
    <definedName name="wrn.Currency._.Analysis." localSheetId="6" hidden="1">{"Analysis of Assets_Liabilities",#N/A,FALSE,"ccy_anal";"Analysis of Investments",#N/A,FALSE,"ccy_anal"}</definedName>
    <definedName name="wrn.Currency._.Analysis." localSheetId="3" hidden="1">{"Analysis of Assets_Liabilities",#N/A,FALSE,"ccy_anal";"Analysis of Investments",#N/A,FALSE,"ccy_anal"}</definedName>
    <definedName name="wrn.Currency._.Analysis." hidden="1">{"Analysis of Assets_Liabilities",#N/A,FALSE,"ccy_anal";"Analysis of Investments",#N/A,FALSE,"ccy_anal"}</definedName>
    <definedName name="wrn.daily." localSheetId="4" hidden="1">{#N/A,#N/A,FALSE,"Major v. River";#N/A,#N/A,FALSE,"Large Operators";#N/A,#N/A,FALSE,"Smaller Operators";#N/A,#N/A,FALSE,"Equip. Supply";#N/A,#N/A,FALSE,"EBITDA"}</definedName>
    <definedName name="wrn.daily." localSheetId="5" hidden="1">{#N/A,#N/A,FALSE,"Major v. River";#N/A,#N/A,FALSE,"Large Operators";#N/A,#N/A,FALSE,"Smaller Operators";#N/A,#N/A,FALSE,"Equip. Supply";#N/A,#N/A,FALSE,"EBITDA"}</definedName>
    <definedName name="wrn.daily." localSheetId="6" hidden="1">{#N/A,#N/A,FALSE,"Major v. River";#N/A,#N/A,FALSE,"Large Operators";#N/A,#N/A,FALSE,"Smaller Operators";#N/A,#N/A,FALSE,"Equip. Supply";#N/A,#N/A,FALSE,"EBITDA"}</definedName>
    <definedName name="wrn.daily." localSheetId="3" hidden="1">{#N/A,#N/A,FALSE,"Major v. River";#N/A,#N/A,FALSE,"Large Operators";#N/A,#N/A,FALSE,"Smaller Operators";#N/A,#N/A,FALSE,"Equip. Supply";#N/A,#N/A,FALSE,"EBITDA"}</definedName>
    <definedName name="wrn.daily." hidden="1">{#N/A,#N/A,FALSE,"Major v. River";#N/A,#N/A,FALSE,"Large Operators";#N/A,#N/A,FALSE,"Smaller Operators";#N/A,#N/A,FALSE,"Equip. Supply";#N/A,#N/A,FALSE,"EBITDA"}</definedName>
    <definedName name="wrn.data." localSheetId="4" hidden="1">{"data",#N/A,FALSE,"INPUT"}</definedName>
    <definedName name="wrn.data." localSheetId="5" hidden="1">{"data",#N/A,FALSE,"INPUT"}</definedName>
    <definedName name="wrn.data." localSheetId="6" hidden="1">{"data",#N/A,FALSE,"INPUT"}</definedName>
    <definedName name="wrn.data." localSheetId="3" hidden="1">{"data",#N/A,FALSE,"INPUT"}</definedName>
    <definedName name="wrn.data." hidden="1">{"data",#N/A,FALSE,"INPUT"}</definedName>
    <definedName name="wrn.data1" localSheetId="4" hidden="1">{"data",#N/A,FALSE,"INPUT"}</definedName>
    <definedName name="wrn.data1" localSheetId="5" hidden="1">{"data",#N/A,FALSE,"INPUT"}</definedName>
    <definedName name="wrn.data1" localSheetId="6" hidden="1">{"data",#N/A,FALSE,"INPUT"}</definedName>
    <definedName name="wrn.data1" localSheetId="3" hidden="1">{"data",#N/A,FALSE,"INPUT"}</definedName>
    <definedName name="wrn.data1" hidden="1">{"data",#N/A,FALSE,"INPUT"}</definedName>
    <definedName name="wrn.data5" localSheetId="4" hidden="1">{"data",#N/A,FALSE,"INPUT"}</definedName>
    <definedName name="wrn.data5" localSheetId="5" hidden="1">{"data",#N/A,FALSE,"INPUT"}</definedName>
    <definedName name="wrn.data5" localSheetId="6" hidden="1">{"data",#N/A,FALSE,"INPUT"}</definedName>
    <definedName name="wrn.data5" localSheetId="3" hidden="1">{"data",#N/A,FALSE,"INPUT"}</definedName>
    <definedName name="wrn.data5" hidden="1">{"data",#N/A,FALSE,"INPUT"}</definedName>
    <definedName name="wrn.DATABASE." localSheetId="4" hidden="1">{"DBINPUT1",#N/A,FALSE,"Database";"DBINPUT2",#N/A,FALSE,"Database"}</definedName>
    <definedName name="wrn.DATABASE." localSheetId="5" hidden="1">{"DBINPUT1",#N/A,FALSE,"Database";"DBINPUT2",#N/A,FALSE,"Database"}</definedName>
    <definedName name="wrn.DATABASE." localSheetId="6" hidden="1">{"DBINPUT1",#N/A,FALSE,"Database";"DBINPUT2",#N/A,FALSE,"Database"}</definedName>
    <definedName name="wrn.DATABASE." localSheetId="3" hidden="1">{"DBINPUT1",#N/A,FALSE,"Database";"DBINPUT2",#N/A,FALSE,"Database"}</definedName>
    <definedName name="wrn.DATABASE." hidden="1">{"DBINPUT1",#N/A,FALSE,"Database";"DBINPUT2",#N/A,FALSE,"Database"}</definedName>
    <definedName name="wrn.Days._.in._.AR." localSheetId="4" hidden="1">{"Normal",#N/A,TRUE,"Days";"Sold",#N/A,TRUE,"Days"}</definedName>
    <definedName name="wrn.Days._.in._.AR." localSheetId="5" hidden="1">{"Normal",#N/A,TRUE,"Days";"Sold",#N/A,TRUE,"Days"}</definedName>
    <definedName name="wrn.Days._.in._.AR." localSheetId="6" hidden="1">{"Normal",#N/A,TRUE,"Days";"Sold",#N/A,TRUE,"Days"}</definedName>
    <definedName name="wrn.Days._.in._.AR." localSheetId="3" hidden="1">{"Normal",#N/A,TRUE,"Days";"Sold",#N/A,TRUE,"Days"}</definedName>
    <definedName name="wrn.Days._.in._.AR." hidden="1">{"Normal",#N/A,TRUE,"Days";"Sold",#N/A,TRUE,"Days"}</definedName>
    <definedName name="wrn.dcf." localSheetId="4" hidden="1">{"mgmt forecast",#N/A,FALSE,"Mgmt Forecast";"dcf table",#N/A,FALSE,"Mgmt Forecast";"sensitivity",#N/A,FALSE,"Mgmt Forecast";"table inputs",#N/A,FALSE,"Mgmt Forecast";"calculations",#N/A,FALSE,"Mgmt Forecast"}</definedName>
    <definedName name="wrn.dcf." localSheetId="5" hidden="1">{"mgmt forecast",#N/A,FALSE,"Mgmt Forecast";"dcf table",#N/A,FALSE,"Mgmt Forecast";"sensitivity",#N/A,FALSE,"Mgmt Forecast";"table inputs",#N/A,FALSE,"Mgmt Forecast";"calculations",#N/A,FALSE,"Mgmt Forecast"}</definedName>
    <definedName name="wrn.dcf." localSheetId="6" hidden="1">{"mgmt forecast",#N/A,FALSE,"Mgmt Forecast";"dcf table",#N/A,FALSE,"Mgmt Forecast";"sensitivity",#N/A,FALSE,"Mgmt Forecast";"table inputs",#N/A,FALSE,"Mgmt Forecast";"calculations",#N/A,FALSE,"Mgmt Forecast"}</definedName>
    <definedName name="wrn.dcf." localSheetId="3" hidden="1">{"mgmt forecast",#N/A,FALSE,"Mgmt Forecast";"dcf table",#N/A,FALSE,"Mgmt Forecast";"sensitivity",#N/A,FALSE,"Mgmt Forecast";"table inputs",#N/A,FALSE,"Mgmt Forecast";"calculations",#N/A,FALSE,"Mgmt Forecast"}</definedName>
    <definedName name="wrn.dcf." hidden="1">{"mgmt forecast",#N/A,FALSE,"Mgmt Forecast";"dcf table",#N/A,FALSE,"Mgmt Forecast";"sensitivity",#N/A,FALSE,"Mgmt Forecast";"table inputs",#N/A,FALSE,"Mgmt Forecast";"calculations",#N/A,FALSE,"Mgmt Forecast"}</definedName>
    <definedName name="wrn.DCF._.Valuation." localSheetId="4" hidden="1">{"value box",#N/A,TRUE,"DPL Inc. Fin Statements";"unlevered free cash flows",#N/A,TRUE,"DPL Inc. Fin Statements"}</definedName>
    <definedName name="wrn.DCF._.Valuation." localSheetId="5" hidden="1">{"value box",#N/A,TRUE,"DPL Inc. Fin Statements";"unlevered free cash flows",#N/A,TRUE,"DPL Inc. Fin Statements"}</definedName>
    <definedName name="wrn.DCF._.Valuation." localSheetId="6" hidden="1">{"value box",#N/A,TRUE,"DPL Inc. Fin Statements";"unlevered free cash flows",#N/A,TRUE,"DPL Inc. Fin Statements"}</definedName>
    <definedName name="wrn.DCF._.Valuation." localSheetId="3" hidden="1">{"value box",#N/A,TRUE,"DPL Inc. Fin Statements";"unlevered free cash flows",#N/A,TRUE,"DPL Inc. Fin Statements"}</definedName>
    <definedName name="wrn.DCF._.Valuation." hidden="1">{"value box",#N/A,TRUE,"DPL Inc. Fin Statements";"unlevered free cash flows",#N/A,TRUE,"DPL Inc. Fin Statements"}</definedName>
    <definedName name="wrn.DCR._.Output." localSheetId="4" hidden="1">{"DCR Output",#N/A,FALSE,"Output"}</definedName>
    <definedName name="wrn.DCR._.Output." localSheetId="5" hidden="1">{"DCR Output",#N/A,FALSE,"Output"}</definedName>
    <definedName name="wrn.DCR._.Output." localSheetId="6" hidden="1">{"DCR Output",#N/A,FALSE,"Output"}</definedName>
    <definedName name="wrn.DCR._.Output." localSheetId="3" hidden="1">{"DCR Output",#N/A,FALSE,"Output"}</definedName>
    <definedName name="wrn.DCR._.Output." hidden="1">{"DCR Output",#N/A,FALSE,"Output"}</definedName>
    <definedName name="wrn.Demand._.Calcs." localSheetId="4" hidden="1">{#N/A,#N/A,FALSE,"Demand Calcs"}</definedName>
    <definedName name="wrn.Demand._.Calcs." localSheetId="5" hidden="1">{#N/A,#N/A,FALSE,"Demand Calcs"}</definedName>
    <definedName name="wrn.Demand._.Calcs." localSheetId="6" hidden="1">{#N/A,#N/A,FALSE,"Demand Calcs"}</definedName>
    <definedName name="wrn.Demand._.Calcs." localSheetId="3" hidden="1">{#N/A,#N/A,FALSE,"Demand Calcs"}</definedName>
    <definedName name="wrn.Demand._.Calcs." hidden="1">{#N/A,#N/A,FALSE,"Demand Calcs"}</definedName>
    <definedName name="wrn.Demand._.Inputs." localSheetId="4" hidden="1">{#N/A,#N/A,FALSE,"Demand Inputs"}</definedName>
    <definedName name="wrn.Demand._.Inputs." localSheetId="5" hidden="1">{#N/A,#N/A,FALSE,"Demand Inputs"}</definedName>
    <definedName name="wrn.Demand._.Inputs." localSheetId="6" hidden="1">{#N/A,#N/A,FALSE,"Demand Inputs"}</definedName>
    <definedName name="wrn.Demand._.Inputs." localSheetId="3" hidden="1">{#N/A,#N/A,FALSE,"Demand Inputs"}</definedName>
    <definedName name="wrn.Demand._.Inputs." hidden="1">{#N/A,#N/A,FALSE,"Demand Inputs"}</definedName>
    <definedName name="wrn.detail." localSheetId="4" hidden="1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wrn.detail." localSheetId="5" hidden="1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wrn.detail." localSheetId="6" hidden="1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wrn.detail." localSheetId="3" hidden="1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wrn.detail." hidden="1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wrn.DETAIL._.SCHEDULES." localSheetId="4" hidden="1">{"ACCOUNT DETAIL",#N/A,FALSE,"SCHEDULE E";"ACCOUNT DETAIL",#N/A,FALSE,"SCHEDULE G";"ACCOUNT DETAIL",#N/A,FALSE,"SCHEDULE H";"ACCOUNT DETAIL",#N/A,FALSE,"SCHEDULE I"}</definedName>
    <definedName name="wrn.DETAIL._.SCHEDULES." localSheetId="5" hidden="1">{"ACCOUNT DETAIL",#N/A,FALSE,"SCHEDULE E";"ACCOUNT DETAIL",#N/A,FALSE,"SCHEDULE G";"ACCOUNT DETAIL",#N/A,FALSE,"SCHEDULE H";"ACCOUNT DETAIL",#N/A,FALSE,"SCHEDULE I"}</definedName>
    <definedName name="wrn.DETAIL._.SCHEDULES." localSheetId="6" hidden="1">{"ACCOUNT DETAIL",#N/A,FALSE,"SCHEDULE E";"ACCOUNT DETAIL",#N/A,FALSE,"SCHEDULE G";"ACCOUNT DETAIL",#N/A,FALSE,"SCHEDULE H";"ACCOUNT DETAIL",#N/A,FALSE,"SCHEDULE I"}</definedName>
    <definedName name="wrn.DETAIL._.SCHEDULES." localSheetId="3" hidden="1">{"ACCOUNT DETAIL",#N/A,FALSE,"SCHEDULE E";"ACCOUNT DETAIL",#N/A,FALSE,"SCHEDULE G";"ACCOUNT DETAIL",#N/A,FALSE,"SCHEDULE H";"ACCOUNT DETAIL",#N/A,FALSE,"SCHEDULE I"}</definedName>
    <definedName name="wrn.DETAIL._.SCHEDULES." hidden="1">{"ACCOUNT DETAIL",#N/A,FALSE,"SCHEDULE E";"ACCOUNT DETAIL",#N/A,FALSE,"SCHEDULE G";"ACCOUNT DETAIL",#N/A,FALSE,"SCHEDULE H";"ACCOUNT DETAIL",#N/A,FALSE,"SCHEDULE I"}</definedName>
    <definedName name="wrn.Detailed." localSheetId="4" hidden="1">{"Detailed",#N/A,FALSE,"Schedule4"}</definedName>
    <definedName name="wrn.Detailed." localSheetId="5" hidden="1">{"Detailed",#N/A,FALSE,"Schedule4"}</definedName>
    <definedName name="wrn.Detailed." localSheetId="6" hidden="1">{"Detailed",#N/A,FALSE,"Schedule4"}</definedName>
    <definedName name="wrn.Detailed." localSheetId="3" hidden="1">{"Detailed",#N/A,FALSE,"Schedule4"}</definedName>
    <definedName name="wrn.Detailed." hidden="1">{"Detailed",#N/A,FALSE,"Schedule4"}</definedName>
    <definedName name="wrn.devdeal." localSheetId="4" hidden="1">{"top",#N/A,TRUE,"Detail";"next",#N/A,TRUE,"Detail";"then",#N/A,TRUE,"Detail";"and",#N/A,TRUE,"Detail";"inaddition",#N/A,TRUE,"Detail";"finally",#N/A,TRUE,"Detail"}</definedName>
    <definedName name="wrn.devdeal." localSheetId="5" hidden="1">{"top",#N/A,TRUE,"Detail";"next",#N/A,TRUE,"Detail";"then",#N/A,TRUE,"Detail";"and",#N/A,TRUE,"Detail";"inaddition",#N/A,TRUE,"Detail";"finally",#N/A,TRUE,"Detail"}</definedName>
    <definedName name="wrn.devdeal." localSheetId="6" hidden="1">{"top",#N/A,TRUE,"Detail";"next",#N/A,TRUE,"Detail";"then",#N/A,TRUE,"Detail";"and",#N/A,TRUE,"Detail";"inaddition",#N/A,TRUE,"Detail";"finally",#N/A,TRUE,"Detail"}</definedName>
    <definedName name="wrn.devdeal." localSheetId="3" hidden="1">{"top",#N/A,TRUE,"Detail";"next",#N/A,TRUE,"Detail";"then",#N/A,TRUE,"Detail";"and",#N/A,TRUE,"Detail";"inaddition",#N/A,TRUE,"Detail";"finally",#N/A,TRUE,"Detail"}</definedName>
    <definedName name="wrn.devdeal." hidden="1">{"top",#N/A,TRUE,"Detail";"next",#N/A,TRUE,"Detail";"then",#N/A,TRUE,"Detail";"and",#N/A,TRUE,"Detail";"inaddition",#N/A,TRUE,"Detail";"finally",#N/A,TRUE,"Detail"}</definedName>
    <definedName name="wrn.Divsum._.All._.Sections." localSheetId="4" hidden="1">{"Divsum Complete Divsum",#N/A,FALSE,"Divsum"}</definedName>
    <definedName name="wrn.Divsum._.All._.Sections." localSheetId="5" hidden="1">{"Divsum Complete Divsum",#N/A,FALSE,"Divsum"}</definedName>
    <definedName name="wrn.Divsum._.All._.Sections." localSheetId="6" hidden="1">{"Divsum Complete Divsum",#N/A,FALSE,"Divsum"}</definedName>
    <definedName name="wrn.Divsum._.All._.Sections." localSheetId="3" hidden="1">{"Divsum Complete Divsum",#N/A,FALSE,"Divsum"}</definedName>
    <definedName name="wrn.Divsum._.All._.Sections." hidden="1">{"Divsum Complete Divsum",#N/A,FALSE,"Divsum"}</definedName>
    <definedName name="wrn.Downside." localSheetId="4" hidden="1">{"Downside",#N/A,FALSE,"Downside"}</definedName>
    <definedName name="wrn.Downside." localSheetId="5" hidden="1">{"Downside",#N/A,FALSE,"Downside"}</definedName>
    <definedName name="wrn.Downside." localSheetId="6" hidden="1">{"Downside",#N/A,FALSE,"Downside"}</definedName>
    <definedName name="wrn.Downside." localSheetId="3" hidden="1">{"Downside",#N/A,FALSE,"Downside"}</definedName>
    <definedName name="wrn.Downside." hidden="1">{"Downside",#N/A,FALSE,"Downside"}</definedName>
    <definedName name="wrn.dtl.schedules" localSheetId="4" hidden="1">{"ACCOUNT DETAIL",#N/A,FALSE,"SCHEDULE E";"ACCOUNT DETAIL",#N/A,FALSE,"SCHEDULE G";"ACCOUNT DETAIL",#N/A,FALSE,"SCHEDULE H";"ACCOUNT DETAIL",#N/A,FALSE,"SCHEDULE I"}</definedName>
    <definedName name="wrn.dtl.schedules" localSheetId="5" hidden="1">{"ACCOUNT DETAIL",#N/A,FALSE,"SCHEDULE E";"ACCOUNT DETAIL",#N/A,FALSE,"SCHEDULE G";"ACCOUNT DETAIL",#N/A,FALSE,"SCHEDULE H";"ACCOUNT DETAIL",#N/A,FALSE,"SCHEDULE I"}</definedName>
    <definedName name="wrn.dtl.schedules" localSheetId="6" hidden="1">{"ACCOUNT DETAIL",#N/A,FALSE,"SCHEDULE E";"ACCOUNT DETAIL",#N/A,FALSE,"SCHEDULE G";"ACCOUNT DETAIL",#N/A,FALSE,"SCHEDULE H";"ACCOUNT DETAIL",#N/A,FALSE,"SCHEDULE I"}</definedName>
    <definedName name="wrn.dtl.schedules" localSheetId="3" hidden="1">{"ACCOUNT DETAIL",#N/A,FALSE,"SCHEDULE E";"ACCOUNT DETAIL",#N/A,FALSE,"SCHEDULE G";"ACCOUNT DETAIL",#N/A,FALSE,"SCHEDULE H";"ACCOUNT DETAIL",#N/A,FALSE,"SCHEDULE I"}</definedName>
    <definedName name="wrn.dtl.schedules" hidden="1">{"ACCOUNT DETAIL",#N/A,FALSE,"SCHEDULE E";"ACCOUNT DETAIL",#N/A,FALSE,"SCHEDULE G";"ACCOUNT DETAIL",#N/A,FALSE,"SCHEDULE H";"ACCOUNT DETAIL",#N/A,FALSE,"SCHEDULE I"}</definedName>
    <definedName name="wrn.EB." localSheetId="4" hidden="1">{"eb1",#N/A,TRUE,"E-B (R)";"eb2",#N/A,TRUE,"E-B (R)"}</definedName>
    <definedName name="wrn.EB." localSheetId="5" hidden="1">{"eb1",#N/A,TRUE,"E-B (R)";"eb2",#N/A,TRUE,"E-B (R)"}</definedName>
    <definedName name="wrn.EB." localSheetId="6" hidden="1">{"eb1",#N/A,TRUE,"E-B (R)";"eb2",#N/A,TRUE,"E-B (R)"}</definedName>
    <definedName name="wrn.EB." localSheetId="3" hidden="1">{"eb1",#N/A,TRUE,"E-B (R)";"eb2",#N/A,TRUE,"E-B (R)"}</definedName>
    <definedName name="wrn.EB." hidden="1">{"eb1",#N/A,TRUE,"E-B (R)";"eb2",#N/A,TRUE,"E-B (R)"}</definedName>
    <definedName name="wrn.EC1." localSheetId="4" hidden="1">{"eca",#N/A,TRUE,"E-C1 (R)";"ecb",#N/A,TRUE,"E-C1 (R)"}</definedName>
    <definedName name="wrn.EC1." localSheetId="5" hidden="1">{"eca",#N/A,TRUE,"E-C1 (R)";"ecb",#N/A,TRUE,"E-C1 (R)"}</definedName>
    <definedName name="wrn.EC1." localSheetId="6" hidden="1">{"eca",#N/A,TRUE,"E-C1 (R)";"ecb",#N/A,TRUE,"E-C1 (R)"}</definedName>
    <definedName name="wrn.EC1." localSheetId="3" hidden="1">{"eca",#N/A,TRUE,"E-C1 (R)";"ecb",#N/A,TRUE,"E-C1 (R)"}</definedName>
    <definedName name="wrn.EC1." hidden="1">{"eca",#N/A,TRUE,"E-C1 (R)";"ecb",#N/A,TRUE,"E-C1 (R)"}</definedName>
    <definedName name="wrn.ED." localSheetId="4" hidden="1">{"ed1",#N/A,TRUE,"E-D";"ed2",#N/A,TRUE,"E-D"}</definedName>
    <definedName name="wrn.ED." localSheetId="5" hidden="1">{"ed1",#N/A,TRUE,"E-D";"ed2",#N/A,TRUE,"E-D"}</definedName>
    <definedName name="wrn.ED." localSheetId="6" hidden="1">{"ed1",#N/A,TRUE,"E-D";"ed2",#N/A,TRUE,"E-D"}</definedName>
    <definedName name="wrn.ED." localSheetId="3" hidden="1">{"ed1",#N/A,TRUE,"E-D";"ed2",#N/A,TRUE,"E-D"}</definedName>
    <definedName name="wrn.ED." hidden="1">{"ed1",#N/A,TRUE,"E-D";"ed2",#N/A,TRUE,"E-D"}</definedName>
    <definedName name="wrn.Engineering." localSheetId="4" hidden="1">{#N/A,#N/A,FALSE,"ENGINEERING"}</definedName>
    <definedName name="wrn.Engineering." localSheetId="5" hidden="1">{#N/A,#N/A,FALSE,"ENGINEERING"}</definedName>
    <definedName name="wrn.Engineering." localSheetId="6" hidden="1">{#N/A,#N/A,FALSE,"ENGINEERING"}</definedName>
    <definedName name="wrn.Engineering." localSheetId="3" hidden="1">{#N/A,#N/A,FALSE,"ENGINEERING"}</definedName>
    <definedName name="wrn.Engineering." hidden="1">{#N/A,#N/A,FALSE,"ENGINEERING"}</definedName>
    <definedName name="wrn.Entire._.Package." localSheetId="4" hidden="1">{#N/A,#N/A,FALSE,"Smry1";#N/A,#N/A,FALSE,"Smry2";#N/A,#N/A,FALSE,"Finance Cash Flow";#N/A,#N/A,FALSE,"ProForma_Input";#N/A,#N/A,FALSE,"prop_input";#N/A,#N/A,FALSE,"regional_input";#N/A,#N/A,FALSE,"LT Cost of Capital_Input";#N/A,#N/A,FALSE,"Debt_Input";#N/A,#N/A,FALSE,"Yr 6 Rent";#N/A,#N/A,FALSE,"Accr_Dil Cmpd"}</definedName>
    <definedName name="wrn.Entire._.Package." localSheetId="5" hidden="1">{#N/A,#N/A,FALSE,"Smry1";#N/A,#N/A,FALSE,"Smry2";#N/A,#N/A,FALSE,"Finance Cash Flow";#N/A,#N/A,FALSE,"ProForma_Input";#N/A,#N/A,FALSE,"prop_input";#N/A,#N/A,FALSE,"regional_input";#N/A,#N/A,FALSE,"LT Cost of Capital_Input";#N/A,#N/A,FALSE,"Debt_Input";#N/A,#N/A,FALSE,"Yr 6 Rent";#N/A,#N/A,FALSE,"Accr_Dil Cmpd"}</definedName>
    <definedName name="wrn.Entire._.Package." localSheetId="6" hidden="1">{#N/A,#N/A,FALSE,"Smry1";#N/A,#N/A,FALSE,"Smry2";#N/A,#N/A,FALSE,"Finance Cash Flow";#N/A,#N/A,FALSE,"ProForma_Input";#N/A,#N/A,FALSE,"prop_input";#N/A,#N/A,FALSE,"regional_input";#N/A,#N/A,FALSE,"LT Cost of Capital_Input";#N/A,#N/A,FALSE,"Debt_Input";#N/A,#N/A,FALSE,"Yr 6 Rent";#N/A,#N/A,FALSE,"Accr_Dil Cmpd"}</definedName>
    <definedName name="wrn.Entire._.Package." localSheetId="3" hidden="1">{#N/A,#N/A,FALSE,"Smry1";#N/A,#N/A,FALSE,"Smry2";#N/A,#N/A,FALSE,"Finance Cash Flow";#N/A,#N/A,FALSE,"ProForma_Input";#N/A,#N/A,FALSE,"prop_input";#N/A,#N/A,FALSE,"regional_input";#N/A,#N/A,FALSE,"LT Cost of Capital_Input";#N/A,#N/A,FALSE,"Debt_Input";#N/A,#N/A,FALSE,"Yr 6 Rent";#N/A,#N/A,FALSE,"Accr_Dil Cmpd"}</definedName>
    <definedName name="wrn.Entire._.Package." hidden="1">{#N/A,#N/A,FALSE,"Smry1";#N/A,#N/A,FALSE,"Smry2";#N/A,#N/A,FALSE,"Finance Cash Flow";#N/A,#N/A,FALSE,"ProForma_Input";#N/A,#N/A,FALSE,"prop_input";#N/A,#N/A,FALSE,"regional_input";#N/A,#N/A,FALSE,"LT Cost of Capital_Input";#N/A,#N/A,FALSE,"Debt_Input";#N/A,#N/A,FALSE,"Yr 6 Rent";#N/A,#N/A,FALSE,"Accr_Dil Cmpd"}</definedName>
    <definedName name="wrn.Environmental." localSheetId="4" hidden="1">{#N/A,#N/A,FALSE,"ENVIRONMENTAL"}</definedName>
    <definedName name="wrn.Environmental." localSheetId="5" hidden="1">{#N/A,#N/A,FALSE,"ENVIRONMENTAL"}</definedName>
    <definedName name="wrn.Environmental." localSheetId="6" hidden="1">{#N/A,#N/A,FALSE,"ENVIRONMENTAL"}</definedName>
    <definedName name="wrn.Environmental." localSheetId="3" hidden="1">{#N/A,#N/A,FALSE,"ENVIRONMENTAL"}</definedName>
    <definedName name="wrn.Environmental." hidden="1">{#N/A,#N/A,FALSE,"ENVIRONMENTAL"}</definedName>
    <definedName name="wrn.Error._.Report." localSheetId="4" hidden="1">{"Error Report",#N/A,FALSE,"Report"}</definedName>
    <definedName name="wrn.Error._.Report." localSheetId="5" hidden="1">{"Error Report",#N/A,FALSE,"Report"}</definedName>
    <definedName name="wrn.Error._.Report." localSheetId="6" hidden="1">{"Error Report",#N/A,FALSE,"Report"}</definedName>
    <definedName name="wrn.Error._.Report." localSheetId="3" hidden="1">{"Error Report",#N/A,FALSE,"Report"}</definedName>
    <definedName name="wrn.Error._.Report." hidden="1">{"Error Report",#N/A,FALSE,"Report"}</definedName>
    <definedName name="wrn.Estimate._.Backup." localSheetId="4" hidden="1">{"Estimate Backup",#N/A,FALSE,"Divsum"}</definedName>
    <definedName name="wrn.Estimate._.Backup." localSheetId="5" hidden="1">{"Estimate Backup",#N/A,FALSE,"Divsum"}</definedName>
    <definedName name="wrn.Estimate._.Backup." localSheetId="6" hidden="1">{"Estimate Backup",#N/A,FALSE,"Divsum"}</definedName>
    <definedName name="wrn.Estimate._.Backup." localSheetId="3" hidden="1">{"Estimate Backup",#N/A,FALSE,"Divsum"}</definedName>
    <definedName name="wrn.Estimate._.Backup." hidden="1">{"Estimate Backup",#N/A,FALSE,"Divsum"}</definedName>
    <definedName name="wrn.Everything." localSheetId="4" hidden="1">{#N/A,#N/A,FALSE,"BNSF";#N/A,#N/A,FALSE,"KC";#N/A,#N/A,FALSE,"KCws";#N/A,#N/A,FALSE,"MergKC";#N/A,#N/A,FALSE,"CredStwKC";#N/A,#N/A,FALSE,"SP";#N/A,#N/A,FALSE,"SPws";#N/A,#N/A,FALSE,"MergSP";#N/A,#N/A,FALSE,"CredStwSP";#N/A,#N/A,FALSE,"SPbrkup";#N/A,#N/A,FALSE,"SPwBNSFws";#N/A,#N/A,FALSE,"MergSPwBNSF";#N/A,#N/A,FALSE,"CredStSPwBNSF (2)";#N/A,#N/A,FALSE,"SPwKCws (2)";#N/A,#N/A,FALSE,"MergSPwKC (2)";#N/A,#N/A,FALSE,"CredStKCwSP";#N/A,#N/A,FALSE,"ILL";#N/A,#N/A,FALSE,"SPwILLws";#N/A,#N/A,FALSE,"CredStILLwSP";#N/A,#N/A,FALSE,"MergSPwILL";#N/A,#N/A,FALSE,"CredStILLwSP";#N/A,#N/A,FALSE,"Conrail";#N/A,#N/A,FALSE,"CONws";#N/A,#N/A,FALSE,"MergCON";#N/A,#N/A,FALSE,"CredStwCON";#N/A,#N/A,FALSE,"SPwCONws ";#N/A,#N/A,FALSE,"MergSPwCON";#N/A,#N/A,FALSE,"CredStILLwCON";#N/A,#N/A,FALSE,"SPws (2)";#N/A,#N/A,FALSE,"MergSP (2)";#N/A,#N/A,FALSE,"CredStwSP (2)";#N/A,#N/A,FALSE,"CSX";#N/A,#N/A,FALSE,"CSXws";#N/A,#N/A,FALSE,"MergCSX";#N/A,#N/A,FALSE,"CredStwCSX";#N/A,#N/A,FALSE,"Norfolk";#N/A,#N/A,FALSE,"NORws";#N/A,#N/A,FALSE,"MergNOR";#N/A,#N/A,FALSE,"CredStwNOR";#N/A,#N/A,FALSE,"NORwCONws";#N/A,#N/A,FALSE,"MergNORwCON"}</definedName>
    <definedName name="wrn.Everything." localSheetId="5" hidden="1">{#N/A,#N/A,FALSE,"BNSF";#N/A,#N/A,FALSE,"KC";#N/A,#N/A,FALSE,"KCws";#N/A,#N/A,FALSE,"MergKC";#N/A,#N/A,FALSE,"CredStwKC";#N/A,#N/A,FALSE,"SP";#N/A,#N/A,FALSE,"SPws";#N/A,#N/A,FALSE,"MergSP";#N/A,#N/A,FALSE,"CredStwSP";#N/A,#N/A,FALSE,"SPbrkup";#N/A,#N/A,FALSE,"SPwBNSFws";#N/A,#N/A,FALSE,"MergSPwBNSF";#N/A,#N/A,FALSE,"CredStSPwBNSF (2)";#N/A,#N/A,FALSE,"SPwKCws (2)";#N/A,#N/A,FALSE,"MergSPwKC (2)";#N/A,#N/A,FALSE,"CredStKCwSP";#N/A,#N/A,FALSE,"ILL";#N/A,#N/A,FALSE,"SPwILLws";#N/A,#N/A,FALSE,"CredStILLwSP";#N/A,#N/A,FALSE,"MergSPwILL";#N/A,#N/A,FALSE,"CredStILLwSP";#N/A,#N/A,FALSE,"Conrail";#N/A,#N/A,FALSE,"CONws";#N/A,#N/A,FALSE,"MergCON";#N/A,#N/A,FALSE,"CredStwCON";#N/A,#N/A,FALSE,"SPwCONws ";#N/A,#N/A,FALSE,"MergSPwCON";#N/A,#N/A,FALSE,"CredStILLwCON";#N/A,#N/A,FALSE,"SPws (2)";#N/A,#N/A,FALSE,"MergSP (2)";#N/A,#N/A,FALSE,"CredStwSP (2)";#N/A,#N/A,FALSE,"CSX";#N/A,#N/A,FALSE,"CSXws";#N/A,#N/A,FALSE,"MergCSX";#N/A,#N/A,FALSE,"CredStwCSX";#N/A,#N/A,FALSE,"Norfolk";#N/A,#N/A,FALSE,"NORws";#N/A,#N/A,FALSE,"MergNOR";#N/A,#N/A,FALSE,"CredStwNOR";#N/A,#N/A,FALSE,"NORwCONws";#N/A,#N/A,FALSE,"MergNORwCON"}</definedName>
    <definedName name="wrn.Everything." localSheetId="6" hidden="1">{#N/A,#N/A,FALSE,"BNSF";#N/A,#N/A,FALSE,"KC";#N/A,#N/A,FALSE,"KCws";#N/A,#N/A,FALSE,"MergKC";#N/A,#N/A,FALSE,"CredStwKC";#N/A,#N/A,FALSE,"SP";#N/A,#N/A,FALSE,"SPws";#N/A,#N/A,FALSE,"MergSP";#N/A,#N/A,FALSE,"CredStwSP";#N/A,#N/A,FALSE,"SPbrkup";#N/A,#N/A,FALSE,"SPwBNSFws";#N/A,#N/A,FALSE,"MergSPwBNSF";#N/A,#N/A,FALSE,"CredStSPwBNSF (2)";#N/A,#N/A,FALSE,"SPwKCws (2)";#N/A,#N/A,FALSE,"MergSPwKC (2)";#N/A,#N/A,FALSE,"CredStKCwSP";#N/A,#N/A,FALSE,"ILL";#N/A,#N/A,FALSE,"SPwILLws";#N/A,#N/A,FALSE,"CredStILLwSP";#N/A,#N/A,FALSE,"MergSPwILL";#N/A,#N/A,FALSE,"CredStILLwSP";#N/A,#N/A,FALSE,"Conrail";#N/A,#N/A,FALSE,"CONws";#N/A,#N/A,FALSE,"MergCON";#N/A,#N/A,FALSE,"CredStwCON";#N/A,#N/A,FALSE,"SPwCONws ";#N/A,#N/A,FALSE,"MergSPwCON";#N/A,#N/A,FALSE,"CredStILLwCON";#N/A,#N/A,FALSE,"SPws (2)";#N/A,#N/A,FALSE,"MergSP (2)";#N/A,#N/A,FALSE,"CredStwSP (2)";#N/A,#N/A,FALSE,"CSX";#N/A,#N/A,FALSE,"CSXws";#N/A,#N/A,FALSE,"MergCSX";#N/A,#N/A,FALSE,"CredStwCSX";#N/A,#N/A,FALSE,"Norfolk";#N/A,#N/A,FALSE,"NORws";#N/A,#N/A,FALSE,"MergNOR";#N/A,#N/A,FALSE,"CredStwNOR";#N/A,#N/A,FALSE,"NORwCONws";#N/A,#N/A,FALSE,"MergNORwCON"}</definedName>
    <definedName name="wrn.Everything." localSheetId="3" hidden="1">{#N/A,#N/A,FALSE,"BNSF";#N/A,#N/A,FALSE,"KC";#N/A,#N/A,FALSE,"KCws";#N/A,#N/A,FALSE,"MergKC";#N/A,#N/A,FALSE,"CredStwKC";#N/A,#N/A,FALSE,"SP";#N/A,#N/A,FALSE,"SPws";#N/A,#N/A,FALSE,"MergSP";#N/A,#N/A,FALSE,"CredStwSP";#N/A,#N/A,FALSE,"SPbrkup";#N/A,#N/A,FALSE,"SPwBNSFws";#N/A,#N/A,FALSE,"MergSPwBNSF";#N/A,#N/A,FALSE,"CredStSPwBNSF (2)";#N/A,#N/A,FALSE,"SPwKCws (2)";#N/A,#N/A,FALSE,"MergSPwKC (2)";#N/A,#N/A,FALSE,"CredStKCwSP";#N/A,#N/A,FALSE,"ILL";#N/A,#N/A,FALSE,"SPwILLws";#N/A,#N/A,FALSE,"CredStILLwSP";#N/A,#N/A,FALSE,"MergSPwILL";#N/A,#N/A,FALSE,"CredStILLwSP";#N/A,#N/A,FALSE,"Conrail";#N/A,#N/A,FALSE,"CONws";#N/A,#N/A,FALSE,"MergCON";#N/A,#N/A,FALSE,"CredStwCON";#N/A,#N/A,FALSE,"SPwCONws ";#N/A,#N/A,FALSE,"MergSPwCON";#N/A,#N/A,FALSE,"CredStILLwCON";#N/A,#N/A,FALSE,"SPws (2)";#N/A,#N/A,FALSE,"MergSP (2)";#N/A,#N/A,FALSE,"CredStwSP (2)";#N/A,#N/A,FALSE,"CSX";#N/A,#N/A,FALSE,"CSXws";#N/A,#N/A,FALSE,"MergCSX";#N/A,#N/A,FALSE,"CredStwCSX";#N/A,#N/A,FALSE,"Norfolk";#N/A,#N/A,FALSE,"NORws";#N/A,#N/A,FALSE,"MergNOR";#N/A,#N/A,FALSE,"CredStwNOR";#N/A,#N/A,FALSE,"NORwCONws";#N/A,#N/A,FALSE,"MergNORwCON"}</definedName>
    <definedName name="wrn.Everything." hidden="1">{#N/A,#N/A,FALSE,"BNSF";#N/A,#N/A,FALSE,"KC";#N/A,#N/A,FALSE,"KCws";#N/A,#N/A,FALSE,"MergKC";#N/A,#N/A,FALSE,"CredStwKC";#N/A,#N/A,FALSE,"SP";#N/A,#N/A,FALSE,"SPws";#N/A,#N/A,FALSE,"MergSP";#N/A,#N/A,FALSE,"CredStwSP";#N/A,#N/A,FALSE,"SPbrkup";#N/A,#N/A,FALSE,"SPwBNSFws";#N/A,#N/A,FALSE,"MergSPwBNSF";#N/A,#N/A,FALSE,"CredStSPwBNSF (2)";#N/A,#N/A,FALSE,"SPwKCws (2)";#N/A,#N/A,FALSE,"MergSPwKC (2)";#N/A,#N/A,FALSE,"CredStKCwSP";#N/A,#N/A,FALSE,"ILL";#N/A,#N/A,FALSE,"SPwILLws";#N/A,#N/A,FALSE,"CredStILLwSP";#N/A,#N/A,FALSE,"MergSPwILL";#N/A,#N/A,FALSE,"CredStILLwSP";#N/A,#N/A,FALSE,"Conrail";#N/A,#N/A,FALSE,"CONws";#N/A,#N/A,FALSE,"MergCON";#N/A,#N/A,FALSE,"CredStwCON";#N/A,#N/A,FALSE,"SPwCONws ";#N/A,#N/A,FALSE,"MergSPwCON";#N/A,#N/A,FALSE,"CredStILLwCON";#N/A,#N/A,FALSE,"SPws (2)";#N/A,#N/A,FALSE,"MergSP (2)";#N/A,#N/A,FALSE,"CredStwSP (2)";#N/A,#N/A,FALSE,"CSX";#N/A,#N/A,FALSE,"CSXws";#N/A,#N/A,FALSE,"MergCSX";#N/A,#N/A,FALSE,"CredStwCSX";#N/A,#N/A,FALSE,"Norfolk";#N/A,#N/A,FALSE,"NORws";#N/A,#N/A,FALSE,"MergNOR";#N/A,#N/A,FALSE,"CredStwNOR";#N/A,#N/A,FALSE,"NORwCONws";#N/A,#N/A,FALSE,"MergNORwCON"}</definedName>
    <definedName name="wrn.ExecMgt._.Reports." localSheetId="4" hidden="1">{#N/A,#N/A,FALSE,"PropInfo";#N/A,#N/A,FALSE,"Summary";#N/A,#N/A,FALSE,"Comparitive";#N/A,#N/A,FALSE,"RevSummary"}</definedName>
    <definedName name="wrn.ExecMgt._.Reports." localSheetId="5" hidden="1">{#N/A,#N/A,FALSE,"PropInfo";#N/A,#N/A,FALSE,"Summary";#N/A,#N/A,FALSE,"Comparitive";#N/A,#N/A,FALSE,"RevSummary"}</definedName>
    <definedName name="wrn.ExecMgt._.Reports." localSheetId="6" hidden="1">{#N/A,#N/A,FALSE,"PropInfo";#N/A,#N/A,FALSE,"Summary";#N/A,#N/A,FALSE,"Comparitive";#N/A,#N/A,FALSE,"RevSummary"}</definedName>
    <definedName name="wrn.ExecMgt._.Reports." localSheetId="3" hidden="1">{#N/A,#N/A,FALSE,"PropInfo";#N/A,#N/A,FALSE,"Summary";#N/A,#N/A,FALSE,"Comparitive";#N/A,#N/A,FALSE,"RevSummary"}</definedName>
    <definedName name="wrn.ExecMgt._.Reports." hidden="1">{#N/A,#N/A,FALSE,"PropInfo";#N/A,#N/A,FALSE,"Summary";#N/A,#N/A,FALSE,"Comparitive";#N/A,#N/A,FALSE,"RevSummary"}</definedName>
    <definedName name="wrn.Executive._.Summary._.Reports." localSheetId="4" hidden="1">{"Estimated Proforma (Prelim. Proforma)",#N/A,TRUE,"Prelim. Proforma";"Summary Cash Flow Grid",#N/A,TRUE,"Cash Flow Grid";"Final Proforma (Final Proforma)",#N/A,TRUE,"Final Proforma";"Cash Flow Graph (Cash Flow Graphic)",#N/A,TRUE,"Cash Flow Graphic"}</definedName>
    <definedName name="wrn.Executive._.Summary._.Reports." localSheetId="5" hidden="1">{"Estimated Proforma (Prelim. Proforma)",#N/A,TRUE,"Prelim. Proforma";"Summary Cash Flow Grid",#N/A,TRUE,"Cash Flow Grid";"Final Proforma (Final Proforma)",#N/A,TRUE,"Final Proforma";"Cash Flow Graph (Cash Flow Graphic)",#N/A,TRUE,"Cash Flow Graphic"}</definedName>
    <definedName name="wrn.Executive._.Summary._.Reports." localSheetId="6" hidden="1">{"Estimated Proforma (Prelim. Proforma)",#N/A,TRUE,"Prelim. Proforma";"Summary Cash Flow Grid",#N/A,TRUE,"Cash Flow Grid";"Final Proforma (Final Proforma)",#N/A,TRUE,"Final Proforma";"Cash Flow Graph (Cash Flow Graphic)",#N/A,TRUE,"Cash Flow Graphic"}</definedName>
    <definedName name="wrn.Executive._.Summary._.Reports." localSheetId="3" hidden="1">{"Estimated Proforma (Prelim. Proforma)",#N/A,TRUE,"Prelim. Proforma";"Summary Cash Flow Grid",#N/A,TRUE,"Cash Flow Grid";"Final Proforma (Final Proforma)",#N/A,TRUE,"Final Proforma";"Cash Flow Graph (Cash Flow Graphic)",#N/A,TRUE,"Cash Flow Graphic"}</definedName>
    <definedName name="wrn.Executive._.Summary._.Reports." hidden="1">{"Estimated Proforma (Prelim. Proforma)",#N/A,TRUE,"Prelim. Proforma";"Summary Cash Flow Grid",#N/A,TRUE,"Cash Flow Grid";"Final Proforma (Final Proforma)",#N/A,TRUE,"Final Proforma";"Cash Flow Graph (Cash Flow Graphic)",#N/A,TRUE,"Cash Flow Graphic"}</definedName>
    <definedName name="wrn.Exhibits." localSheetId="4" hidden="1">{#N/A,#N/A,FALSE,"Historical";#N/A,#N/A,FALSE,"Adjusted";#N/A,#N/A,FALSE,"CAM Alloc.";#N/A,#N/A,FALSE,"Projected CAM"}</definedName>
    <definedName name="wrn.Exhibits." localSheetId="5" hidden="1">{#N/A,#N/A,FALSE,"Historical";#N/A,#N/A,FALSE,"Adjusted";#N/A,#N/A,FALSE,"CAM Alloc.";#N/A,#N/A,FALSE,"Projected CAM"}</definedName>
    <definedName name="wrn.Exhibits." localSheetId="6" hidden="1">{#N/A,#N/A,FALSE,"Historical";#N/A,#N/A,FALSE,"Adjusted";#N/A,#N/A,FALSE,"CAM Alloc.";#N/A,#N/A,FALSE,"Projected CAM"}</definedName>
    <definedName name="wrn.Exhibits." localSheetId="3" hidden="1">{#N/A,#N/A,FALSE,"Historical";#N/A,#N/A,FALSE,"Adjusted";#N/A,#N/A,FALSE,"CAM Alloc.";#N/A,#N/A,FALSE,"Projected CAM"}</definedName>
    <definedName name="wrn.Exhibits." hidden="1">{#N/A,#N/A,FALSE,"Historical";#N/A,#N/A,FALSE,"Adjusted";#N/A,#N/A,FALSE,"CAM Alloc.";#N/A,#N/A,FALSE,"Projected CAM"}</definedName>
    <definedName name="wrn.ExitAndSalesAssumptions." localSheetId="4" hidden="1">{#N/A,#N/A,FALSE,"ExitStratigy"}</definedName>
    <definedName name="wrn.ExitAndSalesAssumptions." localSheetId="5" hidden="1">{#N/A,#N/A,FALSE,"ExitStratigy"}</definedName>
    <definedName name="wrn.ExitAndSalesAssumptions." localSheetId="6" hidden="1">{#N/A,#N/A,FALSE,"ExitStratigy"}</definedName>
    <definedName name="wrn.ExitAndSalesAssumptions." localSheetId="3" hidden="1">{#N/A,#N/A,FALSE,"ExitStratigy"}</definedName>
    <definedName name="wrn.ExitAndSalesAssumptions." hidden="1">{#N/A,#N/A,FALSE,"ExitStratigy"}</definedName>
    <definedName name="wrn.EXPENSE." localSheetId="4" hidden="1">{#N/A,#N/A,FALSE,"Common Area Accrual";#N/A,#N/A,FALSE,"Unit One LaSalle";#N/A,#N/A,FALSE,"Unit One CW";#N/A,#N/A,FALSE,"Unit One LaSallle + C &amp; W";#N/A,#N/A,FALSE,"Consolidated Accrual"}</definedName>
    <definedName name="wrn.EXPENSE." localSheetId="5" hidden="1">{#N/A,#N/A,FALSE,"Common Area Accrual";#N/A,#N/A,FALSE,"Unit One LaSalle";#N/A,#N/A,FALSE,"Unit One CW";#N/A,#N/A,FALSE,"Unit One LaSallle + C &amp; W";#N/A,#N/A,FALSE,"Consolidated Accrual"}</definedName>
    <definedName name="wrn.EXPENSE." localSheetId="6" hidden="1">{#N/A,#N/A,FALSE,"Common Area Accrual";#N/A,#N/A,FALSE,"Unit One LaSalle";#N/A,#N/A,FALSE,"Unit One CW";#N/A,#N/A,FALSE,"Unit One LaSallle + C &amp; W";#N/A,#N/A,FALSE,"Consolidated Accrual"}</definedName>
    <definedName name="wrn.EXPENSE." localSheetId="3" hidden="1">{#N/A,#N/A,FALSE,"Common Area Accrual";#N/A,#N/A,FALSE,"Unit One LaSalle";#N/A,#N/A,FALSE,"Unit One CW";#N/A,#N/A,FALSE,"Unit One LaSallle + C &amp; W";#N/A,#N/A,FALSE,"Consolidated Accrual"}</definedName>
    <definedName name="wrn.EXPENSE." hidden="1">{#N/A,#N/A,FALSE,"Common Area Accrual";#N/A,#N/A,FALSE,"Unit One LaSalle";#N/A,#N/A,FALSE,"Unit One CW";#N/A,#N/A,FALSE,"Unit One LaSallle + C &amp; W";#N/A,#N/A,FALSE,"Consolidated Accrual"}</definedName>
    <definedName name="wrn.Expense._.Detail." localSheetId="4" hidden="1">{#N/A,#N/A,FALSE,"Common Area Accrual";#N/A,#N/A,FALSE,"Unit One LaSalle";#N/A,#N/A,FALSE,"Unit One CW";#N/A,#N/A,FALSE,"Unit One LaSalle + C &amp; W";#N/A,#N/A,FALSE,"Consolidated Accrual"}</definedName>
    <definedName name="wrn.Expense._.Detail." localSheetId="5" hidden="1">{#N/A,#N/A,FALSE,"Common Area Accrual";#N/A,#N/A,FALSE,"Unit One LaSalle";#N/A,#N/A,FALSE,"Unit One CW";#N/A,#N/A,FALSE,"Unit One LaSalle + C &amp; W";#N/A,#N/A,FALSE,"Consolidated Accrual"}</definedName>
    <definedName name="wrn.Expense._.Detail." localSheetId="6" hidden="1">{#N/A,#N/A,FALSE,"Common Area Accrual";#N/A,#N/A,FALSE,"Unit One LaSalle";#N/A,#N/A,FALSE,"Unit One CW";#N/A,#N/A,FALSE,"Unit One LaSalle + C &amp; W";#N/A,#N/A,FALSE,"Consolidated Accrual"}</definedName>
    <definedName name="wrn.Expense._.Detail." localSheetId="3" hidden="1">{#N/A,#N/A,FALSE,"Common Area Accrual";#N/A,#N/A,FALSE,"Unit One LaSalle";#N/A,#N/A,FALSE,"Unit One CW";#N/A,#N/A,FALSE,"Unit One LaSalle + C &amp; W";#N/A,#N/A,FALSE,"Consolidated Accrual"}</definedName>
    <definedName name="wrn.Expense._.Detail." hidden="1">{#N/A,#N/A,FALSE,"Common Area Accrual";#N/A,#N/A,FALSE,"Unit One LaSalle";#N/A,#N/A,FALSE,"Unit One CW";#N/A,#N/A,FALSE,"Unit One LaSalle + C &amp; W";#N/A,#N/A,FALSE,"Consolidated Accrual"}</definedName>
    <definedName name="wrn.Expense._.Input." localSheetId="4" hidden="1">{#N/A,#N/A,FALSE,"Expense Input"}</definedName>
    <definedName name="wrn.Expense._.Input." localSheetId="5" hidden="1">{#N/A,#N/A,FALSE,"Expense Input"}</definedName>
    <definedName name="wrn.Expense._.Input." localSheetId="6" hidden="1">{#N/A,#N/A,FALSE,"Expense Input"}</definedName>
    <definedName name="wrn.Expense._.Input." localSheetId="3" hidden="1">{#N/A,#N/A,FALSE,"Expense Input"}</definedName>
    <definedName name="wrn.Expense._.Input." hidden="1">{#N/A,#N/A,FALSE,"Expense Input"}</definedName>
    <definedName name="wrn.Fair._.Share._.Calcs." localSheetId="4" hidden="1">{#N/A,#N/A,FALSE,"Fair Share"}</definedName>
    <definedName name="wrn.Fair._.Share._.Calcs." localSheetId="5" hidden="1">{#N/A,#N/A,FALSE,"Fair Share"}</definedName>
    <definedName name="wrn.Fair._.Share._.Calcs." localSheetId="6" hidden="1">{#N/A,#N/A,FALSE,"Fair Share"}</definedName>
    <definedName name="wrn.Fair._.Share._.Calcs." localSheetId="3" hidden="1">{#N/A,#N/A,FALSE,"Fair Share"}</definedName>
    <definedName name="wrn.Fair._.Share._.Calcs." hidden="1">{#N/A,#N/A,FALSE,"Fair Share"}</definedName>
    <definedName name="wrn.FCB." localSheetId="4" hidden="1">{"FCB_ALL",#N/A,FALSE,"FCB"}</definedName>
    <definedName name="wrn.FCB." localSheetId="5" hidden="1">{"FCB_ALL",#N/A,FALSE,"FCB"}</definedName>
    <definedName name="wrn.FCB." localSheetId="6" hidden="1">{"FCB_ALL",#N/A,FALSE,"FCB"}</definedName>
    <definedName name="wrn.FCB." localSheetId="3" hidden="1">{"FCB_ALL",#N/A,FALSE,"FCB"}</definedName>
    <definedName name="wrn.FCB." hidden="1">{"FCB_ALL",#N/A,FALSE,"FCB"}</definedName>
    <definedName name="wrn.fcb2" localSheetId="4" hidden="1">{"FCB_ALL",#N/A,FALSE,"FCB"}</definedName>
    <definedName name="wrn.fcb2" localSheetId="5" hidden="1">{"FCB_ALL",#N/A,FALSE,"FCB"}</definedName>
    <definedName name="wrn.fcb2" localSheetId="6" hidden="1">{"FCB_ALL",#N/A,FALSE,"FCB"}</definedName>
    <definedName name="wrn.fcb2" localSheetId="3" hidden="1">{"FCB_ALL",#N/A,FALSE,"FCB"}</definedName>
    <definedName name="wrn.fcb2" hidden="1">{"FCB_ALL",#N/A,FALSE,"FCB"}</definedName>
    <definedName name="wrn.FCG." localSheetId="4" hidden="1">{#N/A,#N/A,TRUE,"Title Page";#N/A,#N/A,TRUE,"Executive Summary";#N/A,#N/A,TRUE,"Cash Flow";#N/A,#N/A,TRUE,"Exp Detail";#N/A,#N/A,TRUE,"Pricing Matrix";#N/A,#N/A,TRUE,"Value Matrix";#N/A,#N/A,TRUE,"Assumptions";#N/A,#N/A,TRUE,"Vacant Space";#N/A,#N/A,TRUE,"2nd Generation";#N/A,#N/A,TRUE,"Existing vs Mkt";#N/A,#N/A,TRUE,"Expiration Schedule";#N/A,#N/A,TRUE,"Expiration Graph ";#N/A,#N/A,TRUE,"Residual - Marketing";#N/A,#N/A,TRUE,"Vacancy Detail"}</definedName>
    <definedName name="wrn.FCG." localSheetId="5" hidden="1">{#N/A,#N/A,TRUE,"Title Page";#N/A,#N/A,TRUE,"Executive Summary";#N/A,#N/A,TRUE,"Cash Flow";#N/A,#N/A,TRUE,"Exp Detail";#N/A,#N/A,TRUE,"Pricing Matrix";#N/A,#N/A,TRUE,"Value Matrix";#N/A,#N/A,TRUE,"Assumptions";#N/A,#N/A,TRUE,"Vacant Space";#N/A,#N/A,TRUE,"2nd Generation";#N/A,#N/A,TRUE,"Existing vs Mkt";#N/A,#N/A,TRUE,"Expiration Schedule";#N/A,#N/A,TRUE,"Expiration Graph ";#N/A,#N/A,TRUE,"Residual - Marketing";#N/A,#N/A,TRUE,"Vacancy Detail"}</definedName>
    <definedName name="wrn.FCG." localSheetId="6" hidden="1">{#N/A,#N/A,TRUE,"Title Page";#N/A,#N/A,TRUE,"Executive Summary";#N/A,#N/A,TRUE,"Cash Flow";#N/A,#N/A,TRUE,"Exp Detail";#N/A,#N/A,TRUE,"Pricing Matrix";#N/A,#N/A,TRUE,"Value Matrix";#N/A,#N/A,TRUE,"Assumptions";#N/A,#N/A,TRUE,"Vacant Space";#N/A,#N/A,TRUE,"2nd Generation";#N/A,#N/A,TRUE,"Existing vs Mkt";#N/A,#N/A,TRUE,"Expiration Schedule";#N/A,#N/A,TRUE,"Expiration Graph ";#N/A,#N/A,TRUE,"Residual - Marketing";#N/A,#N/A,TRUE,"Vacancy Detail"}</definedName>
    <definedName name="wrn.FCG." localSheetId="3" hidden="1">{#N/A,#N/A,TRUE,"Title Page";#N/A,#N/A,TRUE,"Executive Summary";#N/A,#N/A,TRUE,"Cash Flow";#N/A,#N/A,TRUE,"Exp Detail";#N/A,#N/A,TRUE,"Pricing Matrix";#N/A,#N/A,TRUE,"Value Matrix";#N/A,#N/A,TRUE,"Assumptions";#N/A,#N/A,TRUE,"Vacant Space";#N/A,#N/A,TRUE,"2nd Generation";#N/A,#N/A,TRUE,"Existing vs Mkt";#N/A,#N/A,TRUE,"Expiration Schedule";#N/A,#N/A,TRUE,"Expiration Graph ";#N/A,#N/A,TRUE,"Residual - Marketing";#N/A,#N/A,TRUE,"Vacancy Detail"}</definedName>
    <definedName name="wrn.FCG." hidden="1">{#N/A,#N/A,TRUE,"Title Page";#N/A,#N/A,TRUE,"Executive Summary";#N/A,#N/A,TRUE,"Cash Flow";#N/A,#N/A,TRUE,"Exp Detail";#N/A,#N/A,TRUE,"Pricing Matrix";#N/A,#N/A,TRUE,"Value Matrix";#N/A,#N/A,TRUE,"Assumptions";#N/A,#N/A,TRUE,"Vacant Space";#N/A,#N/A,TRUE,"2nd Generation";#N/A,#N/A,TRUE,"Existing vs Mkt";#N/A,#N/A,TRUE,"Expiration Schedule";#N/A,#N/A,TRUE,"Expiration Graph ";#N/A,#N/A,TRUE,"Residual - Marketing";#N/A,#N/A,TRUE,"Vacancy Detail"}</definedName>
    <definedName name="wrn.FCG._.Express." localSheetId="4" hidden="1">{#N/A,#N/A,TRUE,"Title Page";#N/A,#N/A,TRUE,"Executive Summary";#N/A,#N/A,TRUE,"Assumptions";#N/A,#N/A,TRUE,"Footnotes";#N/A,#N/A,TRUE,"Narrative Assumptions";#N/A,#N/A,TRUE,"2nd Generation";#N/A,#N/A,TRUE,"Existing vs Mkt";#N/A,#N/A,TRUE,"Cash Flow";#N/A,#N/A,TRUE,"Residual - Marketing";#N/A,#N/A,TRUE,"Pricing Matrix";#N/A,#N/A,TRUE,"Expiration Schedule";#N/A,#N/A,TRUE,"Expiration Graph "}</definedName>
    <definedName name="wrn.FCG._.Express." localSheetId="5" hidden="1">{#N/A,#N/A,TRUE,"Title Page";#N/A,#N/A,TRUE,"Executive Summary";#N/A,#N/A,TRUE,"Assumptions";#N/A,#N/A,TRUE,"Footnotes";#N/A,#N/A,TRUE,"Narrative Assumptions";#N/A,#N/A,TRUE,"2nd Generation";#N/A,#N/A,TRUE,"Existing vs Mkt";#N/A,#N/A,TRUE,"Cash Flow";#N/A,#N/A,TRUE,"Residual - Marketing";#N/A,#N/A,TRUE,"Pricing Matrix";#N/A,#N/A,TRUE,"Expiration Schedule";#N/A,#N/A,TRUE,"Expiration Graph "}</definedName>
    <definedName name="wrn.FCG._.Express." localSheetId="6" hidden="1">{#N/A,#N/A,TRUE,"Title Page";#N/A,#N/A,TRUE,"Executive Summary";#N/A,#N/A,TRUE,"Assumptions";#N/A,#N/A,TRUE,"Footnotes";#N/A,#N/A,TRUE,"Narrative Assumptions";#N/A,#N/A,TRUE,"2nd Generation";#N/A,#N/A,TRUE,"Existing vs Mkt";#N/A,#N/A,TRUE,"Cash Flow";#N/A,#N/A,TRUE,"Residual - Marketing";#N/A,#N/A,TRUE,"Pricing Matrix";#N/A,#N/A,TRUE,"Expiration Schedule";#N/A,#N/A,TRUE,"Expiration Graph "}</definedName>
    <definedName name="wrn.FCG._.Express." localSheetId="3" hidden="1">{#N/A,#N/A,TRUE,"Title Page";#N/A,#N/A,TRUE,"Executive Summary";#N/A,#N/A,TRUE,"Assumptions";#N/A,#N/A,TRUE,"Footnotes";#N/A,#N/A,TRUE,"Narrative Assumptions";#N/A,#N/A,TRUE,"2nd Generation";#N/A,#N/A,TRUE,"Existing vs Mkt";#N/A,#N/A,TRUE,"Cash Flow";#N/A,#N/A,TRUE,"Residual - Marketing";#N/A,#N/A,TRUE,"Pricing Matrix";#N/A,#N/A,TRUE,"Expiration Schedule";#N/A,#N/A,TRUE,"Expiration Graph "}</definedName>
    <definedName name="wrn.FCG._.Express." hidden="1">{#N/A,#N/A,TRUE,"Title Page";#N/A,#N/A,TRUE,"Executive Summary";#N/A,#N/A,TRUE,"Assumptions";#N/A,#N/A,TRUE,"Footnotes";#N/A,#N/A,TRUE,"Narrative Assumptions";#N/A,#N/A,TRUE,"2nd Generation";#N/A,#N/A,TRUE,"Existing vs Mkt";#N/A,#N/A,TRUE,"Cash Flow";#N/A,#N/A,TRUE,"Residual - Marketing";#N/A,#N/A,TRUE,"Pricing Matrix";#N/A,#N/A,TRUE,"Expiration Schedule";#N/A,#N/A,TRUE,"Expiration Graph "}</definedName>
    <definedName name="wrn.FCG._.Express._1" localSheetId="4" hidden="1">{#N/A,#N/A,TRUE,"Title Page";#N/A,#N/A,TRUE,"Executive Summary";#N/A,#N/A,TRUE,"Assumptions";#N/A,#N/A,TRUE,"Footnotes";#N/A,#N/A,TRUE,"Narrative Assumptions";#N/A,#N/A,TRUE,"2nd Generation";#N/A,#N/A,TRUE,"Existing vs Mkt";#N/A,#N/A,TRUE,"Cash Flow";#N/A,#N/A,TRUE,"Residual - Marketing";#N/A,#N/A,TRUE,"Pricing Matrix";#N/A,#N/A,TRUE,"Expiration Schedule";#N/A,#N/A,TRUE,"Expiration Graph "}</definedName>
    <definedName name="wrn.FCG._.Express._1" localSheetId="5" hidden="1">{#N/A,#N/A,TRUE,"Title Page";#N/A,#N/A,TRUE,"Executive Summary";#N/A,#N/A,TRUE,"Assumptions";#N/A,#N/A,TRUE,"Footnotes";#N/A,#N/A,TRUE,"Narrative Assumptions";#N/A,#N/A,TRUE,"2nd Generation";#N/A,#N/A,TRUE,"Existing vs Mkt";#N/A,#N/A,TRUE,"Cash Flow";#N/A,#N/A,TRUE,"Residual - Marketing";#N/A,#N/A,TRUE,"Pricing Matrix";#N/A,#N/A,TRUE,"Expiration Schedule";#N/A,#N/A,TRUE,"Expiration Graph "}</definedName>
    <definedName name="wrn.FCG._.Express._1" localSheetId="6" hidden="1">{#N/A,#N/A,TRUE,"Title Page";#N/A,#N/A,TRUE,"Executive Summary";#N/A,#N/A,TRUE,"Assumptions";#N/A,#N/A,TRUE,"Footnotes";#N/A,#N/A,TRUE,"Narrative Assumptions";#N/A,#N/A,TRUE,"2nd Generation";#N/A,#N/A,TRUE,"Existing vs Mkt";#N/A,#N/A,TRUE,"Cash Flow";#N/A,#N/A,TRUE,"Residual - Marketing";#N/A,#N/A,TRUE,"Pricing Matrix";#N/A,#N/A,TRUE,"Expiration Schedule";#N/A,#N/A,TRUE,"Expiration Graph "}</definedName>
    <definedName name="wrn.FCG._.Express._1" localSheetId="3" hidden="1">{#N/A,#N/A,TRUE,"Title Page";#N/A,#N/A,TRUE,"Executive Summary";#N/A,#N/A,TRUE,"Assumptions";#N/A,#N/A,TRUE,"Footnotes";#N/A,#N/A,TRUE,"Narrative Assumptions";#N/A,#N/A,TRUE,"2nd Generation";#N/A,#N/A,TRUE,"Existing vs Mkt";#N/A,#N/A,TRUE,"Cash Flow";#N/A,#N/A,TRUE,"Residual - Marketing";#N/A,#N/A,TRUE,"Pricing Matrix";#N/A,#N/A,TRUE,"Expiration Schedule";#N/A,#N/A,TRUE,"Expiration Graph "}</definedName>
    <definedName name="wrn.FCG._.Express._1" hidden="1">{#N/A,#N/A,TRUE,"Title Page";#N/A,#N/A,TRUE,"Executive Summary";#N/A,#N/A,TRUE,"Assumptions";#N/A,#N/A,TRUE,"Footnotes";#N/A,#N/A,TRUE,"Narrative Assumptions";#N/A,#N/A,TRUE,"2nd Generation";#N/A,#N/A,TRUE,"Existing vs Mkt";#N/A,#N/A,TRUE,"Cash Flow";#N/A,#N/A,TRUE,"Residual - Marketing";#N/A,#N/A,TRUE,"Pricing Matrix";#N/A,#N/A,TRUE,"Expiration Schedule";#N/A,#N/A,TRUE,"Expiration Graph "}</definedName>
    <definedName name="wrn.FCG._.Full." localSheetId="4" hidden="1">{#N/A,#N/A,TRUE,"Title Page";#N/A,#N/A,TRUE,"Executive Summary";#N/A,#N/A,TRUE,"Assumptions";#N/A,#N/A,TRUE,"Footnotes";#N/A,#N/A,TRUE,"Narrative Assumptions";#N/A,#N/A,TRUE,"Vacant Space";#N/A,#N/A,TRUE,"2nd Generation";#N/A,#N/A,TRUE,"Existing vs Mkt";#N/A,#N/A,TRUE,"Cash Flow";#N/A,#N/A,TRUE,"Residual - Marketing";#N/A,#N/A,TRUE,"Pricing Matrix";#N/A,#N/A,TRUE,"Vacancy Detail";#N/A,#N/A,TRUE,"Expiration Schedule";#N/A,#N/A,TRUE,"Expiration Graph ";#N/A,#N/A,TRUE,"Value Matrix";#N/A,#N/A,TRUE,"Value Matrix (2)";#N/A,#N/A,TRUE,"GI Detail";#N/A,#N/A,TRUE,"Exp Detail";#N/A,#N/A,TRUE,"ALease-up Schedule"}</definedName>
    <definedName name="wrn.FCG._.Full." localSheetId="5" hidden="1">{#N/A,#N/A,TRUE,"Title Page";#N/A,#N/A,TRUE,"Executive Summary";#N/A,#N/A,TRUE,"Assumptions";#N/A,#N/A,TRUE,"Footnotes";#N/A,#N/A,TRUE,"Narrative Assumptions";#N/A,#N/A,TRUE,"Vacant Space";#N/A,#N/A,TRUE,"2nd Generation";#N/A,#N/A,TRUE,"Existing vs Mkt";#N/A,#N/A,TRUE,"Cash Flow";#N/A,#N/A,TRUE,"Residual - Marketing";#N/A,#N/A,TRUE,"Pricing Matrix";#N/A,#N/A,TRUE,"Vacancy Detail";#N/A,#N/A,TRUE,"Expiration Schedule";#N/A,#N/A,TRUE,"Expiration Graph ";#N/A,#N/A,TRUE,"Value Matrix";#N/A,#N/A,TRUE,"Value Matrix (2)";#N/A,#N/A,TRUE,"GI Detail";#N/A,#N/A,TRUE,"Exp Detail";#N/A,#N/A,TRUE,"ALease-up Schedule"}</definedName>
    <definedName name="wrn.FCG._.Full." localSheetId="6" hidden="1">{#N/A,#N/A,TRUE,"Title Page";#N/A,#N/A,TRUE,"Executive Summary";#N/A,#N/A,TRUE,"Assumptions";#N/A,#N/A,TRUE,"Footnotes";#N/A,#N/A,TRUE,"Narrative Assumptions";#N/A,#N/A,TRUE,"Vacant Space";#N/A,#N/A,TRUE,"2nd Generation";#N/A,#N/A,TRUE,"Existing vs Mkt";#N/A,#N/A,TRUE,"Cash Flow";#N/A,#N/A,TRUE,"Residual - Marketing";#N/A,#N/A,TRUE,"Pricing Matrix";#N/A,#N/A,TRUE,"Vacancy Detail";#N/A,#N/A,TRUE,"Expiration Schedule";#N/A,#N/A,TRUE,"Expiration Graph ";#N/A,#N/A,TRUE,"Value Matrix";#N/A,#N/A,TRUE,"Value Matrix (2)";#N/A,#N/A,TRUE,"GI Detail";#N/A,#N/A,TRUE,"Exp Detail";#N/A,#N/A,TRUE,"ALease-up Schedule"}</definedName>
    <definedName name="wrn.FCG._.Full." localSheetId="3" hidden="1">{#N/A,#N/A,TRUE,"Title Page";#N/A,#N/A,TRUE,"Executive Summary";#N/A,#N/A,TRUE,"Assumptions";#N/A,#N/A,TRUE,"Footnotes";#N/A,#N/A,TRUE,"Narrative Assumptions";#N/A,#N/A,TRUE,"Vacant Space";#N/A,#N/A,TRUE,"2nd Generation";#N/A,#N/A,TRUE,"Existing vs Mkt";#N/A,#N/A,TRUE,"Cash Flow";#N/A,#N/A,TRUE,"Residual - Marketing";#N/A,#N/A,TRUE,"Pricing Matrix";#N/A,#N/A,TRUE,"Vacancy Detail";#N/A,#N/A,TRUE,"Expiration Schedule";#N/A,#N/A,TRUE,"Expiration Graph ";#N/A,#N/A,TRUE,"Value Matrix";#N/A,#N/A,TRUE,"Value Matrix (2)";#N/A,#N/A,TRUE,"GI Detail";#N/A,#N/A,TRUE,"Exp Detail";#N/A,#N/A,TRUE,"ALease-up Schedule"}</definedName>
    <definedName name="wrn.FCG._.Full." hidden="1">{#N/A,#N/A,TRUE,"Title Page";#N/A,#N/A,TRUE,"Executive Summary";#N/A,#N/A,TRUE,"Assumptions";#N/A,#N/A,TRUE,"Footnotes";#N/A,#N/A,TRUE,"Narrative Assumptions";#N/A,#N/A,TRUE,"Vacant Space";#N/A,#N/A,TRUE,"2nd Generation";#N/A,#N/A,TRUE,"Existing vs Mkt";#N/A,#N/A,TRUE,"Cash Flow";#N/A,#N/A,TRUE,"Residual - Marketing";#N/A,#N/A,TRUE,"Pricing Matrix";#N/A,#N/A,TRUE,"Vacancy Detail";#N/A,#N/A,TRUE,"Expiration Schedule";#N/A,#N/A,TRUE,"Expiration Graph ";#N/A,#N/A,TRUE,"Value Matrix";#N/A,#N/A,TRUE,"Value Matrix (2)";#N/A,#N/A,TRUE,"GI Detail";#N/A,#N/A,TRUE,"Exp Detail";#N/A,#N/A,TRUE,"ALease-up Schedule"}</definedName>
    <definedName name="wrn.FCG._.Full._1" localSheetId="4" hidden="1">{#N/A,#N/A,TRUE,"Title Page";#N/A,#N/A,TRUE,"Executive Summary";#N/A,#N/A,TRUE,"Assumptions";#N/A,#N/A,TRUE,"Footnotes";#N/A,#N/A,TRUE,"Narrative Assumptions";#N/A,#N/A,TRUE,"Vacant Space";#N/A,#N/A,TRUE,"2nd Generation";#N/A,#N/A,TRUE,"Existing vs Mkt";#N/A,#N/A,TRUE,"Cash Flow";#N/A,#N/A,TRUE,"Residual - Marketing";#N/A,#N/A,TRUE,"Pricing Matrix";#N/A,#N/A,TRUE,"Vacancy Detail";#N/A,#N/A,TRUE,"Expiration Schedule";#N/A,#N/A,TRUE,"Expiration Graph ";#N/A,#N/A,TRUE,"Value Matrix";#N/A,#N/A,TRUE,"Value Matrix (2)";#N/A,#N/A,TRUE,"GI Detail";#N/A,#N/A,TRUE,"Exp Detail";#N/A,#N/A,TRUE,"ALease-up Schedule"}</definedName>
    <definedName name="wrn.FCG._.Full._1" localSheetId="5" hidden="1">{#N/A,#N/A,TRUE,"Title Page";#N/A,#N/A,TRUE,"Executive Summary";#N/A,#N/A,TRUE,"Assumptions";#N/A,#N/A,TRUE,"Footnotes";#N/A,#N/A,TRUE,"Narrative Assumptions";#N/A,#N/A,TRUE,"Vacant Space";#N/A,#N/A,TRUE,"2nd Generation";#N/A,#N/A,TRUE,"Existing vs Mkt";#N/A,#N/A,TRUE,"Cash Flow";#N/A,#N/A,TRUE,"Residual - Marketing";#N/A,#N/A,TRUE,"Pricing Matrix";#N/A,#N/A,TRUE,"Vacancy Detail";#N/A,#N/A,TRUE,"Expiration Schedule";#N/A,#N/A,TRUE,"Expiration Graph ";#N/A,#N/A,TRUE,"Value Matrix";#N/A,#N/A,TRUE,"Value Matrix (2)";#N/A,#N/A,TRUE,"GI Detail";#N/A,#N/A,TRUE,"Exp Detail";#N/A,#N/A,TRUE,"ALease-up Schedule"}</definedName>
    <definedName name="wrn.FCG._.Full._1" localSheetId="6" hidden="1">{#N/A,#N/A,TRUE,"Title Page";#N/A,#N/A,TRUE,"Executive Summary";#N/A,#N/A,TRUE,"Assumptions";#N/A,#N/A,TRUE,"Footnotes";#N/A,#N/A,TRUE,"Narrative Assumptions";#N/A,#N/A,TRUE,"Vacant Space";#N/A,#N/A,TRUE,"2nd Generation";#N/A,#N/A,TRUE,"Existing vs Mkt";#N/A,#N/A,TRUE,"Cash Flow";#N/A,#N/A,TRUE,"Residual - Marketing";#N/A,#N/A,TRUE,"Pricing Matrix";#N/A,#N/A,TRUE,"Vacancy Detail";#N/A,#N/A,TRUE,"Expiration Schedule";#N/A,#N/A,TRUE,"Expiration Graph ";#N/A,#N/A,TRUE,"Value Matrix";#N/A,#N/A,TRUE,"Value Matrix (2)";#N/A,#N/A,TRUE,"GI Detail";#N/A,#N/A,TRUE,"Exp Detail";#N/A,#N/A,TRUE,"ALease-up Schedule"}</definedName>
    <definedName name="wrn.FCG._.Full._1" localSheetId="3" hidden="1">{#N/A,#N/A,TRUE,"Title Page";#N/A,#N/A,TRUE,"Executive Summary";#N/A,#N/A,TRUE,"Assumptions";#N/A,#N/A,TRUE,"Footnotes";#N/A,#N/A,TRUE,"Narrative Assumptions";#N/A,#N/A,TRUE,"Vacant Space";#N/A,#N/A,TRUE,"2nd Generation";#N/A,#N/A,TRUE,"Existing vs Mkt";#N/A,#N/A,TRUE,"Cash Flow";#N/A,#N/A,TRUE,"Residual - Marketing";#N/A,#N/A,TRUE,"Pricing Matrix";#N/A,#N/A,TRUE,"Vacancy Detail";#N/A,#N/A,TRUE,"Expiration Schedule";#N/A,#N/A,TRUE,"Expiration Graph ";#N/A,#N/A,TRUE,"Value Matrix";#N/A,#N/A,TRUE,"Value Matrix (2)";#N/A,#N/A,TRUE,"GI Detail";#N/A,#N/A,TRUE,"Exp Detail";#N/A,#N/A,TRUE,"ALease-up Schedule"}</definedName>
    <definedName name="wrn.FCG._.Full._1" hidden="1">{#N/A,#N/A,TRUE,"Title Page";#N/A,#N/A,TRUE,"Executive Summary";#N/A,#N/A,TRUE,"Assumptions";#N/A,#N/A,TRUE,"Footnotes";#N/A,#N/A,TRUE,"Narrative Assumptions";#N/A,#N/A,TRUE,"Vacant Space";#N/A,#N/A,TRUE,"2nd Generation";#N/A,#N/A,TRUE,"Existing vs Mkt";#N/A,#N/A,TRUE,"Cash Flow";#N/A,#N/A,TRUE,"Residual - Marketing";#N/A,#N/A,TRUE,"Pricing Matrix";#N/A,#N/A,TRUE,"Vacancy Detail";#N/A,#N/A,TRUE,"Expiration Schedule";#N/A,#N/A,TRUE,"Expiration Graph ";#N/A,#N/A,TRUE,"Value Matrix";#N/A,#N/A,TRUE,"Value Matrix (2)";#N/A,#N/A,TRUE,"GI Detail";#N/A,#N/A,TRUE,"Exp Detail";#N/A,#N/A,TRUE,"ALease-up Schedule"}</definedName>
    <definedName name="wrn.FCG._1" localSheetId="4" hidden="1">{#N/A,#N/A,TRUE,"Title Page";#N/A,#N/A,TRUE,"Executive Summary";#N/A,#N/A,TRUE,"Cash Flow";#N/A,#N/A,TRUE,"Exp Detail";#N/A,#N/A,TRUE,"Pricing Matrix";#N/A,#N/A,TRUE,"Value Matrix";#N/A,#N/A,TRUE,"Assumptions";#N/A,#N/A,TRUE,"Vacant Space";#N/A,#N/A,TRUE,"2nd Generation";#N/A,#N/A,TRUE,"Existing vs Mkt";#N/A,#N/A,TRUE,"Expiration Schedule";#N/A,#N/A,TRUE,"Expiration Graph ";#N/A,#N/A,TRUE,"Residual - Marketing";#N/A,#N/A,TRUE,"Vacancy Detail"}</definedName>
    <definedName name="wrn.FCG._1" localSheetId="5" hidden="1">{#N/A,#N/A,TRUE,"Title Page";#N/A,#N/A,TRUE,"Executive Summary";#N/A,#N/A,TRUE,"Cash Flow";#N/A,#N/A,TRUE,"Exp Detail";#N/A,#N/A,TRUE,"Pricing Matrix";#N/A,#N/A,TRUE,"Value Matrix";#N/A,#N/A,TRUE,"Assumptions";#N/A,#N/A,TRUE,"Vacant Space";#N/A,#N/A,TRUE,"2nd Generation";#N/A,#N/A,TRUE,"Existing vs Mkt";#N/A,#N/A,TRUE,"Expiration Schedule";#N/A,#N/A,TRUE,"Expiration Graph ";#N/A,#N/A,TRUE,"Residual - Marketing";#N/A,#N/A,TRUE,"Vacancy Detail"}</definedName>
    <definedName name="wrn.FCG._1" localSheetId="6" hidden="1">{#N/A,#N/A,TRUE,"Title Page";#N/A,#N/A,TRUE,"Executive Summary";#N/A,#N/A,TRUE,"Cash Flow";#N/A,#N/A,TRUE,"Exp Detail";#N/A,#N/A,TRUE,"Pricing Matrix";#N/A,#N/A,TRUE,"Value Matrix";#N/A,#N/A,TRUE,"Assumptions";#N/A,#N/A,TRUE,"Vacant Space";#N/A,#N/A,TRUE,"2nd Generation";#N/A,#N/A,TRUE,"Existing vs Mkt";#N/A,#N/A,TRUE,"Expiration Schedule";#N/A,#N/A,TRUE,"Expiration Graph ";#N/A,#N/A,TRUE,"Residual - Marketing";#N/A,#N/A,TRUE,"Vacancy Detail"}</definedName>
    <definedName name="wrn.FCG._1" localSheetId="3" hidden="1">{#N/A,#N/A,TRUE,"Title Page";#N/A,#N/A,TRUE,"Executive Summary";#N/A,#N/A,TRUE,"Cash Flow";#N/A,#N/A,TRUE,"Exp Detail";#N/A,#N/A,TRUE,"Pricing Matrix";#N/A,#N/A,TRUE,"Value Matrix";#N/A,#N/A,TRUE,"Assumptions";#N/A,#N/A,TRUE,"Vacant Space";#N/A,#N/A,TRUE,"2nd Generation";#N/A,#N/A,TRUE,"Existing vs Mkt";#N/A,#N/A,TRUE,"Expiration Schedule";#N/A,#N/A,TRUE,"Expiration Graph ";#N/A,#N/A,TRUE,"Residual - Marketing";#N/A,#N/A,TRUE,"Vacancy Detail"}</definedName>
    <definedName name="wrn.FCG._1" hidden="1">{#N/A,#N/A,TRUE,"Title Page";#N/A,#N/A,TRUE,"Executive Summary";#N/A,#N/A,TRUE,"Cash Flow";#N/A,#N/A,TRUE,"Exp Detail";#N/A,#N/A,TRUE,"Pricing Matrix";#N/A,#N/A,TRUE,"Value Matrix";#N/A,#N/A,TRUE,"Assumptions";#N/A,#N/A,TRUE,"Vacant Space";#N/A,#N/A,TRUE,"2nd Generation";#N/A,#N/A,TRUE,"Existing vs Mkt";#N/A,#N/A,TRUE,"Expiration Schedule";#N/A,#N/A,TRUE,"Expiration Graph ";#N/A,#N/A,TRUE,"Residual - Marketing";#N/A,#N/A,TRUE,"Vacancy Detail"}</definedName>
    <definedName name="wrn.Feb98." localSheetId="4" hidden="1">{"sheet a",#N/A,FALSE,"A";"2 9 casflow",#N/A,FALSE,"B"}</definedName>
    <definedName name="wrn.Feb98." localSheetId="5" hidden="1">{"sheet a",#N/A,FALSE,"A";"2 9 casflow",#N/A,FALSE,"B"}</definedName>
    <definedName name="wrn.Feb98." localSheetId="6" hidden="1">{"sheet a",#N/A,FALSE,"A";"2 9 casflow",#N/A,FALSE,"B"}</definedName>
    <definedName name="wrn.Feb98." localSheetId="3" hidden="1">{"sheet a",#N/A,FALSE,"A";"2 9 casflow",#N/A,FALSE,"B"}</definedName>
    <definedName name="wrn.Feb98." hidden="1">{"sheet a",#N/A,FALSE,"A";"2 9 casflow",#N/A,FALSE,"B"}</definedName>
    <definedName name="wrn.Ferro." localSheetId="4" hidden="1">{"matt","zero",FALSE,"CS First Boston Merger Model";"matt","twenty",FALSE,"CS First Boston Merger Model";"matt","forty",FALSE,"CS First Boston Merger Model";"matt","sixty",FALSE,"CS First Boston Merger Model";"matt","eighty",FALSE,"CS First Boston Merger Model";"matt","hundred",FALSE,"CS First Boston Merger Model"}</definedName>
    <definedName name="wrn.Ferro." localSheetId="5" hidden="1">{"matt","zero",FALSE,"CS First Boston Merger Model";"matt","twenty",FALSE,"CS First Boston Merger Model";"matt","forty",FALSE,"CS First Boston Merger Model";"matt","sixty",FALSE,"CS First Boston Merger Model";"matt","eighty",FALSE,"CS First Boston Merger Model";"matt","hundred",FALSE,"CS First Boston Merger Model"}</definedName>
    <definedName name="wrn.Ferro." localSheetId="6" hidden="1">{"matt","zero",FALSE,"CS First Boston Merger Model";"matt","twenty",FALSE,"CS First Boston Merger Model";"matt","forty",FALSE,"CS First Boston Merger Model";"matt","sixty",FALSE,"CS First Boston Merger Model";"matt","eighty",FALSE,"CS First Boston Merger Model";"matt","hundred",FALSE,"CS First Boston Merger Model"}</definedName>
    <definedName name="wrn.Ferro." localSheetId="3" hidden="1">{"matt","zero",FALSE,"CS First Boston Merger Model";"matt","twenty",FALSE,"CS First Boston Merger Model";"matt","forty",FALSE,"CS First Boston Merger Model";"matt","sixty",FALSE,"CS First Boston Merger Model";"matt","eighty",FALSE,"CS First Boston Merger Model";"matt","hundred",FALSE,"CS First Boston Merger Model"}</definedName>
    <definedName name="wrn.Ferro." hidden="1">{"matt","zero",FALSE,"CS First Boston Merger Model";"matt","twenty",FALSE,"CS First Boston Merger Model";"matt","forty",FALSE,"CS First Boston Merger Model";"matt","sixty",FALSE,"CS First Boston Merger Model";"matt","eighty",FALSE,"CS First Boston Merger Model";"matt","hundred",FALSE,"CS First Boston Merger Model"}</definedName>
    <definedName name="wrn.Filter." localSheetId="4" hidden="1">{#N/A,#N/A,FALSE,"Assump2";#N/A,#N/A,FALSE,"Income2";#N/A,#N/A,FALSE,"Balance2";#N/A,#N/A,FALSE,"DCF Filter";#N/A,#N/A,FALSE,"Trans Assump2";#N/A,#N/A,FALSE,"Combined Income2";#N/A,#N/A,FALSE,"Combined Balance2"}</definedName>
    <definedName name="wrn.Filter." localSheetId="5" hidden="1">{#N/A,#N/A,FALSE,"Assump2";#N/A,#N/A,FALSE,"Income2";#N/A,#N/A,FALSE,"Balance2";#N/A,#N/A,FALSE,"DCF Filter";#N/A,#N/A,FALSE,"Trans Assump2";#N/A,#N/A,FALSE,"Combined Income2";#N/A,#N/A,FALSE,"Combined Balance2"}</definedName>
    <definedName name="wrn.Filter." localSheetId="6" hidden="1">{#N/A,#N/A,FALSE,"Assump2";#N/A,#N/A,FALSE,"Income2";#N/A,#N/A,FALSE,"Balance2";#N/A,#N/A,FALSE,"DCF Filter";#N/A,#N/A,FALSE,"Trans Assump2";#N/A,#N/A,FALSE,"Combined Income2";#N/A,#N/A,FALSE,"Combined Balance2"}</definedName>
    <definedName name="wrn.Filter." localSheetId="3" hidden="1">{#N/A,#N/A,FALSE,"Assump2";#N/A,#N/A,FALSE,"Income2";#N/A,#N/A,FALSE,"Balance2";#N/A,#N/A,FALSE,"DCF Filter";#N/A,#N/A,FALSE,"Trans Assump2";#N/A,#N/A,FALSE,"Combined Income2";#N/A,#N/A,FALSE,"Combined Balance2"}</definedName>
    <definedName name="wrn.Filter." hidden="1">{#N/A,#N/A,FALSE,"Assump2";#N/A,#N/A,FALSE,"Income2";#N/A,#N/A,FALSE,"Balance2";#N/A,#N/A,FALSE,"DCF Filter";#N/A,#N/A,FALSE,"Trans Assump2";#N/A,#N/A,FALSE,"Combined Income2";#N/A,#N/A,FALSE,"Combined Balance2"}</definedName>
    <definedName name="wrn.Final._.Output." localSheetId="4" hidden="1">{#N/A,#N/A,FALSE,"Final Output"}</definedName>
    <definedName name="wrn.Final._.Output." localSheetId="5" hidden="1">{#N/A,#N/A,FALSE,"Final Output"}</definedName>
    <definedName name="wrn.Final._.Output." localSheetId="6" hidden="1">{#N/A,#N/A,FALSE,"Final Output"}</definedName>
    <definedName name="wrn.Final._.Output." localSheetId="3" hidden="1">{#N/A,#N/A,FALSE,"Final Output"}</definedName>
    <definedName name="wrn.Final._.Output." hidden="1">{#N/A,#N/A,FALSE,"Final Output"}</definedName>
    <definedName name="wrn.Finance." localSheetId="4" hidden="1">{#N/A,#N/A,TRUE,"97 FINANCING";#N/A,#N/A,TRUE,"97 Indirect &amp; Operating Costs";#N/A,#N/A,TRUE,"97 Master Dev. Cost Wksht"}</definedName>
    <definedName name="wrn.Finance." localSheetId="5" hidden="1">{#N/A,#N/A,TRUE,"97 FINANCING";#N/A,#N/A,TRUE,"97 Indirect &amp; Operating Costs";#N/A,#N/A,TRUE,"97 Master Dev. Cost Wksht"}</definedName>
    <definedName name="wrn.Finance." localSheetId="6" hidden="1">{#N/A,#N/A,TRUE,"97 FINANCING";#N/A,#N/A,TRUE,"97 Indirect &amp; Operating Costs";#N/A,#N/A,TRUE,"97 Master Dev. Cost Wksht"}</definedName>
    <definedName name="wrn.Finance." localSheetId="3" hidden="1">{#N/A,#N/A,TRUE,"97 FINANCING";#N/A,#N/A,TRUE,"97 Indirect &amp; Operating Costs";#N/A,#N/A,TRUE,"97 Master Dev. Cost Wksht"}</definedName>
    <definedName name="wrn.Finance." hidden="1">{#N/A,#N/A,TRUE,"97 FINANCING";#N/A,#N/A,TRUE,"97 Indirect &amp; Operating Costs";#N/A,#N/A,TRUE,"97 Master Dev. Cost Wksht"}</definedName>
    <definedName name="wrn.Financial._.Model." localSheetId="4" hidden="1">{#N/A,#N/A,TRUE,"Input Sheet Model";#N/A,#N/A,TRUE,"Project Proforma Detail";#N/A,#N/A,TRUE,"Signoff Summary";#N/A,#N/A,TRUE,"Assumptions";#N/A,#N/A,TRUE,"Constr. Int. Inc.";#N/A,#N/A,TRUE,"Cashflow Projection"}</definedName>
    <definedName name="wrn.Financial._.Model." localSheetId="5" hidden="1">{#N/A,#N/A,TRUE,"Input Sheet Model";#N/A,#N/A,TRUE,"Project Proforma Detail";#N/A,#N/A,TRUE,"Signoff Summary";#N/A,#N/A,TRUE,"Assumptions";#N/A,#N/A,TRUE,"Constr. Int. Inc.";#N/A,#N/A,TRUE,"Cashflow Projection"}</definedName>
    <definedName name="wrn.Financial._.Model." localSheetId="6" hidden="1">{#N/A,#N/A,TRUE,"Input Sheet Model";#N/A,#N/A,TRUE,"Project Proforma Detail";#N/A,#N/A,TRUE,"Signoff Summary";#N/A,#N/A,TRUE,"Assumptions";#N/A,#N/A,TRUE,"Constr. Int. Inc.";#N/A,#N/A,TRUE,"Cashflow Projection"}</definedName>
    <definedName name="wrn.Financial._.Model." localSheetId="3" hidden="1">{#N/A,#N/A,TRUE,"Input Sheet Model";#N/A,#N/A,TRUE,"Project Proforma Detail";#N/A,#N/A,TRUE,"Signoff Summary";#N/A,#N/A,TRUE,"Assumptions";#N/A,#N/A,TRUE,"Constr. Int. Inc.";#N/A,#N/A,TRUE,"Cashflow Projection"}</definedName>
    <definedName name="wrn.Financial._.Model." hidden="1">{#N/A,#N/A,TRUE,"Input Sheet Model";#N/A,#N/A,TRUE,"Project Proforma Detail";#N/A,#N/A,TRUE,"Signoff Summary";#N/A,#N/A,TRUE,"Assumptions";#N/A,#N/A,TRUE,"Constr. Int. Inc.";#N/A,#N/A,TRUE,"Cashflow Projection"}</definedName>
    <definedName name="wrn.Financial._.Model._1" localSheetId="4" hidden="1">{#N/A,#N/A,TRUE,"Input Sheet Model";#N/A,#N/A,TRUE,"Project Proforma Detail";#N/A,#N/A,TRUE,"Signoff Summary";#N/A,#N/A,TRUE,"Assumptions";#N/A,#N/A,TRUE,"Constr. Int. Inc.";#N/A,#N/A,TRUE,"Cashflow Projection"}</definedName>
    <definedName name="wrn.Financial._.Model._1" localSheetId="5" hidden="1">{#N/A,#N/A,TRUE,"Input Sheet Model";#N/A,#N/A,TRUE,"Project Proforma Detail";#N/A,#N/A,TRUE,"Signoff Summary";#N/A,#N/A,TRUE,"Assumptions";#N/A,#N/A,TRUE,"Constr. Int. Inc.";#N/A,#N/A,TRUE,"Cashflow Projection"}</definedName>
    <definedName name="wrn.Financial._.Model._1" localSheetId="6" hidden="1">{#N/A,#N/A,TRUE,"Input Sheet Model";#N/A,#N/A,TRUE,"Project Proforma Detail";#N/A,#N/A,TRUE,"Signoff Summary";#N/A,#N/A,TRUE,"Assumptions";#N/A,#N/A,TRUE,"Constr. Int. Inc.";#N/A,#N/A,TRUE,"Cashflow Projection"}</definedName>
    <definedName name="wrn.Financial._.Model._1" localSheetId="3" hidden="1">{#N/A,#N/A,TRUE,"Input Sheet Model";#N/A,#N/A,TRUE,"Project Proforma Detail";#N/A,#N/A,TRUE,"Signoff Summary";#N/A,#N/A,TRUE,"Assumptions";#N/A,#N/A,TRUE,"Constr. Int. Inc.";#N/A,#N/A,TRUE,"Cashflow Projection"}</definedName>
    <definedName name="wrn.Financial._.Model._1" hidden="1">{#N/A,#N/A,TRUE,"Input Sheet Model";#N/A,#N/A,TRUE,"Project Proforma Detail";#N/A,#N/A,TRUE,"Signoff Summary";#N/A,#N/A,TRUE,"Assumptions";#N/A,#N/A,TRUE,"Constr. Int. Inc.";#N/A,#N/A,TRUE,"Cashflow Projection"}</definedName>
    <definedName name="wrn.Financial._.Reports." localSheetId="4" hidden="1">{#N/A,#N/A,FALSE,"Overview";#N/A,#N/A,FALSE,"santafe";#N/A,#N/A,FALSE,"noble";#N/A,#N/A,FALSE,"Combined Results";#N/A,#N/A,FALSE,"Earnings"}</definedName>
    <definedName name="wrn.Financial._.Reports." localSheetId="5" hidden="1">{#N/A,#N/A,FALSE,"Overview";#N/A,#N/A,FALSE,"santafe";#N/A,#N/A,FALSE,"noble";#N/A,#N/A,FALSE,"Combined Results";#N/A,#N/A,FALSE,"Earnings"}</definedName>
    <definedName name="wrn.Financial._.Reports." localSheetId="6" hidden="1">{#N/A,#N/A,FALSE,"Overview";#N/A,#N/A,FALSE,"santafe";#N/A,#N/A,FALSE,"noble";#N/A,#N/A,FALSE,"Combined Results";#N/A,#N/A,FALSE,"Earnings"}</definedName>
    <definedName name="wrn.Financial._.Reports." localSheetId="3" hidden="1">{#N/A,#N/A,FALSE,"Overview";#N/A,#N/A,FALSE,"santafe";#N/A,#N/A,FALSE,"noble";#N/A,#N/A,FALSE,"Combined Results";#N/A,#N/A,FALSE,"Earnings"}</definedName>
    <definedName name="wrn.Financial._.Reports." hidden="1">{#N/A,#N/A,FALSE,"Overview";#N/A,#N/A,FALSE,"santafe";#N/A,#N/A,FALSE,"noble";#N/A,#N/A,FALSE,"Combined Results";#N/A,#N/A,FALSE,"Earnings"}</definedName>
    <definedName name="wrn.Financial._.Statements." localSheetId="4" hidden="1">{#N/A,#N/A,FALSE,"BS";#N/A,#N/A,FALSE,"IS";#N/A,#N/A,FALSE,"CF";#N/A,#N/A,FALSE,"EXP";#N/A,#N/A,FALSE,"FURN";#N/A,#N/A,FALSE,"MANNOI"}</definedName>
    <definedName name="wrn.Financial._.Statements." localSheetId="5" hidden="1">{#N/A,#N/A,FALSE,"BS";#N/A,#N/A,FALSE,"IS";#N/A,#N/A,FALSE,"CF";#N/A,#N/A,FALSE,"EXP";#N/A,#N/A,FALSE,"FURN";#N/A,#N/A,FALSE,"MANNOI"}</definedName>
    <definedName name="wrn.Financial._.Statements." localSheetId="6" hidden="1">{#N/A,#N/A,FALSE,"BS";#N/A,#N/A,FALSE,"IS";#N/A,#N/A,FALSE,"CF";#N/A,#N/A,FALSE,"EXP";#N/A,#N/A,FALSE,"FURN";#N/A,#N/A,FALSE,"MANNOI"}</definedName>
    <definedName name="wrn.Financial._.Statements." localSheetId="3" hidden="1">{#N/A,#N/A,FALSE,"BS";#N/A,#N/A,FALSE,"IS";#N/A,#N/A,FALSE,"CF";#N/A,#N/A,FALSE,"EXP";#N/A,#N/A,FALSE,"FURN";#N/A,#N/A,FALSE,"MANNOI"}</definedName>
    <definedName name="wrn.Financial._.Statements." hidden="1">{#N/A,#N/A,FALSE,"BS";#N/A,#N/A,FALSE,"IS";#N/A,#N/A,FALSE,"CF";#N/A,#N/A,FALSE,"EXP";#N/A,#N/A,FALSE,"FURN";#N/A,#N/A,FALSE,"MANNOI"}</definedName>
    <definedName name="wrn.Financials." localSheetId="4" hidden="1">{#N/A,#N/A,TRUE,"Income Statement";#N/A,#N/A,TRUE,"Balance Sheet";#N/A,#N/A,TRUE,"Cash Flow"}</definedName>
    <definedName name="wrn.Financials." localSheetId="5" hidden="1">{#N/A,#N/A,TRUE,"Income Statement";#N/A,#N/A,TRUE,"Balance Sheet";#N/A,#N/A,TRUE,"Cash Flow"}</definedName>
    <definedName name="wrn.Financials." localSheetId="6" hidden="1">{#N/A,#N/A,TRUE,"Income Statement";#N/A,#N/A,TRUE,"Balance Sheet";#N/A,#N/A,TRUE,"Cash Flow"}</definedName>
    <definedName name="wrn.Financials." localSheetId="3" hidden="1">{#N/A,#N/A,TRUE,"Income Statement";#N/A,#N/A,TRUE,"Balance Sheet";#N/A,#N/A,TRUE,"Cash Flow"}</definedName>
    <definedName name="wrn.Financials." hidden="1">{#N/A,#N/A,TRUE,"Income Statement";#N/A,#N/A,TRUE,"Balance Sheet";#N/A,#N/A,TRUE,"Cash Flow"}</definedName>
    <definedName name="wrn.Finsumm." localSheetId="4" hidden="1">{"Finsumm",#N/A,FALSE,"Summary Analysis"}</definedName>
    <definedName name="wrn.Finsumm." localSheetId="5" hidden="1">{"Finsumm",#N/A,FALSE,"Summary Analysis"}</definedName>
    <definedName name="wrn.Finsumm." localSheetId="6" hidden="1">{"Finsumm",#N/A,FALSE,"Summary Analysis"}</definedName>
    <definedName name="wrn.Finsumm." localSheetId="3" hidden="1">{"Finsumm",#N/A,FALSE,"Summary Analysis"}</definedName>
    <definedName name="wrn.Finsumm." hidden="1">{"Finsumm",#N/A,FALSE,"Summary Analysis"}</definedName>
    <definedName name="wrn.first2." localSheetId="4" hidden="1">{#N/A,#N/A,FALSE,"sum-don";#N/A,#N/A,FALSE,"inc-don"}</definedName>
    <definedName name="wrn.first2." localSheetId="5" hidden="1">{#N/A,#N/A,FALSE,"sum-don";#N/A,#N/A,FALSE,"inc-don"}</definedName>
    <definedName name="wrn.first2." localSheetId="6" hidden="1">{#N/A,#N/A,FALSE,"sum-don";#N/A,#N/A,FALSE,"inc-don"}</definedName>
    <definedName name="wrn.first2." localSheetId="3" hidden="1">{#N/A,#N/A,FALSE,"sum-don";#N/A,#N/A,FALSE,"inc-don"}</definedName>
    <definedName name="wrn.first2." hidden="1">{#N/A,#N/A,FALSE,"sum-don";#N/A,#N/A,FALSE,"inc-don"}</definedName>
    <definedName name="wrn.first3." localSheetId="4" hidden="1">{#N/A,#N/A,FALSE,"Summary";#N/A,#N/A,FALSE,"proj1";#N/A,#N/A,FALSE,"proj2"}</definedName>
    <definedName name="wrn.first3." localSheetId="5" hidden="1">{#N/A,#N/A,FALSE,"Summary";#N/A,#N/A,FALSE,"proj1";#N/A,#N/A,FALSE,"proj2"}</definedName>
    <definedName name="wrn.first3." localSheetId="6" hidden="1">{#N/A,#N/A,FALSE,"Summary";#N/A,#N/A,FALSE,"proj1";#N/A,#N/A,FALSE,"proj2"}</definedName>
    <definedName name="wrn.first3." localSheetId="3" hidden="1">{#N/A,#N/A,FALSE,"Summary";#N/A,#N/A,FALSE,"proj1";#N/A,#N/A,FALSE,"proj2"}</definedName>
    <definedName name="wrn.first3." hidden="1">{#N/A,#N/A,FALSE,"Summary";#N/A,#N/A,FALSE,"proj1";#N/A,#N/A,FALSE,"proj2"}</definedName>
    <definedName name="wrn.first4." localSheetId="4" hidden="1">{#N/A,#N/A,FALSE,"Summary";#N/A,#N/A,FALSE,"proj1";#N/A,#N/A,FALSE,"proj2";#N/A,#N/A,FALSE,"DCF"}</definedName>
    <definedName name="wrn.first4." localSheetId="5" hidden="1">{#N/A,#N/A,FALSE,"Summary";#N/A,#N/A,FALSE,"proj1";#N/A,#N/A,FALSE,"proj2";#N/A,#N/A,FALSE,"DCF"}</definedName>
    <definedName name="wrn.first4." localSheetId="6" hidden="1">{#N/A,#N/A,FALSE,"Summary";#N/A,#N/A,FALSE,"proj1";#N/A,#N/A,FALSE,"proj2";#N/A,#N/A,FALSE,"DCF"}</definedName>
    <definedName name="wrn.first4." localSheetId="3" hidden="1">{#N/A,#N/A,FALSE,"Summary";#N/A,#N/A,FALSE,"proj1";#N/A,#N/A,FALSE,"proj2";#N/A,#N/A,FALSE,"DCF"}</definedName>
    <definedName name="wrn.first4." hidden="1">{#N/A,#N/A,FALSE,"Summary";#N/A,#N/A,FALSE,"proj1";#N/A,#N/A,FALSE,"proj2";#N/A,#N/A,FALSE,"DCF"}</definedName>
    <definedName name="wrn.Fleet." localSheetId="4" hidden="1">{"FleetDetailsNE",#N/A,FALSE,"NEForecast"}</definedName>
    <definedName name="wrn.Fleet." localSheetId="5" hidden="1">{"FleetDetailsNE",#N/A,FALSE,"NEForecast"}</definedName>
    <definedName name="wrn.Fleet." localSheetId="6" hidden="1">{"FleetDetailsNE",#N/A,FALSE,"NEForecast"}</definedName>
    <definedName name="wrn.Fleet." localSheetId="3" hidden="1">{"FleetDetailsNE",#N/A,FALSE,"NEForecast"}</definedName>
    <definedName name="wrn.Fleet." hidden="1">{"FleetDetailsNE",#N/A,FALSE,"NEForecast"}</definedName>
    <definedName name="wrn.Fmgmtfee." localSheetId="4" hidden="1">{#N/A,#N/A,FALSE,"Fmgmtfee"}</definedName>
    <definedName name="wrn.Fmgmtfee." localSheetId="5" hidden="1">{#N/A,#N/A,FALSE,"Fmgmtfee"}</definedName>
    <definedName name="wrn.Fmgmtfee." localSheetId="6" hidden="1">{#N/A,#N/A,FALSE,"Fmgmtfee"}</definedName>
    <definedName name="wrn.Fmgmtfee." localSheetId="3" hidden="1">{#N/A,#N/A,FALSE,"Fmgmtfee"}</definedName>
    <definedName name="wrn.Fmgmtfee." hidden="1">{#N/A,#N/A,FALSE,"Fmgmtfee"}</definedName>
    <definedName name="wrn.Footnotes." localSheetId="4" hidden="1">{"Footnotes",#N/A,FALSE,"Foot_Notes"}</definedName>
    <definedName name="wrn.Footnotes." localSheetId="5" hidden="1">{"Footnotes",#N/A,FALSE,"Foot_Notes"}</definedName>
    <definedName name="wrn.Footnotes." localSheetId="6" hidden="1">{"Footnotes",#N/A,FALSE,"Foot_Notes"}</definedName>
    <definedName name="wrn.Footnotes." localSheetId="3" hidden="1">{"Footnotes",#N/A,FALSE,"Foot_Notes"}</definedName>
    <definedName name="wrn.Footnotes." hidden="1">{"Footnotes",#N/A,FALSE,"Foot_Notes"}</definedName>
    <definedName name="wrn.FORECAST._.ONLY." localSheetId="4" hidden="1">{"SourceUse",#N/A,FALSE,"S &amp; U";"Pricing","Normal",FALSE,"Pricing";"Fund Flow",#N/A,FALSE,"Fund Flow";"Rent","Normal",FALSE,"Rent,Exp";"Operating Exp",#N/A,FALSE,"Oper Exp";"Net Operating Income",#N/A,FALSE,"NOI";"Cashflow",#N/A,FALSE,"C Flow";"Net Income",#N/A,FALSE,"Net Incm";"Benefit Schedule",#N/A,FALSE,"Benefits";"Min Gain",#N/A,FALSE,"Min Gain";"Devt Fee",#N/A,FALSE,"Devt Fee";"Mort 1",#N/A,FALSE,"Mort 1";"RP Depr",#N/A,FALSE,"RP Depr";"PP Amort",#N/A,FALSE,"PP Amort";"RR Depr",#N/A,FALSE,"RR Depr";"Debt Analysis",#N/A,FALSE,"Debt Anal"}</definedName>
    <definedName name="wrn.FORECAST._.ONLY." localSheetId="5" hidden="1">{"SourceUse",#N/A,FALSE,"S &amp; U";"Pricing","Normal",FALSE,"Pricing";"Fund Flow",#N/A,FALSE,"Fund Flow";"Rent","Normal",FALSE,"Rent,Exp";"Operating Exp",#N/A,FALSE,"Oper Exp";"Net Operating Income",#N/A,FALSE,"NOI";"Cashflow",#N/A,FALSE,"C Flow";"Net Income",#N/A,FALSE,"Net Incm";"Benefit Schedule",#N/A,FALSE,"Benefits";"Min Gain",#N/A,FALSE,"Min Gain";"Devt Fee",#N/A,FALSE,"Devt Fee";"Mort 1",#N/A,FALSE,"Mort 1";"RP Depr",#N/A,FALSE,"RP Depr";"PP Amort",#N/A,FALSE,"PP Amort";"RR Depr",#N/A,FALSE,"RR Depr";"Debt Analysis",#N/A,FALSE,"Debt Anal"}</definedName>
    <definedName name="wrn.FORECAST._.ONLY." localSheetId="6" hidden="1">{"SourceUse",#N/A,FALSE,"S &amp; U";"Pricing","Normal",FALSE,"Pricing";"Fund Flow",#N/A,FALSE,"Fund Flow";"Rent","Normal",FALSE,"Rent,Exp";"Operating Exp",#N/A,FALSE,"Oper Exp";"Net Operating Income",#N/A,FALSE,"NOI";"Cashflow",#N/A,FALSE,"C Flow";"Net Income",#N/A,FALSE,"Net Incm";"Benefit Schedule",#N/A,FALSE,"Benefits";"Min Gain",#N/A,FALSE,"Min Gain";"Devt Fee",#N/A,FALSE,"Devt Fee";"Mort 1",#N/A,FALSE,"Mort 1";"RP Depr",#N/A,FALSE,"RP Depr";"PP Amort",#N/A,FALSE,"PP Amort";"RR Depr",#N/A,FALSE,"RR Depr";"Debt Analysis",#N/A,FALSE,"Debt Anal"}</definedName>
    <definedName name="wrn.FORECAST._.ONLY." localSheetId="3" hidden="1">{"SourceUse",#N/A,FALSE,"S &amp; U";"Pricing","Normal",FALSE,"Pricing";"Fund Flow",#N/A,FALSE,"Fund Flow";"Rent","Normal",FALSE,"Rent,Exp";"Operating Exp",#N/A,FALSE,"Oper Exp";"Net Operating Income",#N/A,FALSE,"NOI";"Cashflow",#N/A,FALSE,"C Flow";"Net Income",#N/A,FALSE,"Net Incm";"Benefit Schedule",#N/A,FALSE,"Benefits";"Min Gain",#N/A,FALSE,"Min Gain";"Devt Fee",#N/A,FALSE,"Devt Fee";"Mort 1",#N/A,FALSE,"Mort 1";"RP Depr",#N/A,FALSE,"RP Depr";"PP Amort",#N/A,FALSE,"PP Amort";"RR Depr",#N/A,FALSE,"RR Depr";"Debt Analysis",#N/A,FALSE,"Debt Anal"}</definedName>
    <definedName name="wrn.FORECAST._.ONLY." hidden="1">{"SourceUse",#N/A,FALSE,"S &amp; U";"Pricing","Normal",FALSE,"Pricing";"Fund Flow",#N/A,FALSE,"Fund Flow";"Rent","Normal",FALSE,"Rent,Exp";"Operating Exp",#N/A,FALSE,"Oper Exp";"Net Operating Income",#N/A,FALSE,"NOI";"Cashflow",#N/A,FALSE,"C Flow";"Net Income",#N/A,FALSE,"Net Incm";"Benefit Schedule",#N/A,FALSE,"Benefits";"Min Gain",#N/A,FALSE,"Min Gain";"Devt Fee",#N/A,FALSE,"Devt Fee";"Mort 1",#N/A,FALSE,"Mort 1";"RP Depr",#N/A,FALSE,"RP Depr";"PP Amort",#N/A,FALSE,"PP Amort";"RR Depr",#N/A,FALSE,"RR Depr";"Debt Analysis",#N/A,FALSE,"Debt Anal"}</definedName>
    <definedName name="wrn.FORMULAS." localSheetId="4" hidden="1">{"FORMULAS",#N/A,FALSE,"ESTIMATE"}</definedName>
    <definedName name="wrn.FORMULAS." localSheetId="5" hidden="1">{"FORMULAS",#N/A,FALSE,"ESTIMATE"}</definedName>
    <definedName name="wrn.FORMULAS." localSheetId="6" hidden="1">{"FORMULAS",#N/A,FALSE,"ESTIMATE"}</definedName>
    <definedName name="wrn.FORMULAS." localSheetId="3" hidden="1">{"FORMULAS",#N/A,FALSE,"ESTIMATE"}</definedName>
    <definedName name="wrn.FORMULAS." hidden="1">{"FORMULAS",#N/A,FALSE,"ESTIMATE"}</definedName>
    <definedName name="wrn.FOschedules." localSheetId="4" hidden="1">{"FOschedule1",#N/A,FALSE,"Sheet1";"FOschedule2",#N/A,FALSE,"Sheet1";"FOschedule3",#N/A,FALSE,"Sheet1"}</definedName>
    <definedName name="wrn.FOschedules." localSheetId="5" hidden="1">{"FOschedule1",#N/A,FALSE,"Sheet1";"FOschedule2",#N/A,FALSE,"Sheet1";"FOschedule3",#N/A,FALSE,"Sheet1"}</definedName>
    <definedName name="wrn.FOschedules." localSheetId="6" hidden="1">{"FOschedule1",#N/A,FALSE,"Sheet1";"FOschedule2",#N/A,FALSE,"Sheet1";"FOschedule3",#N/A,FALSE,"Sheet1"}</definedName>
    <definedName name="wrn.FOschedules." localSheetId="3" hidden="1">{"FOschedule1",#N/A,FALSE,"Sheet1";"FOschedule2",#N/A,FALSE,"Sheet1";"FOschedule3",#N/A,FALSE,"Sheet1"}</definedName>
    <definedName name="wrn.FOschedules." hidden="1">{"FOschedule1",#N/A,FALSE,"Sheet1";"FOschedule2",#N/A,FALSE,"Sheet1";"FOschedule3",#N/A,FALSE,"Sheet1"}</definedName>
    <definedName name="wrn.FOUR._.CASES." localSheetId="4" hidden="1">{"MODEL","ALL STOCK",FALSE,"CS First Boston Merger Model";"MODEL","ALL CASH",FALSE,"CS First Boston Merger Model";"MODEL","ALL CASH WITH EQUITY OFFERING",FALSE,"CS First Boston Merger Model";"MODEL","HALF CASH/HALF STOCK",FALSE,"CS First Boston Merger Model"}</definedName>
    <definedName name="wrn.FOUR._.CASES." localSheetId="5" hidden="1">{"MODEL","ALL STOCK",FALSE,"CS First Boston Merger Model";"MODEL","ALL CASH",FALSE,"CS First Boston Merger Model";"MODEL","ALL CASH WITH EQUITY OFFERING",FALSE,"CS First Boston Merger Model";"MODEL","HALF CASH/HALF STOCK",FALSE,"CS First Boston Merger Model"}</definedName>
    <definedName name="wrn.FOUR._.CASES." localSheetId="6" hidden="1">{"MODEL","ALL STOCK",FALSE,"CS First Boston Merger Model";"MODEL","ALL CASH",FALSE,"CS First Boston Merger Model";"MODEL","ALL CASH WITH EQUITY OFFERING",FALSE,"CS First Boston Merger Model";"MODEL","HALF CASH/HALF STOCK",FALSE,"CS First Boston Merger Model"}</definedName>
    <definedName name="wrn.FOUR._.CASES." localSheetId="3" hidden="1">{"MODEL","ALL STOCK",FALSE,"CS First Boston Merger Model";"MODEL","ALL CASH",FALSE,"CS First Boston Merger Model";"MODEL","ALL CASH WITH EQUITY OFFERING",FALSE,"CS First Boston Merger Model";"MODEL","HALF CASH/HALF STOCK",FALSE,"CS First Boston Merger Model"}</definedName>
    <definedName name="wrn.FOUR._.CASES." hidden="1">{"MODEL","ALL STOCK",FALSE,"CS First Boston Merger Model";"MODEL","ALL CASH",FALSE,"CS First Boston Merger Model";"MODEL","ALL CASH WITH EQUITY OFFERING",FALSE,"CS First Boston Merger Model";"MODEL","HALF CASH/HALF STOCK",FALSE,"CS First Boston Merger Model"}</definedName>
    <definedName name="wrn.Freq_Res." localSheetId="4" hidden="1">{#N/A,#N/A,TRUE,"FR_HC";#N/A,#N/A,TRUE,"FR_REST";#N/A,#N/A,TRUE,"FR_RETA";#N/A,#N/A,TRUE,"FR_TECSOF";#N/A,#N/A,TRUE,"FR_NETTEC";#N/A,#N/A,TRUE,"FR_CLISER"}</definedName>
    <definedName name="wrn.Freq_Res." localSheetId="5" hidden="1">{#N/A,#N/A,TRUE,"FR_HC";#N/A,#N/A,TRUE,"FR_REST";#N/A,#N/A,TRUE,"FR_RETA";#N/A,#N/A,TRUE,"FR_TECSOF";#N/A,#N/A,TRUE,"FR_NETTEC";#N/A,#N/A,TRUE,"FR_CLISER"}</definedName>
    <definedName name="wrn.Freq_Res." localSheetId="6" hidden="1">{#N/A,#N/A,TRUE,"FR_HC";#N/A,#N/A,TRUE,"FR_REST";#N/A,#N/A,TRUE,"FR_RETA";#N/A,#N/A,TRUE,"FR_TECSOF";#N/A,#N/A,TRUE,"FR_NETTEC";#N/A,#N/A,TRUE,"FR_CLISER"}</definedName>
    <definedName name="wrn.Freq_Res." localSheetId="3" hidden="1">{#N/A,#N/A,TRUE,"FR_HC";#N/A,#N/A,TRUE,"FR_REST";#N/A,#N/A,TRUE,"FR_RETA";#N/A,#N/A,TRUE,"FR_TECSOF";#N/A,#N/A,TRUE,"FR_NETTEC";#N/A,#N/A,TRUE,"FR_CLISER"}</definedName>
    <definedName name="wrn.Freq_Res." hidden="1">{#N/A,#N/A,TRUE,"FR_HC";#N/A,#N/A,TRUE,"FR_REST";#N/A,#N/A,TRUE,"FR_RETA";#N/A,#N/A,TRUE,"FR_TECSOF";#N/A,#N/A,TRUE,"FR_NETTEC";#N/A,#N/A,TRUE,"FR_CLISER"}</definedName>
    <definedName name="wrn.FS_2005." localSheetId="4" hidden="1">{"BS-Yearly",#N/A,TRUE,"BS-Year";"BS-Monthly-2005",#N/A,TRUE,"BS"}</definedName>
    <definedName name="wrn.FS_2005." localSheetId="5" hidden="1">{"BS-Yearly",#N/A,TRUE,"BS-Year";"BS-Monthly-2005",#N/A,TRUE,"BS"}</definedName>
    <definedName name="wrn.FS_2005." localSheetId="6" hidden="1">{"BS-Yearly",#N/A,TRUE,"BS-Year";"BS-Monthly-2005",#N/A,TRUE,"BS"}</definedName>
    <definedName name="wrn.FS_2005." localSheetId="3" hidden="1">{"BS-Yearly",#N/A,TRUE,"BS-Year";"BS-Monthly-2005",#N/A,TRUE,"BS"}</definedName>
    <definedName name="wrn.FS_2005." hidden="1">{"BS-Yearly",#N/A,TRUE,"BS-Year";"BS-Monthly-2005",#N/A,TRUE,"BS"}</definedName>
    <definedName name="wrn.Full." localSheetId="4" hidden="1">{#N/A,#N/A,FALSE,"ExecutiveSummary";#N/A,#N/A,FALSE,"CostDetail";#N/A,#N/A,FALSE,"IncomeDetail";#N/A,#N/A,FALSE,"InterestCalculation"}</definedName>
    <definedName name="wrn.Full." localSheetId="5" hidden="1">{#N/A,#N/A,FALSE,"ExecutiveSummary";#N/A,#N/A,FALSE,"CostDetail";#N/A,#N/A,FALSE,"IncomeDetail";#N/A,#N/A,FALSE,"InterestCalculation"}</definedName>
    <definedName name="wrn.Full." localSheetId="6" hidden="1">{#N/A,#N/A,FALSE,"ExecutiveSummary";#N/A,#N/A,FALSE,"CostDetail";#N/A,#N/A,FALSE,"IncomeDetail";#N/A,#N/A,FALSE,"InterestCalculation"}</definedName>
    <definedName name="wrn.Full." localSheetId="3" hidden="1">{#N/A,#N/A,FALSE,"ExecutiveSummary";#N/A,#N/A,FALSE,"CostDetail";#N/A,#N/A,FALSE,"IncomeDetail";#N/A,#N/A,FALSE,"InterestCalculation"}</definedName>
    <definedName name="wrn.Full." hidden="1">{#N/A,#N/A,FALSE,"ExecutiveSummary";#N/A,#N/A,FALSE,"CostDetail";#N/A,#N/A,FALSE,"IncomeDetail";#N/A,#N/A,FALSE,"InterestCalculation"}</definedName>
    <definedName name="wrn.FULL._.COMPARISON." localSheetId="4" hidden="1">{"Full Sheet",#N/A,FALSE,"Expense Comparison"}</definedName>
    <definedName name="wrn.FULL._.COMPARISON." localSheetId="5" hidden="1">{"Full Sheet",#N/A,FALSE,"Expense Comparison"}</definedName>
    <definedName name="wrn.FULL._.COMPARISON." localSheetId="6" hidden="1">{"Full Sheet",#N/A,FALSE,"Expense Comparison"}</definedName>
    <definedName name="wrn.FULL._.COMPARISON." localSheetId="3" hidden="1">{"Full Sheet",#N/A,FALSE,"Expense Comparison"}</definedName>
    <definedName name="wrn.FULL._.COMPARISON." hidden="1">{"Full Sheet",#N/A,FALSE,"Expense Comparison"}</definedName>
    <definedName name="wrn.Full._.Model." localSheetId="4" hidden="1">{#N/A,#N/A,FALSE,"Cov";#N/A,#N/A,FALSE,"sum";#N/A,#N/A,FALSE,"baladj";#N/A,#N/A,FALSE,"bs";#N/A,#N/A,FALSE,"is";#N/A,#N/A,FALSE,"pis";#N/A,#N/A,FALSE,"pis";#N/A,#N/A,FALSE,"cf";#N/A,#N/A,FALSE,"balhist";#N/A,#N/A,FALSE,"wc";#N/A,#N/A,FALSE,"ltd";#N/A,#N/A,FALSE,"cover";#N/A,#N/A,FALSE,"fa";#N/A,#N/A,FALSE,"tax";#N/A,#N/A,FALSE,"irr";#N/A,#N/A,FALSE,"in";#N/A,#N/A,FALSE,"DCF Cov";#N/A,#N/A,FALSE,"dcf"}</definedName>
    <definedName name="wrn.Full._.Model." localSheetId="5" hidden="1">{#N/A,#N/A,FALSE,"Cov";#N/A,#N/A,FALSE,"sum";#N/A,#N/A,FALSE,"baladj";#N/A,#N/A,FALSE,"bs";#N/A,#N/A,FALSE,"is";#N/A,#N/A,FALSE,"pis";#N/A,#N/A,FALSE,"pis";#N/A,#N/A,FALSE,"cf";#N/A,#N/A,FALSE,"balhist";#N/A,#N/A,FALSE,"wc";#N/A,#N/A,FALSE,"ltd";#N/A,#N/A,FALSE,"cover";#N/A,#N/A,FALSE,"fa";#N/A,#N/A,FALSE,"tax";#N/A,#N/A,FALSE,"irr";#N/A,#N/A,FALSE,"in";#N/A,#N/A,FALSE,"DCF Cov";#N/A,#N/A,FALSE,"dcf"}</definedName>
    <definedName name="wrn.Full._.Model." localSheetId="6" hidden="1">{#N/A,#N/A,FALSE,"Cov";#N/A,#N/A,FALSE,"sum";#N/A,#N/A,FALSE,"baladj";#N/A,#N/A,FALSE,"bs";#N/A,#N/A,FALSE,"is";#N/A,#N/A,FALSE,"pis";#N/A,#N/A,FALSE,"pis";#N/A,#N/A,FALSE,"cf";#N/A,#N/A,FALSE,"balhist";#N/A,#N/A,FALSE,"wc";#N/A,#N/A,FALSE,"ltd";#N/A,#N/A,FALSE,"cover";#N/A,#N/A,FALSE,"fa";#N/A,#N/A,FALSE,"tax";#N/A,#N/A,FALSE,"irr";#N/A,#N/A,FALSE,"in";#N/A,#N/A,FALSE,"DCF Cov";#N/A,#N/A,FALSE,"dcf"}</definedName>
    <definedName name="wrn.Full._.Model." localSheetId="3" hidden="1">{#N/A,#N/A,FALSE,"Cov";#N/A,#N/A,FALSE,"sum";#N/A,#N/A,FALSE,"baladj";#N/A,#N/A,FALSE,"bs";#N/A,#N/A,FALSE,"is";#N/A,#N/A,FALSE,"pis";#N/A,#N/A,FALSE,"pis";#N/A,#N/A,FALSE,"cf";#N/A,#N/A,FALSE,"balhist";#N/A,#N/A,FALSE,"wc";#N/A,#N/A,FALSE,"ltd";#N/A,#N/A,FALSE,"cover";#N/A,#N/A,FALSE,"fa";#N/A,#N/A,FALSE,"tax";#N/A,#N/A,FALSE,"irr";#N/A,#N/A,FALSE,"in";#N/A,#N/A,FALSE,"DCF Cov";#N/A,#N/A,FALSE,"dcf"}</definedName>
    <definedName name="wrn.Full._.Model." hidden="1">{#N/A,#N/A,FALSE,"Cov";#N/A,#N/A,FALSE,"sum";#N/A,#N/A,FALSE,"baladj";#N/A,#N/A,FALSE,"bs";#N/A,#N/A,FALSE,"is";#N/A,#N/A,FALSE,"pis";#N/A,#N/A,FALSE,"pis";#N/A,#N/A,FALSE,"cf";#N/A,#N/A,FALSE,"balhist";#N/A,#N/A,FALSE,"wc";#N/A,#N/A,FALSE,"ltd";#N/A,#N/A,FALSE,"cover";#N/A,#N/A,FALSE,"fa";#N/A,#N/A,FALSE,"tax";#N/A,#N/A,FALSE,"irr";#N/A,#N/A,FALSE,"in";#N/A,#N/A,FALSE,"DCF Cov";#N/A,#N/A,FALSE,"dcf"}</definedName>
    <definedName name="wrn.Full._.Print." localSheetId="4" hidden="1">{#N/A,#N/A,FALSE,"Cover";#N/A,#N/A,FALSE,"Table";#N/A,#N/A,FALSE,"sec 1";#N/A,#N/A,FALSE,"Summary Schedule";#N/A,#N/A,FALSE,"Sec 2";#N/A,#N/A,FALSE,"Use of Proceeds";#N/A,#N/A,FALSE,"Sec 3";#N/A,#N/A,FALSE,"Yield Cal";#N/A,#N/A,FALSE,"Sec 4";#N/A,#N/A,FALSE,"Qtrly Distributions";#N/A,#N/A,FALSE,"Sec 5";#N/A,#N/A,FALSE,"RATE";#N/A,#N/A,FALSE,"Sec 6";#N/A,#N/A,FALSE,"OPERATIONS";#N/A,#N/A,FALSE,"Sec 7";#N/A,#N/A,FALSE,"Dev. Budget";#N/A,#N/A,FALSE,"Sec 8";#N/A,#N/A,FALSE,"Draw";#N/A,#N/A,FALSE,"Sec 9";#N/A,#N/A,FALSE,"COMPARISON SCHEDULE";#N/A,#N/A,FALSE,"Sec 10";#N/A,#N/A,FALSE,"Investor10";#N/A,#N/A,FALSE,"Sec 11";#N/A,#N/A,FALSE,"10 year a";#N/A,#N/A,FALSE,"Sec 12";#N/A,#N/A,FALSE,"Assum."}</definedName>
    <definedName name="wrn.Full._.Print." localSheetId="5" hidden="1">{#N/A,#N/A,FALSE,"Cover";#N/A,#N/A,FALSE,"Table";#N/A,#N/A,FALSE,"sec 1";#N/A,#N/A,FALSE,"Summary Schedule";#N/A,#N/A,FALSE,"Sec 2";#N/A,#N/A,FALSE,"Use of Proceeds";#N/A,#N/A,FALSE,"Sec 3";#N/A,#N/A,FALSE,"Yield Cal";#N/A,#N/A,FALSE,"Sec 4";#N/A,#N/A,FALSE,"Qtrly Distributions";#N/A,#N/A,FALSE,"Sec 5";#N/A,#N/A,FALSE,"RATE";#N/A,#N/A,FALSE,"Sec 6";#N/A,#N/A,FALSE,"OPERATIONS";#N/A,#N/A,FALSE,"Sec 7";#N/A,#N/A,FALSE,"Dev. Budget";#N/A,#N/A,FALSE,"Sec 8";#N/A,#N/A,FALSE,"Draw";#N/A,#N/A,FALSE,"Sec 9";#N/A,#N/A,FALSE,"COMPARISON SCHEDULE";#N/A,#N/A,FALSE,"Sec 10";#N/A,#N/A,FALSE,"Investor10";#N/A,#N/A,FALSE,"Sec 11";#N/A,#N/A,FALSE,"10 year a";#N/A,#N/A,FALSE,"Sec 12";#N/A,#N/A,FALSE,"Assum."}</definedName>
    <definedName name="wrn.Full._.Print." localSheetId="6" hidden="1">{#N/A,#N/A,FALSE,"Cover";#N/A,#N/A,FALSE,"Table";#N/A,#N/A,FALSE,"sec 1";#N/A,#N/A,FALSE,"Summary Schedule";#N/A,#N/A,FALSE,"Sec 2";#N/A,#N/A,FALSE,"Use of Proceeds";#N/A,#N/A,FALSE,"Sec 3";#N/A,#N/A,FALSE,"Yield Cal";#N/A,#N/A,FALSE,"Sec 4";#N/A,#N/A,FALSE,"Qtrly Distributions";#N/A,#N/A,FALSE,"Sec 5";#N/A,#N/A,FALSE,"RATE";#N/A,#N/A,FALSE,"Sec 6";#N/A,#N/A,FALSE,"OPERATIONS";#N/A,#N/A,FALSE,"Sec 7";#N/A,#N/A,FALSE,"Dev. Budget";#N/A,#N/A,FALSE,"Sec 8";#N/A,#N/A,FALSE,"Draw";#N/A,#N/A,FALSE,"Sec 9";#N/A,#N/A,FALSE,"COMPARISON SCHEDULE";#N/A,#N/A,FALSE,"Sec 10";#N/A,#N/A,FALSE,"Investor10";#N/A,#N/A,FALSE,"Sec 11";#N/A,#N/A,FALSE,"10 year a";#N/A,#N/A,FALSE,"Sec 12";#N/A,#N/A,FALSE,"Assum."}</definedName>
    <definedName name="wrn.Full._.Print." localSheetId="3" hidden="1">{#N/A,#N/A,FALSE,"Cover";#N/A,#N/A,FALSE,"Table";#N/A,#N/A,FALSE,"sec 1";#N/A,#N/A,FALSE,"Summary Schedule";#N/A,#N/A,FALSE,"Sec 2";#N/A,#N/A,FALSE,"Use of Proceeds";#N/A,#N/A,FALSE,"Sec 3";#N/A,#N/A,FALSE,"Yield Cal";#N/A,#N/A,FALSE,"Sec 4";#N/A,#N/A,FALSE,"Qtrly Distributions";#N/A,#N/A,FALSE,"Sec 5";#N/A,#N/A,FALSE,"RATE";#N/A,#N/A,FALSE,"Sec 6";#N/A,#N/A,FALSE,"OPERATIONS";#N/A,#N/A,FALSE,"Sec 7";#N/A,#N/A,FALSE,"Dev. Budget";#N/A,#N/A,FALSE,"Sec 8";#N/A,#N/A,FALSE,"Draw";#N/A,#N/A,FALSE,"Sec 9";#N/A,#N/A,FALSE,"COMPARISON SCHEDULE";#N/A,#N/A,FALSE,"Sec 10";#N/A,#N/A,FALSE,"Investor10";#N/A,#N/A,FALSE,"Sec 11";#N/A,#N/A,FALSE,"10 year a";#N/A,#N/A,FALSE,"Sec 12";#N/A,#N/A,FALSE,"Assum."}</definedName>
    <definedName name="wrn.Full._.Print." hidden="1">{#N/A,#N/A,FALSE,"Cover";#N/A,#N/A,FALSE,"Table";#N/A,#N/A,FALSE,"sec 1";#N/A,#N/A,FALSE,"Summary Schedule";#N/A,#N/A,FALSE,"Sec 2";#N/A,#N/A,FALSE,"Use of Proceeds";#N/A,#N/A,FALSE,"Sec 3";#N/A,#N/A,FALSE,"Yield Cal";#N/A,#N/A,FALSE,"Sec 4";#N/A,#N/A,FALSE,"Qtrly Distributions";#N/A,#N/A,FALSE,"Sec 5";#N/A,#N/A,FALSE,"RATE";#N/A,#N/A,FALSE,"Sec 6";#N/A,#N/A,FALSE,"OPERATIONS";#N/A,#N/A,FALSE,"Sec 7";#N/A,#N/A,FALSE,"Dev. Budget";#N/A,#N/A,FALSE,"Sec 8";#N/A,#N/A,FALSE,"Draw";#N/A,#N/A,FALSE,"Sec 9";#N/A,#N/A,FALSE,"COMPARISON SCHEDULE";#N/A,#N/A,FALSE,"Sec 10";#N/A,#N/A,FALSE,"Investor10";#N/A,#N/A,FALSE,"Sec 11";#N/A,#N/A,FALSE,"10 year a";#N/A,#N/A,FALSE,"Sec 12";#N/A,#N/A,FALSE,"Assum."}</definedName>
    <definedName name="wrn.Full._.Report" localSheetId="4" hidden="1">{#N/A,#N/A,FALSE,"Summary";#N/A,#N/A,FALSE,"Project Summary";#N/A,#N/A,FALSE,"Master Developer Cash Flow";#N/A,#N/A,FALSE,"Development Cost Allocation";#N/A,#N/A,FALSE,"Costs";#N/A,#N/A,FALSE,"Pad Fees";#N/A,#N/A,FALSE,"Parking Budget";#N/A,#N/A,FALSE,"Podium Monthly Development #1";#N/A,#N/A,FALSE,"Podium Monthly Development #2";#N/A,#N/A,FALSE,"Podium Quarterly Development Bu";#N/A,#N/A,FALSE,"Parking Cash Flow";#N/A,#N/A,FALSE,"Parking Assumptions";#N/A,#N/A,FALSE,"Bond Debt Service";#N/A,#N/A,FALSE,"Bond Shortfall";#N/A,#N/A,FALSE,"Retail Development Budget";#N/A,#N/A,FALSE,"Retail Monthly Development Budg";#N/A,#N/A,FALSE,"Retail Quarterly Development Bu";#N/A,#N/A,FALSE,"Retail Cash Flow";#N/A,#N/A,FALSE,"Retail Cash Flow";#N/A,#N/A,FALSE,"Retail Assumptions";#N/A,#N/A,FALSE,"Retail Debt Service";#N/A,#N/A,FALSE,"Office Development Budget";#N/A,#N/A,FALSE,"Office Monthly Development Budg";#N/A,#N/A,FALSE,"Office Quarterly Development Bu";#N/A,#N/A,FALSE,"Office Cash Flow";#N/A,#N/A,FALSE,"Office Assumptions";#N/A,#N/A,FALSE,"Office Debt Service";#N/A,#N/A,FALSE,"Hotel Development Budget";#N/A,#N/A,FALSE,"Hotel Monthly Development Budge";#N/A,#N/A,FALSE,"Hotel Quarterly Development Bud";#N/A,#N/A,FALSE,"Hotel Cash Flow";#N/A,#N/A,FALSE,"Hotel Assumptions";#N/A,#N/A,FALSE,"Hotel Debt Service";#N/A,#N/A,FALSE,"Demographics-Hotel";#N/A,#N/A,FALSE,"Land Lease NPV"}</definedName>
    <definedName name="wrn.Full._.Report" localSheetId="5" hidden="1">{#N/A,#N/A,FALSE,"Summary";#N/A,#N/A,FALSE,"Project Summary";#N/A,#N/A,FALSE,"Master Developer Cash Flow";#N/A,#N/A,FALSE,"Development Cost Allocation";#N/A,#N/A,FALSE,"Costs";#N/A,#N/A,FALSE,"Pad Fees";#N/A,#N/A,FALSE,"Parking Budget";#N/A,#N/A,FALSE,"Podium Monthly Development #1";#N/A,#N/A,FALSE,"Podium Monthly Development #2";#N/A,#N/A,FALSE,"Podium Quarterly Development Bu";#N/A,#N/A,FALSE,"Parking Cash Flow";#N/A,#N/A,FALSE,"Parking Assumptions";#N/A,#N/A,FALSE,"Bond Debt Service";#N/A,#N/A,FALSE,"Bond Shortfall";#N/A,#N/A,FALSE,"Retail Development Budget";#N/A,#N/A,FALSE,"Retail Monthly Development Budg";#N/A,#N/A,FALSE,"Retail Quarterly Development Bu";#N/A,#N/A,FALSE,"Retail Cash Flow";#N/A,#N/A,FALSE,"Retail Cash Flow";#N/A,#N/A,FALSE,"Retail Assumptions";#N/A,#N/A,FALSE,"Retail Debt Service";#N/A,#N/A,FALSE,"Office Development Budget";#N/A,#N/A,FALSE,"Office Monthly Development Budg";#N/A,#N/A,FALSE,"Office Quarterly Development Bu";#N/A,#N/A,FALSE,"Office Cash Flow";#N/A,#N/A,FALSE,"Office Assumptions";#N/A,#N/A,FALSE,"Office Debt Service";#N/A,#N/A,FALSE,"Hotel Development Budget";#N/A,#N/A,FALSE,"Hotel Monthly Development Budge";#N/A,#N/A,FALSE,"Hotel Quarterly Development Bud";#N/A,#N/A,FALSE,"Hotel Cash Flow";#N/A,#N/A,FALSE,"Hotel Assumptions";#N/A,#N/A,FALSE,"Hotel Debt Service";#N/A,#N/A,FALSE,"Demographics-Hotel";#N/A,#N/A,FALSE,"Land Lease NPV"}</definedName>
    <definedName name="wrn.Full._.Report" localSheetId="6" hidden="1">{#N/A,#N/A,FALSE,"Summary";#N/A,#N/A,FALSE,"Project Summary";#N/A,#N/A,FALSE,"Master Developer Cash Flow";#N/A,#N/A,FALSE,"Development Cost Allocation";#N/A,#N/A,FALSE,"Costs";#N/A,#N/A,FALSE,"Pad Fees";#N/A,#N/A,FALSE,"Parking Budget";#N/A,#N/A,FALSE,"Podium Monthly Development #1";#N/A,#N/A,FALSE,"Podium Monthly Development #2";#N/A,#N/A,FALSE,"Podium Quarterly Development Bu";#N/A,#N/A,FALSE,"Parking Cash Flow";#N/A,#N/A,FALSE,"Parking Assumptions";#N/A,#N/A,FALSE,"Bond Debt Service";#N/A,#N/A,FALSE,"Bond Shortfall";#N/A,#N/A,FALSE,"Retail Development Budget";#N/A,#N/A,FALSE,"Retail Monthly Development Budg";#N/A,#N/A,FALSE,"Retail Quarterly Development Bu";#N/A,#N/A,FALSE,"Retail Cash Flow";#N/A,#N/A,FALSE,"Retail Cash Flow";#N/A,#N/A,FALSE,"Retail Assumptions";#N/A,#N/A,FALSE,"Retail Debt Service";#N/A,#N/A,FALSE,"Office Development Budget";#N/A,#N/A,FALSE,"Office Monthly Development Budg";#N/A,#N/A,FALSE,"Office Quarterly Development Bu";#N/A,#N/A,FALSE,"Office Cash Flow";#N/A,#N/A,FALSE,"Office Assumptions";#N/A,#N/A,FALSE,"Office Debt Service";#N/A,#N/A,FALSE,"Hotel Development Budget";#N/A,#N/A,FALSE,"Hotel Monthly Development Budge";#N/A,#N/A,FALSE,"Hotel Quarterly Development Bud";#N/A,#N/A,FALSE,"Hotel Cash Flow";#N/A,#N/A,FALSE,"Hotel Assumptions";#N/A,#N/A,FALSE,"Hotel Debt Service";#N/A,#N/A,FALSE,"Demographics-Hotel";#N/A,#N/A,FALSE,"Land Lease NPV"}</definedName>
    <definedName name="wrn.Full._.Report" localSheetId="3" hidden="1">{#N/A,#N/A,FALSE,"Summary";#N/A,#N/A,FALSE,"Project Summary";#N/A,#N/A,FALSE,"Master Developer Cash Flow";#N/A,#N/A,FALSE,"Development Cost Allocation";#N/A,#N/A,FALSE,"Costs";#N/A,#N/A,FALSE,"Pad Fees";#N/A,#N/A,FALSE,"Parking Budget";#N/A,#N/A,FALSE,"Podium Monthly Development #1";#N/A,#N/A,FALSE,"Podium Monthly Development #2";#N/A,#N/A,FALSE,"Podium Quarterly Development Bu";#N/A,#N/A,FALSE,"Parking Cash Flow";#N/A,#N/A,FALSE,"Parking Assumptions";#N/A,#N/A,FALSE,"Bond Debt Service";#N/A,#N/A,FALSE,"Bond Shortfall";#N/A,#N/A,FALSE,"Retail Development Budget";#N/A,#N/A,FALSE,"Retail Monthly Development Budg";#N/A,#N/A,FALSE,"Retail Quarterly Development Bu";#N/A,#N/A,FALSE,"Retail Cash Flow";#N/A,#N/A,FALSE,"Retail Cash Flow";#N/A,#N/A,FALSE,"Retail Assumptions";#N/A,#N/A,FALSE,"Retail Debt Service";#N/A,#N/A,FALSE,"Office Development Budget";#N/A,#N/A,FALSE,"Office Monthly Development Budg";#N/A,#N/A,FALSE,"Office Quarterly Development Bu";#N/A,#N/A,FALSE,"Office Cash Flow";#N/A,#N/A,FALSE,"Office Assumptions";#N/A,#N/A,FALSE,"Office Debt Service";#N/A,#N/A,FALSE,"Hotel Development Budget";#N/A,#N/A,FALSE,"Hotel Monthly Development Budge";#N/A,#N/A,FALSE,"Hotel Quarterly Development Bud";#N/A,#N/A,FALSE,"Hotel Cash Flow";#N/A,#N/A,FALSE,"Hotel Assumptions";#N/A,#N/A,FALSE,"Hotel Debt Service";#N/A,#N/A,FALSE,"Demographics-Hotel";#N/A,#N/A,FALSE,"Land Lease NPV"}</definedName>
    <definedName name="wrn.Full._.Report" hidden="1">{#N/A,#N/A,FALSE,"Summary";#N/A,#N/A,FALSE,"Project Summary";#N/A,#N/A,FALSE,"Master Developer Cash Flow";#N/A,#N/A,FALSE,"Development Cost Allocation";#N/A,#N/A,FALSE,"Costs";#N/A,#N/A,FALSE,"Pad Fees";#N/A,#N/A,FALSE,"Parking Budget";#N/A,#N/A,FALSE,"Podium Monthly Development #1";#N/A,#N/A,FALSE,"Podium Monthly Development #2";#N/A,#N/A,FALSE,"Podium Quarterly Development Bu";#N/A,#N/A,FALSE,"Parking Cash Flow";#N/A,#N/A,FALSE,"Parking Assumptions";#N/A,#N/A,FALSE,"Bond Debt Service";#N/A,#N/A,FALSE,"Bond Shortfall";#N/A,#N/A,FALSE,"Retail Development Budget";#N/A,#N/A,FALSE,"Retail Monthly Development Budg";#N/A,#N/A,FALSE,"Retail Quarterly Development Bu";#N/A,#N/A,FALSE,"Retail Cash Flow";#N/A,#N/A,FALSE,"Retail Cash Flow";#N/A,#N/A,FALSE,"Retail Assumptions";#N/A,#N/A,FALSE,"Retail Debt Service";#N/A,#N/A,FALSE,"Office Development Budget";#N/A,#N/A,FALSE,"Office Monthly Development Budg";#N/A,#N/A,FALSE,"Office Quarterly Development Bu";#N/A,#N/A,FALSE,"Office Cash Flow";#N/A,#N/A,FALSE,"Office Assumptions";#N/A,#N/A,FALSE,"Office Debt Service";#N/A,#N/A,FALSE,"Hotel Development Budget";#N/A,#N/A,FALSE,"Hotel Monthly Development Budge";#N/A,#N/A,FALSE,"Hotel Quarterly Development Bud";#N/A,#N/A,FALSE,"Hotel Cash Flow";#N/A,#N/A,FALSE,"Hotel Assumptions";#N/A,#N/A,FALSE,"Hotel Debt Service";#N/A,#N/A,FALSE,"Demographics-Hotel";#N/A,#N/A,FALSE,"Land Lease NPV"}</definedName>
    <definedName name="wrn.full._.report." localSheetId="4" hidden="1">{"Header",#N/A,FALSE,"Assumptions";"Header",#N/A,FALSE,"Summary";"Header",#N/A,FALSE,"Credit Stats";"Header",#N/A,FALSE,"Pro Forma BS";"Header",#N/A,FALSE,"Pro Forma Financials";"Header",#N/A,FALSE,"Consol Balance Sheet";"Header",#N/A,FALSE,"Consol Income Statement";"Header",#N/A,FALSE,"Consol Cash Flow";"Header",#N/A,FALSE,"IRR-EBITDA"}</definedName>
    <definedName name="wrn.full._.report." localSheetId="5" hidden="1">{"Header",#N/A,FALSE,"Assumptions";"Header",#N/A,FALSE,"Summary";"Header",#N/A,FALSE,"Credit Stats";"Header",#N/A,FALSE,"Pro Forma BS";"Header",#N/A,FALSE,"Pro Forma Financials";"Header",#N/A,FALSE,"Consol Balance Sheet";"Header",#N/A,FALSE,"Consol Income Statement";"Header",#N/A,FALSE,"Consol Cash Flow";"Header",#N/A,FALSE,"IRR-EBITDA"}</definedName>
    <definedName name="wrn.full._.report." localSheetId="6" hidden="1">{"Header",#N/A,FALSE,"Assumptions";"Header",#N/A,FALSE,"Summary";"Header",#N/A,FALSE,"Credit Stats";"Header",#N/A,FALSE,"Pro Forma BS";"Header",#N/A,FALSE,"Pro Forma Financials";"Header",#N/A,FALSE,"Consol Balance Sheet";"Header",#N/A,FALSE,"Consol Income Statement";"Header",#N/A,FALSE,"Consol Cash Flow";"Header",#N/A,FALSE,"IRR-EBITDA"}</definedName>
    <definedName name="wrn.full._.report." localSheetId="3" hidden="1">{"Header",#N/A,FALSE,"Assumptions";"Header",#N/A,FALSE,"Summary";"Header",#N/A,FALSE,"Credit Stats";"Header",#N/A,FALSE,"Pro Forma BS";"Header",#N/A,FALSE,"Pro Forma Financials";"Header",#N/A,FALSE,"Consol Balance Sheet";"Header",#N/A,FALSE,"Consol Income Statement";"Header",#N/A,FALSE,"Consol Cash Flow";"Header",#N/A,FALSE,"IRR-EBITDA"}</definedName>
    <definedName name="wrn.full._.report." hidden="1">{"Header",#N/A,FALSE,"Assumptions";"Header",#N/A,FALSE,"Summary";"Header",#N/A,FALSE,"Credit Stats";"Header",#N/A,FALSE,"Pro Forma BS";"Header",#N/A,FALSE,"Pro Forma Financials";"Header",#N/A,FALSE,"Consol Balance Sheet";"Header",#N/A,FALSE,"Consol Income Statement";"Header",#N/A,FALSE,"Consol Cash Flow";"Header",#N/A,FALSE,"IRR-EBITDA"}</definedName>
    <definedName name="wrn.full._.set." localSheetId="4" hidden="1">{"qtrs",#N/A,FALSE,"External Mnth-Qtr-Ytd (EBITDA)";"months",#N/A,FALSE,"External Mnth-Qtr-Ytd (EBITDA)";"qtrs",#N/A,FALSE,"External Mnth-Qtr-Ytd (EBIT)";"monthsl",#N/A,FALSE,"External Mnth-Qtr-Ytd (EBIT)";"qtrs",#N/A,FALSE,"Internal Mth-Qtr-Ytd";"months",#N/A,FALSE,"Internal Mth-Qtr-Ytd"}</definedName>
    <definedName name="wrn.full._.set." localSheetId="5" hidden="1">{"qtrs",#N/A,FALSE,"External Mnth-Qtr-Ytd (EBITDA)";"months",#N/A,FALSE,"External Mnth-Qtr-Ytd (EBITDA)";"qtrs",#N/A,FALSE,"External Mnth-Qtr-Ytd (EBIT)";"monthsl",#N/A,FALSE,"External Mnth-Qtr-Ytd (EBIT)";"qtrs",#N/A,FALSE,"Internal Mth-Qtr-Ytd";"months",#N/A,FALSE,"Internal Mth-Qtr-Ytd"}</definedName>
    <definedName name="wrn.full._.set." localSheetId="6" hidden="1">{"qtrs",#N/A,FALSE,"External Mnth-Qtr-Ytd (EBITDA)";"months",#N/A,FALSE,"External Mnth-Qtr-Ytd (EBITDA)";"qtrs",#N/A,FALSE,"External Mnth-Qtr-Ytd (EBIT)";"monthsl",#N/A,FALSE,"External Mnth-Qtr-Ytd (EBIT)";"qtrs",#N/A,FALSE,"Internal Mth-Qtr-Ytd";"months",#N/A,FALSE,"Internal Mth-Qtr-Ytd"}</definedName>
    <definedName name="wrn.full._.set." localSheetId="3" hidden="1">{"qtrs",#N/A,FALSE,"External Mnth-Qtr-Ytd (EBITDA)";"months",#N/A,FALSE,"External Mnth-Qtr-Ytd (EBITDA)";"qtrs",#N/A,FALSE,"External Mnth-Qtr-Ytd (EBIT)";"monthsl",#N/A,FALSE,"External Mnth-Qtr-Ytd (EBIT)";"qtrs",#N/A,FALSE,"Internal Mth-Qtr-Ytd";"months",#N/A,FALSE,"Internal Mth-Qtr-Ytd"}</definedName>
    <definedName name="wrn.full._.set." hidden="1">{"qtrs",#N/A,FALSE,"External Mnth-Qtr-Ytd (EBITDA)";"months",#N/A,FALSE,"External Mnth-Qtr-Ytd (EBITDA)";"qtrs",#N/A,FALSE,"External Mnth-Qtr-Ytd (EBIT)";"monthsl",#N/A,FALSE,"External Mnth-Qtr-Ytd (EBIT)";"qtrs",#N/A,FALSE,"Internal Mth-Qtr-Ytd";"months",#N/A,FALSE,"Internal Mth-Qtr-Ytd"}</definedName>
    <definedName name="wrn.Full_Template." localSheetId="4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Full_Template." localSheetId="5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Full_Template." localSheetId="6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Full_Template." localSheetId="3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Full_Template.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Full_Template._1" localSheetId="4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Full_Template._1" localSheetId="5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Full_Template._1" localSheetId="6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Full_Template._1" localSheetId="3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Full_Template._1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FY97SBP." localSheetId="4" hidden="1">{#N/A,#N/A,FALSE,"FY97";#N/A,#N/A,FALSE,"FY98";#N/A,#N/A,FALSE,"FY99";#N/A,#N/A,FALSE,"FY00";#N/A,#N/A,FALSE,"FY01"}</definedName>
    <definedName name="wrn.FY97SBP." localSheetId="5" hidden="1">{#N/A,#N/A,FALSE,"FY97";#N/A,#N/A,FALSE,"FY98";#N/A,#N/A,FALSE,"FY99";#N/A,#N/A,FALSE,"FY00";#N/A,#N/A,FALSE,"FY01"}</definedName>
    <definedName name="wrn.FY97SBP." localSheetId="6" hidden="1">{#N/A,#N/A,FALSE,"FY97";#N/A,#N/A,FALSE,"FY98";#N/A,#N/A,FALSE,"FY99";#N/A,#N/A,FALSE,"FY00";#N/A,#N/A,FALSE,"FY01"}</definedName>
    <definedName name="wrn.FY97SBP." localSheetId="3" hidden="1">{#N/A,#N/A,FALSE,"FY97";#N/A,#N/A,FALSE,"FY98";#N/A,#N/A,FALSE,"FY99";#N/A,#N/A,FALSE,"FY00";#N/A,#N/A,FALSE,"FY01"}</definedName>
    <definedName name="wrn.FY97SBP." hidden="1">{#N/A,#N/A,FALSE,"FY97";#N/A,#N/A,FALSE,"FY98";#N/A,#N/A,FALSE,"FY99";#N/A,#N/A,FALSE,"FY00";#N/A,#N/A,FALSE,"FY01"}</definedName>
    <definedName name="wrn.Garage." localSheetId="4" hidden="1">{#N/A,#N/A,FALSE,"Garage Assumpt 1";#N/A,#N/A,FALSE,"Garage Op Proj";#N/A,#N/A,FALSE,"Hist I&amp;E";#N/A,#N/A,FALSE,"Garage Lease"}</definedName>
    <definedName name="wrn.Garage." localSheetId="5" hidden="1">{#N/A,#N/A,FALSE,"Garage Assumpt 1";#N/A,#N/A,FALSE,"Garage Op Proj";#N/A,#N/A,FALSE,"Hist I&amp;E";#N/A,#N/A,FALSE,"Garage Lease"}</definedName>
    <definedName name="wrn.Garage." localSheetId="6" hidden="1">{#N/A,#N/A,FALSE,"Garage Assumpt 1";#N/A,#N/A,FALSE,"Garage Op Proj";#N/A,#N/A,FALSE,"Hist I&amp;E";#N/A,#N/A,FALSE,"Garage Lease"}</definedName>
    <definedName name="wrn.Garage." localSheetId="3" hidden="1">{#N/A,#N/A,FALSE,"Garage Assumpt 1";#N/A,#N/A,FALSE,"Garage Op Proj";#N/A,#N/A,FALSE,"Hist I&amp;E";#N/A,#N/A,FALSE,"Garage Lease"}</definedName>
    <definedName name="wrn.Garage." hidden="1">{#N/A,#N/A,FALSE,"Garage Assumpt 1";#N/A,#N/A,FALSE,"Garage Op Proj";#N/A,#N/A,FALSE,"Hist I&amp;E";#N/A,#N/A,FALSE,"Garage Lease"}</definedName>
    <definedName name="wrn.General._.Information." localSheetId="4" hidden="1">{#N/A,#N/A,FALSE,"Input 2 - Sources of Funds"}</definedName>
    <definedName name="wrn.General._.Information." localSheetId="5" hidden="1">{#N/A,#N/A,FALSE,"Input 2 - Sources of Funds"}</definedName>
    <definedName name="wrn.General._.Information." localSheetId="6" hidden="1">{#N/A,#N/A,FALSE,"Input 2 - Sources of Funds"}</definedName>
    <definedName name="wrn.General._.Information." localSheetId="3" hidden="1">{#N/A,#N/A,FALSE,"Input 2 - Sources of Funds"}</definedName>
    <definedName name="wrn.General._.Information." hidden="1">{#N/A,#N/A,FALSE,"Input 2 - Sources of Funds"}</definedName>
    <definedName name="wrn.Golf._.Summary." localSheetId="4" hidden="1">{"View1",#N/A,FALSE,"Golf";"View2",#N/A,FALSE,"Golf";"View3",#N/A,FALSE,"Golf";"View4",#N/A,FALSE,"Golf";"View5",#N/A,FALSE,"Golf";"View6",#N/A,FALSE,"Golf";"View7",#N/A,FALSE,"Golf";"View8",#N/A,FALSE,"Golf";"View9",#N/A,FALSE,"Golf";"View10",#N/A,FALSE,"Golf";"View11",#N/A,FALSE,"Golf";"View12",#N/A,FALSE,"Golf"}</definedName>
    <definedName name="wrn.Golf._.Summary." localSheetId="5" hidden="1">{"View1",#N/A,FALSE,"Golf";"View2",#N/A,FALSE,"Golf";"View3",#N/A,FALSE,"Golf";"View4",#N/A,FALSE,"Golf";"View5",#N/A,FALSE,"Golf";"View6",#N/A,FALSE,"Golf";"View7",#N/A,FALSE,"Golf";"View8",#N/A,FALSE,"Golf";"View9",#N/A,FALSE,"Golf";"View10",#N/A,FALSE,"Golf";"View11",#N/A,FALSE,"Golf";"View12",#N/A,FALSE,"Golf"}</definedName>
    <definedName name="wrn.Golf._.Summary." localSheetId="6" hidden="1">{"View1",#N/A,FALSE,"Golf";"View2",#N/A,FALSE,"Golf";"View3",#N/A,FALSE,"Golf";"View4",#N/A,FALSE,"Golf";"View5",#N/A,FALSE,"Golf";"View6",#N/A,FALSE,"Golf";"View7",#N/A,FALSE,"Golf";"View8",#N/A,FALSE,"Golf";"View9",#N/A,FALSE,"Golf";"View10",#N/A,FALSE,"Golf";"View11",#N/A,FALSE,"Golf";"View12",#N/A,FALSE,"Golf"}</definedName>
    <definedName name="wrn.Golf._.Summary." localSheetId="3" hidden="1">{"View1",#N/A,FALSE,"Golf";"View2",#N/A,FALSE,"Golf";"View3",#N/A,FALSE,"Golf";"View4",#N/A,FALSE,"Golf";"View5",#N/A,FALSE,"Golf";"View6",#N/A,FALSE,"Golf";"View7",#N/A,FALSE,"Golf";"View8",#N/A,FALSE,"Golf";"View9",#N/A,FALSE,"Golf";"View10",#N/A,FALSE,"Golf";"View11",#N/A,FALSE,"Golf";"View12",#N/A,FALSE,"Golf"}</definedName>
    <definedName name="wrn.Golf._.Summary." hidden="1">{"View1",#N/A,FALSE,"Golf";"View2",#N/A,FALSE,"Golf";"View3",#N/A,FALSE,"Golf";"View4",#N/A,FALSE,"Golf";"View5",#N/A,FALSE,"Golf";"View6",#N/A,FALSE,"Golf";"View7",#N/A,FALSE,"Golf";"View8",#N/A,FALSE,"Golf";"View9",#N/A,FALSE,"Golf";"View10",#N/A,FALSE,"Golf";"View11",#N/A,FALSE,"Golf";"View12",#N/A,FALSE,"Golf"}</definedName>
    <definedName name="wrn.graph." localSheetId="4" hidden="1">{"graph",#N/A,FALSE,"RIGCOUNT";"graph",#N/A,FALSE,"ON_OFFSHORE";"graph",#N/A,FALSE,"crewcnt";"graph",#N/A,FALSE,"OILvGAS";"graph",#N/A,FALSE,"OFF_RIGCOUNT";"graph",#N/A,FALSE,"indep perf";"graph",#N/A,FALSE,"oil serv perf"}</definedName>
    <definedName name="wrn.graph." localSheetId="5" hidden="1">{"graph",#N/A,FALSE,"RIGCOUNT";"graph",#N/A,FALSE,"ON_OFFSHORE";"graph",#N/A,FALSE,"crewcnt";"graph",#N/A,FALSE,"OILvGAS";"graph",#N/A,FALSE,"OFF_RIGCOUNT";"graph",#N/A,FALSE,"indep perf";"graph",#N/A,FALSE,"oil serv perf"}</definedName>
    <definedName name="wrn.graph." localSheetId="6" hidden="1">{"graph",#N/A,FALSE,"RIGCOUNT";"graph",#N/A,FALSE,"ON_OFFSHORE";"graph",#N/A,FALSE,"crewcnt";"graph",#N/A,FALSE,"OILvGAS";"graph",#N/A,FALSE,"OFF_RIGCOUNT";"graph",#N/A,FALSE,"indep perf";"graph",#N/A,FALSE,"oil serv perf"}</definedName>
    <definedName name="wrn.graph." localSheetId="3" hidden="1">{"graph",#N/A,FALSE,"RIGCOUNT";"graph",#N/A,FALSE,"ON_OFFSHORE";"graph",#N/A,FALSE,"crewcnt";"graph",#N/A,FALSE,"OILvGAS";"graph",#N/A,FALSE,"OFF_RIGCOUNT";"graph",#N/A,FALSE,"indep perf";"graph",#N/A,FALSE,"oil serv perf"}</definedName>
    <definedName name="wrn.graph." hidden="1">{"graph",#N/A,FALSE,"RIGCOUNT";"graph",#N/A,FALSE,"ON_OFFSHORE";"graph",#N/A,FALSE,"crewcnt";"graph",#N/A,FALSE,"OILvGAS";"graph",#N/A,FALSE,"OFF_RIGCOUNT";"graph",#N/A,FALSE,"indep perf";"graph",#N/A,FALSE,"oil serv perf"}</definedName>
    <definedName name="wrn.greg." localSheetId="4" hidden="1">{"three",#N/A,FALSE,"Capital";"four",#N/A,FALSE,"Capital"}</definedName>
    <definedName name="wrn.greg." localSheetId="5" hidden="1">{"three",#N/A,FALSE,"Capital";"four",#N/A,FALSE,"Capital"}</definedName>
    <definedName name="wrn.greg." localSheetId="6" hidden="1">{"three",#N/A,FALSE,"Capital";"four",#N/A,FALSE,"Capital"}</definedName>
    <definedName name="wrn.greg." localSheetId="3" hidden="1">{"three",#N/A,FALSE,"Capital";"four",#N/A,FALSE,"Capital"}</definedName>
    <definedName name="wrn.greg." hidden="1">{"three",#N/A,FALSE,"Capital";"four",#N/A,FALSE,"Capital"}</definedName>
    <definedName name="wrn.gros." localSheetId="4" hidden="1">{#N/A,#N/A,FALSE,"Sch01";#N/A,#N/A,FALSE,"Sch02";#N/A,#N/A,FALSE,"Sch04";#N/A,#N/A,FALSE,"Sch05";#N/A,#N/A,FALSE,"Sch05a";#N/A,#N/A,FALSE,"Sch06";#N/A,#N/A,FALSE,"Sch07";#N/A,#N/A,FALSE,"Sch08";#N/A,#N/A,FALSE,"Sch09";#N/A,#N/A,FALSE,"Sch10";#N/A,#N/A,FALSE,"Sch11";#N/A,#N/A,FALSE,"Sch12";#N/A,#N/A,FALSE,"Sch-C";#N/A,#N/A,FALSE,"Sch-E"}</definedName>
    <definedName name="wrn.gros." localSheetId="5" hidden="1">{#N/A,#N/A,FALSE,"Sch01";#N/A,#N/A,FALSE,"Sch02";#N/A,#N/A,FALSE,"Sch04";#N/A,#N/A,FALSE,"Sch05";#N/A,#N/A,FALSE,"Sch05a";#N/A,#N/A,FALSE,"Sch06";#N/A,#N/A,FALSE,"Sch07";#N/A,#N/A,FALSE,"Sch08";#N/A,#N/A,FALSE,"Sch09";#N/A,#N/A,FALSE,"Sch10";#N/A,#N/A,FALSE,"Sch11";#N/A,#N/A,FALSE,"Sch12";#N/A,#N/A,FALSE,"Sch-C";#N/A,#N/A,FALSE,"Sch-E"}</definedName>
    <definedName name="wrn.gros." localSheetId="6" hidden="1">{#N/A,#N/A,FALSE,"Sch01";#N/A,#N/A,FALSE,"Sch02";#N/A,#N/A,FALSE,"Sch04";#N/A,#N/A,FALSE,"Sch05";#N/A,#N/A,FALSE,"Sch05a";#N/A,#N/A,FALSE,"Sch06";#N/A,#N/A,FALSE,"Sch07";#N/A,#N/A,FALSE,"Sch08";#N/A,#N/A,FALSE,"Sch09";#N/A,#N/A,FALSE,"Sch10";#N/A,#N/A,FALSE,"Sch11";#N/A,#N/A,FALSE,"Sch12";#N/A,#N/A,FALSE,"Sch-C";#N/A,#N/A,FALSE,"Sch-E"}</definedName>
    <definedName name="wrn.gros." localSheetId="3" hidden="1">{#N/A,#N/A,FALSE,"Sch01";#N/A,#N/A,FALSE,"Sch02";#N/A,#N/A,FALSE,"Sch04";#N/A,#N/A,FALSE,"Sch05";#N/A,#N/A,FALSE,"Sch05a";#N/A,#N/A,FALSE,"Sch06";#N/A,#N/A,FALSE,"Sch07";#N/A,#N/A,FALSE,"Sch08";#N/A,#N/A,FALSE,"Sch09";#N/A,#N/A,FALSE,"Sch10";#N/A,#N/A,FALSE,"Sch11";#N/A,#N/A,FALSE,"Sch12";#N/A,#N/A,FALSE,"Sch-C";#N/A,#N/A,FALSE,"Sch-E"}</definedName>
    <definedName name="wrn.gros." hidden="1">{#N/A,#N/A,FALSE,"Sch01";#N/A,#N/A,FALSE,"Sch02";#N/A,#N/A,FALSE,"Sch04";#N/A,#N/A,FALSE,"Sch05";#N/A,#N/A,FALSE,"Sch05a";#N/A,#N/A,FALSE,"Sch06";#N/A,#N/A,FALSE,"Sch07";#N/A,#N/A,FALSE,"Sch08";#N/A,#N/A,FALSE,"Sch09";#N/A,#N/A,FALSE,"Sch10";#N/A,#N/A,FALSE,"Sch11";#N/A,#N/A,FALSE,"Sch12";#N/A,#N/A,FALSE,"Sch-C";#N/A,#N/A,FALSE,"Sch-E"}</definedName>
    <definedName name="wrn.Gross._.to._.Net._.Reconciliations." localSheetId="4" hidden="1">{"Full Gross to Net",#N/A,TRUE,"GtoN";"R_I Accepted from Group Coys",#N/A,TRUE,"GtoN";"R_I Ceded to Group Coys",#N/A,TRUE,"GtoN";"Closing Loss Reserves and Gross Claims Incurred",#N/A,TRUE,"GtoN"}</definedName>
    <definedName name="wrn.Gross._.to._.Net._.Reconciliations." localSheetId="5" hidden="1">{"Full Gross to Net",#N/A,TRUE,"GtoN";"R_I Accepted from Group Coys",#N/A,TRUE,"GtoN";"R_I Ceded to Group Coys",#N/A,TRUE,"GtoN";"Closing Loss Reserves and Gross Claims Incurred",#N/A,TRUE,"GtoN"}</definedName>
    <definedName name="wrn.Gross._.to._.Net._.Reconciliations." localSheetId="6" hidden="1">{"Full Gross to Net",#N/A,TRUE,"GtoN";"R_I Accepted from Group Coys",#N/A,TRUE,"GtoN";"R_I Ceded to Group Coys",#N/A,TRUE,"GtoN";"Closing Loss Reserves and Gross Claims Incurred",#N/A,TRUE,"GtoN"}</definedName>
    <definedName name="wrn.Gross._.to._.Net._.Reconciliations." localSheetId="3" hidden="1">{"Full Gross to Net",#N/A,TRUE,"GtoN";"R_I Accepted from Group Coys",#N/A,TRUE,"GtoN";"R_I Ceded to Group Coys",#N/A,TRUE,"GtoN";"Closing Loss Reserves and Gross Claims Incurred",#N/A,TRUE,"GtoN"}</definedName>
    <definedName name="wrn.Gross._.to._.Net._.Reconciliations." hidden="1">{"Full Gross to Net",#N/A,TRUE,"GtoN";"R_I Accepted from Group Coys",#N/A,TRUE,"GtoN";"R_I Ceded to Group Coys",#N/A,TRUE,"GtoN";"Closing Loss Reserves and Gross Claims Incurred",#N/A,TRUE,"GtoN"}</definedName>
    <definedName name="wrn.Gross._.up." localSheetId="4" hidden="1">{#N/A,#N/A,FALSE,"Gross-Up"}</definedName>
    <definedName name="wrn.Gross._.up." localSheetId="5" hidden="1">{#N/A,#N/A,FALSE,"Gross-Up"}</definedName>
    <definedName name="wrn.Gross._.up." localSheetId="6" hidden="1">{#N/A,#N/A,FALSE,"Gross-Up"}</definedName>
    <definedName name="wrn.Gross._.up." localSheetId="3" hidden="1">{#N/A,#N/A,FALSE,"Gross-Up"}</definedName>
    <definedName name="wrn.Gross._.up." hidden="1">{#N/A,#N/A,FALSE,"Gross-Up"}</definedName>
    <definedName name="wrn.GSA._.PRINT." localSheetId="4" hidden="1">{#N/A,#N/A,FALSE,"DEV COSTS";#N/A,#N/A,FALSE,"10-YR C. F."}</definedName>
    <definedName name="wrn.GSA._.PRINT." localSheetId="5" hidden="1">{#N/A,#N/A,FALSE,"DEV COSTS";#N/A,#N/A,FALSE,"10-YR C. F."}</definedName>
    <definedName name="wrn.GSA._.PRINT." localSheetId="6" hidden="1">{#N/A,#N/A,FALSE,"DEV COSTS";#N/A,#N/A,FALSE,"10-YR C. F."}</definedName>
    <definedName name="wrn.GSA._.PRINT." localSheetId="3" hidden="1">{#N/A,#N/A,FALSE,"DEV COSTS";#N/A,#N/A,FALSE,"10-YR C. F."}</definedName>
    <definedName name="wrn.GSA._.PRINT." hidden="1">{#N/A,#N/A,FALSE,"DEV COSTS";#N/A,#N/A,FALSE,"10-YR C. F."}</definedName>
    <definedName name="wrn.gsa._PRINT5" localSheetId="4" hidden="1">{#N/A,#N/A,FALSE,"DEV COSTS";#N/A,#N/A,FALSE,"10-YR C. F."}</definedName>
    <definedName name="wrn.gsa._PRINT5" localSheetId="5" hidden="1">{#N/A,#N/A,FALSE,"DEV COSTS";#N/A,#N/A,FALSE,"10-YR C. F."}</definedName>
    <definedName name="wrn.gsa._PRINT5" localSheetId="6" hidden="1">{#N/A,#N/A,FALSE,"DEV COSTS";#N/A,#N/A,FALSE,"10-YR C. F."}</definedName>
    <definedName name="wrn.gsa._PRINT5" localSheetId="3" hidden="1">{#N/A,#N/A,FALSE,"DEV COSTS";#N/A,#N/A,FALSE,"10-YR C. F."}</definedName>
    <definedName name="wrn.gsa._PRINT5" hidden="1">{#N/A,#N/A,FALSE,"DEV COSTS";#N/A,#N/A,FALSE,"10-YR C. F."}</definedName>
    <definedName name="wrn.Gund._.Arena._.PCD." localSheetId="4" hidden="1">{#N/A,#N/A,TRUE,"Gund Arena PCD";#N/A,#N/A,TRUE,"Gund Arena IOR"}</definedName>
    <definedName name="wrn.Gund._.Arena._.PCD." localSheetId="5" hidden="1">{#N/A,#N/A,TRUE,"Gund Arena PCD";#N/A,#N/A,TRUE,"Gund Arena IOR"}</definedName>
    <definedName name="wrn.Gund._.Arena._.PCD." localSheetId="6" hidden="1">{#N/A,#N/A,TRUE,"Gund Arena PCD";#N/A,#N/A,TRUE,"Gund Arena IOR"}</definedName>
    <definedName name="wrn.Gund._.Arena._.PCD." localSheetId="3" hidden="1">{#N/A,#N/A,TRUE,"Gund Arena PCD";#N/A,#N/A,TRUE,"Gund Arena IOR"}</definedName>
    <definedName name="wrn.Gund._.Arena._.PCD." hidden="1">{#N/A,#N/A,TRUE,"Gund Arena PCD";#N/A,#N/A,TRUE,"Gund Arena IOR"}</definedName>
    <definedName name="wrn.HEAT." localSheetId="4" hidden="1">{#N/A,#N/A,FALSE,"Heat";#N/A,#N/A,FALSE,"DCF";#N/A,#N/A,FALSE,"LBO";#N/A,#N/A,FALSE,"A";#N/A,#N/A,FALSE,"C";#N/A,#N/A,FALSE,"impd";#N/A,#N/A,FALSE,"Accr-Dilu"}</definedName>
    <definedName name="wrn.HEAT." localSheetId="5" hidden="1">{#N/A,#N/A,FALSE,"Heat";#N/A,#N/A,FALSE,"DCF";#N/A,#N/A,FALSE,"LBO";#N/A,#N/A,FALSE,"A";#N/A,#N/A,FALSE,"C";#N/A,#N/A,FALSE,"impd";#N/A,#N/A,FALSE,"Accr-Dilu"}</definedName>
    <definedName name="wrn.HEAT." localSheetId="6" hidden="1">{#N/A,#N/A,FALSE,"Heat";#N/A,#N/A,FALSE,"DCF";#N/A,#N/A,FALSE,"LBO";#N/A,#N/A,FALSE,"A";#N/A,#N/A,FALSE,"C";#N/A,#N/A,FALSE,"impd";#N/A,#N/A,FALSE,"Accr-Dilu"}</definedName>
    <definedName name="wrn.HEAT." localSheetId="3" hidden="1">{#N/A,#N/A,FALSE,"Heat";#N/A,#N/A,FALSE,"DCF";#N/A,#N/A,FALSE,"LBO";#N/A,#N/A,FALSE,"A";#N/A,#N/A,FALSE,"C";#N/A,#N/A,FALSE,"impd";#N/A,#N/A,FALSE,"Accr-Dilu"}</definedName>
    <definedName name="wrn.HEAT." hidden="1">{#N/A,#N/A,FALSE,"Heat";#N/A,#N/A,FALSE,"DCF";#N/A,#N/A,FALSE,"LBO";#N/A,#N/A,FALSE,"A";#N/A,#N/A,FALSE,"C";#N/A,#N/A,FALSE,"impd";#N/A,#N/A,FALSE,"Accr-Dilu"}</definedName>
    <definedName name="wrn.Hist._.InE." localSheetId="4" hidden="1">{#N/A,#N/A,FALSE,"Hist I&amp;E - Consol";#N/A,#N/A,FALSE,"Hist I&amp;E - Lakes";#N/A,#N/A,FALSE,"Hist I&amp;E - Chabot";#N/A,#N/A,FALSE,"Hist I&amp;E - Diablo"}</definedName>
    <definedName name="wrn.Hist._.InE." localSheetId="5" hidden="1">{#N/A,#N/A,FALSE,"Hist I&amp;E - Consol";#N/A,#N/A,FALSE,"Hist I&amp;E - Lakes";#N/A,#N/A,FALSE,"Hist I&amp;E - Chabot";#N/A,#N/A,FALSE,"Hist I&amp;E - Diablo"}</definedName>
    <definedName name="wrn.Hist._.InE." localSheetId="6" hidden="1">{#N/A,#N/A,FALSE,"Hist I&amp;E - Consol";#N/A,#N/A,FALSE,"Hist I&amp;E - Lakes";#N/A,#N/A,FALSE,"Hist I&amp;E - Chabot";#N/A,#N/A,FALSE,"Hist I&amp;E - Diablo"}</definedName>
    <definedName name="wrn.Hist._.InE." localSheetId="3" hidden="1">{#N/A,#N/A,FALSE,"Hist I&amp;E - Consol";#N/A,#N/A,FALSE,"Hist I&amp;E - Lakes";#N/A,#N/A,FALSE,"Hist I&amp;E - Chabot";#N/A,#N/A,FALSE,"Hist I&amp;E - Diablo"}</definedName>
    <definedName name="wrn.Hist._.InE." hidden="1">{#N/A,#N/A,FALSE,"Hist I&amp;E - Consol";#N/A,#N/A,FALSE,"Hist I&amp;E - Lakes";#N/A,#N/A,FALSE,"Hist I&amp;E - Chabot";#N/A,#N/A,FALSE,"Hist I&amp;E - Diablo"}</definedName>
    <definedName name="wrn.Hist._.InE2." localSheetId="4" hidden="1">{#N/A,#N/A,FALSE,"Hist I&amp;E - #2";#N/A,#N/A,FALSE,"Hist I&amp;E - #3";#N/A,#N/A,FALSE,"Hist I&amp;E - #4";#N/A,#N/A,FALSE,"Hist I&amp;E - #5";#N/A,#N/A,FALSE,"Hist I&amp;E - #6";#N/A,#N/A,FALSE,"Hist I&amp;E - #8";#N/A,#N/A,FALSE,"Hist I&amp;E - #9";#N/A,#N/A,FALSE,"Hist I&amp;E - #10"}</definedName>
    <definedName name="wrn.Hist._.InE2." localSheetId="5" hidden="1">{#N/A,#N/A,FALSE,"Hist I&amp;E - #2";#N/A,#N/A,FALSE,"Hist I&amp;E - #3";#N/A,#N/A,FALSE,"Hist I&amp;E - #4";#N/A,#N/A,FALSE,"Hist I&amp;E - #5";#N/A,#N/A,FALSE,"Hist I&amp;E - #6";#N/A,#N/A,FALSE,"Hist I&amp;E - #8";#N/A,#N/A,FALSE,"Hist I&amp;E - #9";#N/A,#N/A,FALSE,"Hist I&amp;E - #10"}</definedName>
    <definedName name="wrn.Hist._.InE2." localSheetId="6" hidden="1">{#N/A,#N/A,FALSE,"Hist I&amp;E - #2";#N/A,#N/A,FALSE,"Hist I&amp;E - #3";#N/A,#N/A,FALSE,"Hist I&amp;E - #4";#N/A,#N/A,FALSE,"Hist I&amp;E - #5";#N/A,#N/A,FALSE,"Hist I&amp;E - #6";#N/A,#N/A,FALSE,"Hist I&amp;E - #8";#N/A,#N/A,FALSE,"Hist I&amp;E - #9";#N/A,#N/A,FALSE,"Hist I&amp;E - #10"}</definedName>
    <definedName name="wrn.Hist._.InE2." localSheetId="3" hidden="1">{#N/A,#N/A,FALSE,"Hist I&amp;E - #2";#N/A,#N/A,FALSE,"Hist I&amp;E - #3";#N/A,#N/A,FALSE,"Hist I&amp;E - #4";#N/A,#N/A,FALSE,"Hist I&amp;E - #5";#N/A,#N/A,FALSE,"Hist I&amp;E - #6";#N/A,#N/A,FALSE,"Hist I&amp;E - #8";#N/A,#N/A,FALSE,"Hist I&amp;E - #9";#N/A,#N/A,FALSE,"Hist I&amp;E - #10"}</definedName>
    <definedName name="wrn.Hist._.InE2." hidden="1">{#N/A,#N/A,FALSE,"Hist I&amp;E - #2";#N/A,#N/A,FALSE,"Hist I&amp;E - #3";#N/A,#N/A,FALSE,"Hist I&amp;E - #4";#N/A,#N/A,FALSE,"Hist I&amp;E - #5";#N/A,#N/A,FALSE,"Hist I&amp;E - #6";#N/A,#N/A,FALSE,"Hist I&amp;E - #8";#N/A,#N/A,FALSE,"Hist I&amp;E - #9";#N/A,#N/A,FALSE,"Hist I&amp;E - #10"}</definedName>
    <definedName name="wrn.Historical._.Analysis." localSheetId="4" hidden="1">{#N/A,#N/A,FALSE,"HISTORICAL REV &amp; EXP"}</definedName>
    <definedName name="wrn.Historical._.Analysis." localSheetId="5" hidden="1">{#N/A,#N/A,FALSE,"HISTORICAL REV &amp; EXP"}</definedName>
    <definedName name="wrn.Historical._.Analysis." localSheetId="6" hidden="1">{#N/A,#N/A,FALSE,"HISTORICAL REV &amp; EXP"}</definedName>
    <definedName name="wrn.Historical._.Analysis." localSheetId="3" hidden="1">{#N/A,#N/A,FALSE,"HISTORICAL REV &amp; EXP"}</definedName>
    <definedName name="wrn.Historical._.Analysis." hidden="1">{#N/A,#N/A,FALSE,"HISTORICAL REV &amp; EXP"}</definedName>
    <definedName name="wrn.Hold._.Sell." localSheetId="4" hidden="1">{#N/A,#N/A,FALSE,"13Residual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Hold._.Sell." localSheetId="5" hidden="1">{#N/A,#N/A,FALSE,"13Residual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Hold._.Sell." localSheetId="6" hidden="1">{#N/A,#N/A,FALSE,"13Residual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Hold._.Sell." localSheetId="3" hidden="1">{#N/A,#N/A,FALSE,"13Residual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Hold._.Sell." hidden="1">{#N/A,#N/A,FALSE,"13Residual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Hold._.Sell._1" localSheetId="4" hidden="1">{#N/A,#N/A,FALSE,"13Residual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Hold._.Sell._1" localSheetId="5" hidden="1">{#N/A,#N/A,FALSE,"13Residual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Hold._.Sell._1" localSheetId="6" hidden="1">{#N/A,#N/A,FALSE,"13Residual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Hold._.Sell._1" localSheetId="3" hidden="1">{#N/A,#N/A,FALSE,"13Residual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Hold._.Sell._1" hidden="1">{#N/A,#N/A,FALSE,"13Residual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Hydraulic." localSheetId="4" hidden="1">{#N/A,#N/A,FALSE,"HuscoCombined-Summ";#N/A,#N/A,FALSE,"HuscoCombined-Income";#N/A,#N/A,FALSE,"HuscoCombined-Offering";#N/A,#N/A,FALSE,"HuscoCombined-Split";#N/A,#N/A,FALSE,"HuscoCombined-Mults";#N/A,#N/A,FALSE,"Husco-Summ";#N/A,#N/A,FALSE,"Husco-Income";#N/A,#N/A,FALSE,"Husco-Offering";#N/A,#N/A,FALSE,"Husco-Split";#N/A,#N/A,FALSE,"Husco-Mults";#N/A,#N/A,FALSE,"Target-Income"}</definedName>
    <definedName name="wrn.Hydraulic." localSheetId="5" hidden="1">{#N/A,#N/A,FALSE,"HuscoCombined-Summ";#N/A,#N/A,FALSE,"HuscoCombined-Income";#N/A,#N/A,FALSE,"HuscoCombined-Offering";#N/A,#N/A,FALSE,"HuscoCombined-Split";#N/A,#N/A,FALSE,"HuscoCombined-Mults";#N/A,#N/A,FALSE,"Husco-Summ";#N/A,#N/A,FALSE,"Husco-Income";#N/A,#N/A,FALSE,"Husco-Offering";#N/A,#N/A,FALSE,"Husco-Split";#N/A,#N/A,FALSE,"Husco-Mults";#N/A,#N/A,FALSE,"Target-Income"}</definedName>
    <definedName name="wrn.Hydraulic." localSheetId="6" hidden="1">{#N/A,#N/A,FALSE,"HuscoCombined-Summ";#N/A,#N/A,FALSE,"HuscoCombined-Income";#N/A,#N/A,FALSE,"HuscoCombined-Offering";#N/A,#N/A,FALSE,"HuscoCombined-Split";#N/A,#N/A,FALSE,"HuscoCombined-Mults";#N/A,#N/A,FALSE,"Husco-Summ";#N/A,#N/A,FALSE,"Husco-Income";#N/A,#N/A,FALSE,"Husco-Offering";#N/A,#N/A,FALSE,"Husco-Split";#N/A,#N/A,FALSE,"Husco-Mults";#N/A,#N/A,FALSE,"Target-Income"}</definedName>
    <definedName name="wrn.Hydraulic." localSheetId="3" hidden="1">{#N/A,#N/A,FALSE,"HuscoCombined-Summ";#N/A,#N/A,FALSE,"HuscoCombined-Income";#N/A,#N/A,FALSE,"HuscoCombined-Offering";#N/A,#N/A,FALSE,"HuscoCombined-Split";#N/A,#N/A,FALSE,"HuscoCombined-Mults";#N/A,#N/A,FALSE,"Husco-Summ";#N/A,#N/A,FALSE,"Husco-Income";#N/A,#N/A,FALSE,"Husco-Offering";#N/A,#N/A,FALSE,"Husco-Split";#N/A,#N/A,FALSE,"Husco-Mults";#N/A,#N/A,FALSE,"Target-Income"}</definedName>
    <definedName name="wrn.Hydraulic." hidden="1">{#N/A,#N/A,FALSE,"HuscoCombined-Summ";#N/A,#N/A,FALSE,"HuscoCombined-Income";#N/A,#N/A,FALSE,"HuscoCombined-Offering";#N/A,#N/A,FALSE,"HuscoCombined-Split";#N/A,#N/A,FALSE,"HuscoCombined-Mults";#N/A,#N/A,FALSE,"Husco-Summ";#N/A,#N/A,FALSE,"Husco-Income";#N/A,#N/A,FALSE,"Husco-Offering";#N/A,#N/A,FALSE,"Husco-Split";#N/A,#N/A,FALSE,"Husco-Mults";#N/A,#N/A,FALSE,"Target-Income"}</definedName>
    <definedName name="wrn.Hydraulic2." localSheetId="4" hidden="1">{#N/A,#N/A,FALSE,"HuscoCombined-Summ";#N/A,#N/A,FALSE,"HuscoCombined-Income";#N/A,#N/A,FALSE,"HuscoCombined-Offering";#N/A,#N/A,FALSE,"Husco-Income";#N/A,#N/A,FALSE,"TargetEngineer";#N/A,#N/A,FALSE,"TargetAcqCalc";#N/A,#N/A,FALSE,"Husco-Acq"}</definedName>
    <definedName name="wrn.Hydraulic2." localSheetId="5" hidden="1">{#N/A,#N/A,FALSE,"HuscoCombined-Summ";#N/A,#N/A,FALSE,"HuscoCombined-Income";#N/A,#N/A,FALSE,"HuscoCombined-Offering";#N/A,#N/A,FALSE,"Husco-Income";#N/A,#N/A,FALSE,"TargetEngineer";#N/A,#N/A,FALSE,"TargetAcqCalc";#N/A,#N/A,FALSE,"Husco-Acq"}</definedName>
    <definedName name="wrn.Hydraulic2." localSheetId="6" hidden="1">{#N/A,#N/A,FALSE,"HuscoCombined-Summ";#N/A,#N/A,FALSE,"HuscoCombined-Income";#N/A,#N/A,FALSE,"HuscoCombined-Offering";#N/A,#N/A,FALSE,"Husco-Income";#N/A,#N/A,FALSE,"TargetEngineer";#N/A,#N/A,FALSE,"TargetAcqCalc";#N/A,#N/A,FALSE,"Husco-Acq"}</definedName>
    <definedName name="wrn.Hydraulic2." localSheetId="3" hidden="1">{#N/A,#N/A,FALSE,"HuscoCombined-Summ";#N/A,#N/A,FALSE,"HuscoCombined-Income";#N/A,#N/A,FALSE,"HuscoCombined-Offering";#N/A,#N/A,FALSE,"Husco-Income";#N/A,#N/A,FALSE,"TargetEngineer";#N/A,#N/A,FALSE,"TargetAcqCalc";#N/A,#N/A,FALSE,"Husco-Acq"}</definedName>
    <definedName name="wrn.Hydraulic2." hidden="1">{#N/A,#N/A,FALSE,"HuscoCombined-Summ";#N/A,#N/A,FALSE,"HuscoCombined-Income";#N/A,#N/A,FALSE,"HuscoCombined-Offering";#N/A,#N/A,FALSE,"Husco-Income";#N/A,#N/A,FALSE,"TargetEngineer";#N/A,#N/A,FALSE,"TargetAcqCalc";#N/A,#N/A,FALSE,"Husco-Acq"}</definedName>
    <definedName name="wrn.IGT._.Model." localSheetId="4" hidden="1">{#N/A,#N/A,TRUE,"IGT";#N/A,#N/A,TRUE,"IGTSLOT"}</definedName>
    <definedName name="wrn.IGT._.Model." localSheetId="5" hidden="1">{#N/A,#N/A,TRUE,"IGT";#N/A,#N/A,TRUE,"IGTSLOT"}</definedName>
    <definedName name="wrn.IGT._.Model." localSheetId="6" hidden="1">{#N/A,#N/A,TRUE,"IGT";#N/A,#N/A,TRUE,"IGTSLOT"}</definedName>
    <definedName name="wrn.IGT._.Model." localSheetId="3" hidden="1">{#N/A,#N/A,TRUE,"IGT";#N/A,#N/A,TRUE,"IGTSLOT"}</definedName>
    <definedName name="wrn.IGT._.Model." hidden="1">{#N/A,#N/A,TRUE,"IGT";#N/A,#N/A,TRUE,"IGTSLOT"}</definedName>
    <definedName name="wrn.Income._.Input." localSheetId="4" hidden="1">{#N/A,#N/A,FALSE,"Income Input"}</definedName>
    <definedName name="wrn.Income._.Input." localSheetId="5" hidden="1">{#N/A,#N/A,FALSE,"Income Input"}</definedName>
    <definedName name="wrn.Income._.Input." localSheetId="6" hidden="1">{#N/A,#N/A,FALSE,"Income Input"}</definedName>
    <definedName name="wrn.Income._.Input." localSheetId="3" hidden="1">{#N/A,#N/A,FALSE,"Income Input"}</definedName>
    <definedName name="wrn.Income._.Input." hidden="1">{#N/A,#N/A,FALSE,"Income Input"}</definedName>
    <definedName name="wrn.Income._.Statements." localSheetId="4" hidden="1">{#N/A,#N/A,FALSE,"Consol CF";#N/A,#N/A,FALSE,"matx B4 DS";#N/A,#N/A,FALSE,"Hacienda CF";#N/A,#N/A,FALSE,"matx B4 DS Hac";#N/A,#N/A,FALSE,"Chabot CF";#N/A,#N/A,FALSE,"matx B4 DS Chabot";#N/A,#N/A,FALSE,"Diablo CF";#N/A,#N/A,FALSE,"matx B4 DS Diablo";#N/A,#N/A,FALSE,"HAC2-CF";#N/A,#N/A,FALSE,"HAC3-CF";#N/A,#N/A,FALSE,"HAC4-CF";#N/A,#N/A,FALSE,"HAC5-CF";#N/A,#N/A,FALSE,"HAC6-CF";#N/A,#N/A,FALSE,"HAC7-CF";#N/A,#N/A,FALSE,"HAC8-CF";#N/A,#N/A,FALSE,"HAC9-CF";#N/A,#N/A,FALSE,"HA10-CF"}</definedName>
    <definedName name="wrn.Income._.Statements." localSheetId="5" hidden="1">{#N/A,#N/A,FALSE,"Consol CF";#N/A,#N/A,FALSE,"matx B4 DS";#N/A,#N/A,FALSE,"Hacienda CF";#N/A,#N/A,FALSE,"matx B4 DS Hac";#N/A,#N/A,FALSE,"Chabot CF";#N/A,#N/A,FALSE,"matx B4 DS Chabot";#N/A,#N/A,FALSE,"Diablo CF";#N/A,#N/A,FALSE,"matx B4 DS Diablo";#N/A,#N/A,FALSE,"HAC2-CF";#N/A,#N/A,FALSE,"HAC3-CF";#N/A,#N/A,FALSE,"HAC4-CF";#N/A,#N/A,FALSE,"HAC5-CF";#N/A,#N/A,FALSE,"HAC6-CF";#N/A,#N/A,FALSE,"HAC7-CF";#N/A,#N/A,FALSE,"HAC8-CF";#N/A,#N/A,FALSE,"HAC9-CF";#N/A,#N/A,FALSE,"HA10-CF"}</definedName>
    <definedName name="wrn.Income._.Statements." localSheetId="6" hidden="1">{#N/A,#N/A,FALSE,"Consol CF";#N/A,#N/A,FALSE,"matx B4 DS";#N/A,#N/A,FALSE,"Hacienda CF";#N/A,#N/A,FALSE,"matx B4 DS Hac";#N/A,#N/A,FALSE,"Chabot CF";#N/A,#N/A,FALSE,"matx B4 DS Chabot";#N/A,#N/A,FALSE,"Diablo CF";#N/A,#N/A,FALSE,"matx B4 DS Diablo";#N/A,#N/A,FALSE,"HAC2-CF";#N/A,#N/A,FALSE,"HAC3-CF";#N/A,#N/A,FALSE,"HAC4-CF";#N/A,#N/A,FALSE,"HAC5-CF";#N/A,#N/A,FALSE,"HAC6-CF";#N/A,#N/A,FALSE,"HAC7-CF";#N/A,#N/A,FALSE,"HAC8-CF";#N/A,#N/A,FALSE,"HAC9-CF";#N/A,#N/A,FALSE,"HA10-CF"}</definedName>
    <definedName name="wrn.Income._.Statements." localSheetId="3" hidden="1">{#N/A,#N/A,FALSE,"Consol CF";#N/A,#N/A,FALSE,"matx B4 DS";#N/A,#N/A,FALSE,"Hacienda CF";#N/A,#N/A,FALSE,"matx B4 DS Hac";#N/A,#N/A,FALSE,"Chabot CF";#N/A,#N/A,FALSE,"matx B4 DS Chabot";#N/A,#N/A,FALSE,"Diablo CF";#N/A,#N/A,FALSE,"matx B4 DS Diablo";#N/A,#N/A,FALSE,"HAC2-CF";#N/A,#N/A,FALSE,"HAC3-CF";#N/A,#N/A,FALSE,"HAC4-CF";#N/A,#N/A,FALSE,"HAC5-CF";#N/A,#N/A,FALSE,"HAC6-CF";#N/A,#N/A,FALSE,"HAC7-CF";#N/A,#N/A,FALSE,"HAC8-CF";#N/A,#N/A,FALSE,"HAC9-CF";#N/A,#N/A,FALSE,"HA10-CF"}</definedName>
    <definedName name="wrn.Income._.Statements." hidden="1">{#N/A,#N/A,FALSE,"Consol CF";#N/A,#N/A,FALSE,"matx B4 DS";#N/A,#N/A,FALSE,"Hacienda CF";#N/A,#N/A,FALSE,"matx B4 DS Hac";#N/A,#N/A,FALSE,"Chabot CF";#N/A,#N/A,FALSE,"matx B4 DS Chabot";#N/A,#N/A,FALSE,"Diablo CF";#N/A,#N/A,FALSE,"matx B4 DS Diablo";#N/A,#N/A,FALSE,"HAC2-CF";#N/A,#N/A,FALSE,"HAC3-CF";#N/A,#N/A,FALSE,"HAC4-CF";#N/A,#N/A,FALSE,"HAC5-CF";#N/A,#N/A,FALSE,"HAC6-CF";#N/A,#N/A,FALSE,"HAC7-CF";#N/A,#N/A,FALSE,"HAC8-CF";#N/A,#N/A,FALSE,"HAC9-CF";#N/A,#N/A,FALSE,"HA10-CF"}</definedName>
    <definedName name="wrn.Index." localSheetId="4" hidden="1">{#N/A,#N/A,FALSE,"INDEX"}</definedName>
    <definedName name="wrn.Index." localSheetId="5" hidden="1">{#N/A,#N/A,FALSE,"INDEX"}</definedName>
    <definedName name="wrn.Index." localSheetId="6" hidden="1">{#N/A,#N/A,FALSE,"INDEX"}</definedName>
    <definedName name="wrn.Index." localSheetId="3" hidden="1">{#N/A,#N/A,FALSE,"INDEX"}</definedName>
    <definedName name="wrn.Index." hidden="1">{#N/A,#N/A,FALSE,"INDEX"}</definedName>
    <definedName name="wrn.input._.and._.output." localSheetId="4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" localSheetId="5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" localSheetId="6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" localSheetId="3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INFO." localSheetId="4" hidden="1">{"Input",#N/A,FALSE,"INPUT"}</definedName>
    <definedName name="wrn.INPUT._.INFO." localSheetId="5" hidden="1">{"Input",#N/A,FALSE,"INPUT"}</definedName>
    <definedName name="wrn.INPUT._.INFO." localSheetId="6" hidden="1">{"Input",#N/A,FALSE,"INPUT"}</definedName>
    <definedName name="wrn.INPUT._.INFO." localSheetId="3" hidden="1">{"Input",#N/A,FALSE,"INPUT"}</definedName>
    <definedName name="wrn.INPUT._.INFO." hidden="1">{"Input",#N/A,FALSE,"INPUT"}</definedName>
    <definedName name="wrn.Input._.Pages." localSheetId="4" hidden="1">{#N/A,#N/A,TRUE,"General Assumptions (Input)";#N/A,#N/A,TRUE,"Income (Input Page)";#N/A,#N/A,TRUE,"Related Mgmt Exps (Input Page)";#N/A,#N/A,TRUE,"Development Cost (Input)"}</definedName>
    <definedName name="wrn.Input._.Pages." localSheetId="5" hidden="1">{#N/A,#N/A,TRUE,"General Assumptions (Input)";#N/A,#N/A,TRUE,"Income (Input Page)";#N/A,#N/A,TRUE,"Related Mgmt Exps (Input Page)";#N/A,#N/A,TRUE,"Development Cost (Input)"}</definedName>
    <definedName name="wrn.Input._.Pages." localSheetId="6" hidden="1">{#N/A,#N/A,TRUE,"General Assumptions (Input)";#N/A,#N/A,TRUE,"Income (Input Page)";#N/A,#N/A,TRUE,"Related Mgmt Exps (Input Page)";#N/A,#N/A,TRUE,"Development Cost (Input)"}</definedName>
    <definedName name="wrn.Input._.Pages." localSheetId="3" hidden="1">{#N/A,#N/A,TRUE,"General Assumptions (Input)";#N/A,#N/A,TRUE,"Income (Input Page)";#N/A,#N/A,TRUE,"Related Mgmt Exps (Input Page)";#N/A,#N/A,TRUE,"Development Cost (Input)"}</definedName>
    <definedName name="wrn.Input._.Pages." hidden="1">{#N/A,#N/A,TRUE,"General Assumptions (Input)";#N/A,#N/A,TRUE,"Income (Input Page)";#N/A,#N/A,TRUE,"Related Mgmt Exps (Input Page)";#N/A,#N/A,TRUE,"Development Cost (Input)"}</definedName>
    <definedName name="wrn.Input._.Pages._.and._.Pro._.Forma." localSheetId="4" hidden="1">{#N/A,#N/A,TRUE,"General Assumptions (Input)";#N/A,#N/A,TRUE,"Related Mgmt Exps (Input Page)";#N/A,#N/A,TRUE,"Development Cost (Input)";#N/A,#N/A,TRUE,"Summary";#N/A,#N/A,TRUE,"Income (Input Page)";#N/A,#N/A,TRUE,"Expenses";#N/A,#N/A,TRUE,"Dev. Cost &amp; Elig. Basis(Input)";#N/A,#N/A,TRUE,"Tax Credit";#N/A,#N/A,TRUE,"Sources and Uses";#N/A,#N/A,TRUE,"Rent Up Reserve";#N/A,#N/A,TRUE,"Cash Flow";#N/A,#N/A,TRUE,"Construction Cash Flow"}</definedName>
    <definedName name="wrn.Input._.Pages._.and._.Pro._.Forma." localSheetId="5" hidden="1">{#N/A,#N/A,TRUE,"General Assumptions (Input)";#N/A,#N/A,TRUE,"Related Mgmt Exps (Input Page)";#N/A,#N/A,TRUE,"Development Cost (Input)";#N/A,#N/A,TRUE,"Summary";#N/A,#N/A,TRUE,"Income (Input Page)";#N/A,#N/A,TRUE,"Expenses";#N/A,#N/A,TRUE,"Dev. Cost &amp; Elig. Basis(Input)";#N/A,#N/A,TRUE,"Tax Credit";#N/A,#N/A,TRUE,"Sources and Uses";#N/A,#N/A,TRUE,"Rent Up Reserve";#N/A,#N/A,TRUE,"Cash Flow";#N/A,#N/A,TRUE,"Construction Cash Flow"}</definedName>
    <definedName name="wrn.Input._.Pages._.and._.Pro._.Forma." localSheetId="6" hidden="1">{#N/A,#N/A,TRUE,"General Assumptions (Input)";#N/A,#N/A,TRUE,"Related Mgmt Exps (Input Page)";#N/A,#N/A,TRUE,"Development Cost (Input)";#N/A,#N/A,TRUE,"Summary";#N/A,#N/A,TRUE,"Income (Input Page)";#N/A,#N/A,TRUE,"Expenses";#N/A,#N/A,TRUE,"Dev. Cost &amp; Elig. Basis(Input)";#N/A,#N/A,TRUE,"Tax Credit";#N/A,#N/A,TRUE,"Sources and Uses";#N/A,#N/A,TRUE,"Rent Up Reserve";#N/A,#N/A,TRUE,"Cash Flow";#N/A,#N/A,TRUE,"Construction Cash Flow"}</definedName>
    <definedName name="wrn.Input._.Pages._.and._.Pro._.Forma." localSheetId="3" hidden="1">{#N/A,#N/A,TRUE,"General Assumptions (Input)";#N/A,#N/A,TRUE,"Related Mgmt Exps (Input Page)";#N/A,#N/A,TRUE,"Development Cost (Input)";#N/A,#N/A,TRUE,"Summary";#N/A,#N/A,TRUE,"Income (Input Page)";#N/A,#N/A,TRUE,"Expenses";#N/A,#N/A,TRUE,"Dev. Cost &amp; Elig. Basis(Input)";#N/A,#N/A,TRUE,"Tax Credit";#N/A,#N/A,TRUE,"Sources and Uses";#N/A,#N/A,TRUE,"Rent Up Reserve";#N/A,#N/A,TRUE,"Cash Flow";#N/A,#N/A,TRUE,"Construction Cash Flow"}</definedName>
    <definedName name="wrn.Input._.Pages._.and._.Pro._.Forma." hidden="1">{#N/A,#N/A,TRUE,"General Assumptions (Input)";#N/A,#N/A,TRUE,"Related Mgmt Exps (Input Page)";#N/A,#N/A,TRUE,"Development Cost (Input)";#N/A,#N/A,TRUE,"Summary";#N/A,#N/A,TRUE,"Income (Input Page)";#N/A,#N/A,TRUE,"Expenses";#N/A,#N/A,TRUE,"Dev. Cost &amp; Elig. Basis(Input)";#N/A,#N/A,TRUE,"Tax Credit";#N/A,#N/A,TRUE,"Sources and Uses";#N/A,#N/A,TRUE,"Rent Up Reserve";#N/A,#N/A,TRUE,"Cash Flow";#N/A,#N/A,TRUE,"Construction Cash Flow"}</definedName>
    <definedName name="wrn.Inputs." localSheetId="4" hidden="1">{"Inflation-BaseYear",#N/A,FALSE,"Inputs"}</definedName>
    <definedName name="wrn.Inputs." localSheetId="5" hidden="1">{"Inflation-BaseYear",#N/A,FALSE,"Inputs"}</definedName>
    <definedName name="wrn.Inputs." localSheetId="6" hidden="1">{"Inflation-BaseYear",#N/A,FALSE,"Inputs"}</definedName>
    <definedName name="wrn.Inputs." localSheetId="3" hidden="1">{"Inflation-BaseYear",#N/A,FALSE,"Inputs"}</definedName>
    <definedName name="wrn.Inputs." hidden="1">{"Inflation-BaseYear",#N/A,FALSE,"Inputs"}</definedName>
    <definedName name="wrn.internal." localSheetId="4" hidden="1">{#N/A,#N/A,FALSE,"Rent Roll";#N/A,#N/A,FALSE,"Sales History";#N/A,#N/A,FALSE,"Square Footage Calculations";#N/A,#N/A,FALSE,"Spec Pool";#N/A,#N/A,FALSE,"P &amp; L Detail";#N/A,#N/A,FALSE,"Expense Detail";#N/A,#N/A,FALSE,"Recovery Tables";#N/A,#N/A,FALSE,"Class. &amp; Rent";#N/A,#N/A,FALSE,"Expiration Detail";#N/A,#N/A,FALSE,"2nd Assump."}</definedName>
    <definedName name="wrn.internal." localSheetId="5" hidden="1">{#N/A,#N/A,FALSE,"Rent Roll";#N/A,#N/A,FALSE,"Sales History";#N/A,#N/A,FALSE,"Square Footage Calculations";#N/A,#N/A,FALSE,"Spec Pool";#N/A,#N/A,FALSE,"P &amp; L Detail";#N/A,#N/A,FALSE,"Expense Detail";#N/A,#N/A,FALSE,"Recovery Tables";#N/A,#N/A,FALSE,"Class. &amp; Rent";#N/A,#N/A,FALSE,"Expiration Detail";#N/A,#N/A,FALSE,"2nd Assump."}</definedName>
    <definedName name="wrn.internal." localSheetId="6" hidden="1">{#N/A,#N/A,FALSE,"Rent Roll";#N/A,#N/A,FALSE,"Sales History";#N/A,#N/A,FALSE,"Square Footage Calculations";#N/A,#N/A,FALSE,"Spec Pool";#N/A,#N/A,FALSE,"P &amp; L Detail";#N/A,#N/A,FALSE,"Expense Detail";#N/A,#N/A,FALSE,"Recovery Tables";#N/A,#N/A,FALSE,"Class. &amp; Rent";#N/A,#N/A,FALSE,"Expiration Detail";#N/A,#N/A,FALSE,"2nd Assump."}</definedName>
    <definedName name="wrn.internal." localSheetId="3" hidden="1">{#N/A,#N/A,FALSE,"Rent Roll";#N/A,#N/A,FALSE,"Sales History";#N/A,#N/A,FALSE,"Square Footage Calculations";#N/A,#N/A,FALSE,"Spec Pool";#N/A,#N/A,FALSE,"P &amp; L Detail";#N/A,#N/A,FALSE,"Expense Detail";#N/A,#N/A,FALSE,"Recovery Tables";#N/A,#N/A,FALSE,"Class. &amp; Rent";#N/A,#N/A,FALSE,"Expiration Detail";#N/A,#N/A,FALSE,"2nd Assump."}</definedName>
    <definedName name="wrn.internal." hidden="1">{#N/A,#N/A,FALSE,"Rent Roll";#N/A,#N/A,FALSE,"Sales History";#N/A,#N/A,FALSE,"Square Footage Calculations";#N/A,#N/A,FALSE,"Spec Pool";#N/A,#N/A,FALSE,"P &amp; L Detail";#N/A,#N/A,FALSE,"Expense Detail";#N/A,#N/A,FALSE,"Recovery Tables";#N/A,#N/A,FALSE,"Class. &amp; Rent";#N/A,#N/A,FALSE,"Expiration Detail";#N/A,#N/A,FALSE,"2nd Assump."}</definedName>
    <definedName name="wrn.Investment._.Review." localSheetId="4" hidden="1">{#N/A,#N/A,FALSE,"Proforma Five Yr";#N/A,#N/A,FALSE,"Capital Input";#N/A,#N/A,FALSE,"Calculations";#N/A,#N/A,FALSE,"Transaction Summary-DTW"}</definedName>
    <definedName name="wrn.Investment._.Review." localSheetId="5" hidden="1">{#N/A,#N/A,FALSE,"Proforma Five Yr";#N/A,#N/A,FALSE,"Capital Input";#N/A,#N/A,FALSE,"Calculations";#N/A,#N/A,FALSE,"Transaction Summary-DTW"}</definedName>
    <definedName name="wrn.Investment._.Review." localSheetId="6" hidden="1">{#N/A,#N/A,FALSE,"Proforma Five Yr";#N/A,#N/A,FALSE,"Capital Input";#N/A,#N/A,FALSE,"Calculations";#N/A,#N/A,FALSE,"Transaction Summary-DTW"}</definedName>
    <definedName name="wrn.Investment._.Review." localSheetId="3" hidden="1">{#N/A,#N/A,FALSE,"Proforma Five Yr";#N/A,#N/A,FALSE,"Capital Input";#N/A,#N/A,FALSE,"Calculations";#N/A,#N/A,FALSE,"Transaction Summary-DTW"}</definedName>
    <definedName name="wrn.Investment._.Review." hidden="1">{#N/A,#N/A,FALSE,"Proforma Five Yr";#N/A,#N/A,FALSE,"Capital Input";#N/A,#N/A,FALSE,"Calculations";#N/A,#N/A,FALSE,"Transaction Summary-DTW"}</definedName>
    <definedName name="wrn.ipovalue." localSheetId="4" hidden="1">{#N/A,#N/A,FALSE,"puboff";#N/A,#N/A,FALSE,"valuation";#N/A,#N/A,FALSE,"finanalsis";#N/A,#N/A,FALSE,"split";#N/A,#N/A,FALSE,"ownership"}</definedName>
    <definedName name="wrn.ipovalue." localSheetId="5" hidden="1">{#N/A,#N/A,FALSE,"puboff";#N/A,#N/A,FALSE,"valuation";#N/A,#N/A,FALSE,"finanalsis";#N/A,#N/A,FALSE,"split";#N/A,#N/A,FALSE,"ownership"}</definedName>
    <definedName name="wrn.ipovalue." localSheetId="6" hidden="1">{#N/A,#N/A,FALSE,"puboff";#N/A,#N/A,FALSE,"valuation";#N/A,#N/A,FALSE,"finanalsis";#N/A,#N/A,FALSE,"split";#N/A,#N/A,FALSE,"ownership"}</definedName>
    <definedName name="wrn.ipovalue." localSheetId="3" hidden="1">{#N/A,#N/A,FALSE,"puboff";#N/A,#N/A,FALSE,"valuation";#N/A,#N/A,FALSE,"finanalsis";#N/A,#N/A,FALSE,"split";#N/A,#N/A,FALSE,"ownership"}</definedName>
    <definedName name="wrn.ipovalue." hidden="1">{#N/A,#N/A,FALSE,"puboff";#N/A,#N/A,FALSE,"valuation";#N/A,#N/A,FALSE,"finanalsis";#N/A,#N/A,FALSE,"split";#N/A,#N/A,FALSE,"ownership"}</definedName>
    <definedName name="wrn.IRR." localSheetId="4" hidden="1">{"IRR Benefits",#N/A,FALSE,"IRR";"Tax Credits",#N/A,FALSE,"IRR"}</definedName>
    <definedName name="wrn.IRR." localSheetId="5" hidden="1">{"IRR Benefits",#N/A,FALSE,"IRR";"Tax Credits",#N/A,FALSE,"IRR"}</definedName>
    <definedName name="wrn.IRR." localSheetId="6" hidden="1">{"IRR Benefits",#N/A,FALSE,"IRR";"Tax Credits",#N/A,FALSE,"IRR"}</definedName>
    <definedName name="wrn.IRR." localSheetId="3" hidden="1">{"IRR Benefits",#N/A,FALSE,"IRR";"Tax Credits",#N/A,FALSE,"IRR"}</definedName>
    <definedName name="wrn.IRR." hidden="1">{"IRR Benefits",#N/A,FALSE,"IRR";"Tax Credits",#N/A,FALSE,"IRR"}</definedName>
    <definedName name="wrn.IRR._.CORP._.7." localSheetId="4" hidden="1">{"IRR",#N/A,FALSE,"Corp 7 IRR";"Input",#N/A,FALSE,"Corp 7 IRR"}</definedName>
    <definedName name="wrn.IRR._.CORP._.7." localSheetId="5" hidden="1">{"IRR",#N/A,FALSE,"Corp 7 IRR";"Input",#N/A,FALSE,"Corp 7 IRR"}</definedName>
    <definedName name="wrn.IRR._.CORP._.7." localSheetId="6" hidden="1">{"IRR",#N/A,FALSE,"Corp 7 IRR";"Input",#N/A,FALSE,"Corp 7 IRR"}</definedName>
    <definedName name="wrn.IRR._.CORP._.7." localSheetId="3" hidden="1">{"IRR",#N/A,FALSE,"Corp 7 IRR";"Input",#N/A,FALSE,"Corp 7 IRR"}</definedName>
    <definedName name="wrn.IRR._.CORP._.7." hidden="1">{"IRR",#N/A,FALSE,"Corp 7 IRR";"Input",#N/A,FALSE,"Corp 7 IRR"}</definedName>
    <definedName name="wrn.IS._.Q96." localSheetId="4" hidden="1">{"IS Q96",#N/A,FALSE,"Income Statement"}</definedName>
    <definedName name="wrn.IS._.Q96." localSheetId="5" hidden="1">{"IS Q96",#N/A,FALSE,"Income Statement"}</definedName>
    <definedName name="wrn.IS._.Q96." localSheetId="6" hidden="1">{"IS Q96",#N/A,FALSE,"Income Statement"}</definedName>
    <definedName name="wrn.IS._.Q96." localSheetId="3" hidden="1">{"IS Q96",#N/A,FALSE,"Income Statement"}</definedName>
    <definedName name="wrn.IS._.Q96." hidden="1">{"IS Q96",#N/A,FALSE,"Income Statement"}</definedName>
    <definedName name="wrn.IS._.Q97." localSheetId="4" hidden="1">{"IS Q97",#N/A,FALSE,"Income Statement"}</definedName>
    <definedName name="wrn.IS._.Q97." localSheetId="5" hidden="1">{"IS Q97",#N/A,FALSE,"Income Statement"}</definedName>
    <definedName name="wrn.IS._.Q97." localSheetId="6" hidden="1">{"IS Q97",#N/A,FALSE,"Income Statement"}</definedName>
    <definedName name="wrn.IS._.Q97." localSheetId="3" hidden="1">{"IS Q97",#N/A,FALSE,"Income Statement"}</definedName>
    <definedName name="wrn.IS._.Q97." hidden="1">{"IS Q97",#N/A,FALSE,"Income Statement"}</definedName>
    <definedName name="wrn.IS._.Years." localSheetId="4" hidden="1">{"IS Years",#N/A,FALSE,"Income Statement"}</definedName>
    <definedName name="wrn.IS._.Years." localSheetId="5" hidden="1">{"IS Years",#N/A,FALSE,"Income Statement"}</definedName>
    <definedName name="wrn.IS._.Years." localSheetId="6" hidden="1">{"IS Years",#N/A,FALSE,"Income Statement"}</definedName>
    <definedName name="wrn.IS._.Years." localSheetId="3" hidden="1">{"IS Years",#N/A,FALSE,"Income Statement"}</definedName>
    <definedName name="wrn.IS._.Years." hidden="1">{"IS Years",#N/A,FALSE,"Income Statement"}</definedName>
    <definedName name="wrn.ISCG._.model." localSheetId="4" hidden="1">{#N/A,#N/A,FALSE,"Second";#N/A,#N/A,FALSE,"ownership";#N/A,#N/A,FALSE,"Valuation";#N/A,#N/A,FALSE,"Eqiv";#N/A,#N/A,FALSE,"Mults";#N/A,#N/A,FALSE,"ISCG Graphics"}</definedName>
    <definedName name="wrn.ISCG._.model." localSheetId="5" hidden="1">{#N/A,#N/A,FALSE,"Second";#N/A,#N/A,FALSE,"ownership";#N/A,#N/A,FALSE,"Valuation";#N/A,#N/A,FALSE,"Eqiv";#N/A,#N/A,FALSE,"Mults";#N/A,#N/A,FALSE,"ISCG Graphics"}</definedName>
    <definedName name="wrn.ISCG._.model." localSheetId="6" hidden="1">{#N/A,#N/A,FALSE,"Second";#N/A,#N/A,FALSE,"ownership";#N/A,#N/A,FALSE,"Valuation";#N/A,#N/A,FALSE,"Eqiv";#N/A,#N/A,FALSE,"Mults";#N/A,#N/A,FALSE,"ISCG Graphics"}</definedName>
    <definedName name="wrn.ISCG._.model." localSheetId="3" hidden="1">{#N/A,#N/A,FALSE,"Second";#N/A,#N/A,FALSE,"ownership";#N/A,#N/A,FALSE,"Valuation";#N/A,#N/A,FALSE,"Eqiv";#N/A,#N/A,FALSE,"Mults";#N/A,#N/A,FALSE,"ISCG Graphics"}</definedName>
    <definedName name="wrn.ISCG._.model." hidden="1">{#N/A,#N/A,FALSE,"Second";#N/A,#N/A,FALSE,"ownership";#N/A,#N/A,FALSE,"Valuation";#N/A,#N/A,FALSE,"Eqiv";#N/A,#N/A,FALSE,"Mults";#N/A,#N/A,FALSE,"ISCG Graphics"}</definedName>
    <definedName name="wrn.jan._.98." localSheetId="4" hidden="1">{"sheet a",#N/A,FALSE,"A";"sheet b 1",#N/A,FALSE,"B";"sheet b 2",#N/A,FALSE,"B"}</definedName>
    <definedName name="wrn.jan._.98." localSheetId="5" hidden="1">{"sheet a",#N/A,FALSE,"A";"sheet b 1",#N/A,FALSE,"B";"sheet b 2",#N/A,FALSE,"B"}</definedName>
    <definedName name="wrn.jan._.98." localSheetId="6" hidden="1">{"sheet a",#N/A,FALSE,"A";"sheet b 1",#N/A,FALSE,"B";"sheet b 2",#N/A,FALSE,"B"}</definedName>
    <definedName name="wrn.jan._.98." localSheetId="3" hidden="1">{"sheet a",#N/A,FALSE,"A";"sheet b 1",#N/A,FALSE,"B";"sheet b 2",#N/A,FALSE,"B"}</definedName>
    <definedName name="wrn.jan._.98." hidden="1">{"sheet a",#N/A,FALSE,"A";"sheet b 1",#N/A,FALSE,"B";"sheet b 2",#N/A,FALSE,"B"}</definedName>
    <definedName name="wrn.JM." localSheetId="4" hidden="1">{#N/A,#N/A,FALSE,"ExecSum";#N/A,#N/A,FALSE,"Budget";#N/A,#N/A,FALSE,"Summary1";#N/A,#N/A,FALSE,"CashFlow";#N/A,#N/A,FALSE,"Year1 Cash Flow";#N/A,#N/A,FALSE,"Carry";#N/A,#N/A,FALSE,"Page 3"}</definedName>
    <definedName name="wrn.JM." localSheetId="5" hidden="1">{#N/A,#N/A,FALSE,"ExecSum";#N/A,#N/A,FALSE,"Budget";#N/A,#N/A,FALSE,"Summary1";#N/A,#N/A,FALSE,"CashFlow";#N/A,#N/A,FALSE,"Year1 Cash Flow";#N/A,#N/A,FALSE,"Carry";#N/A,#N/A,FALSE,"Page 3"}</definedName>
    <definedName name="wrn.JM." localSheetId="6" hidden="1">{#N/A,#N/A,FALSE,"ExecSum";#N/A,#N/A,FALSE,"Budget";#N/A,#N/A,FALSE,"Summary1";#N/A,#N/A,FALSE,"CashFlow";#N/A,#N/A,FALSE,"Year1 Cash Flow";#N/A,#N/A,FALSE,"Carry";#N/A,#N/A,FALSE,"Page 3"}</definedName>
    <definedName name="wrn.JM." localSheetId="3" hidden="1">{#N/A,#N/A,FALSE,"ExecSum";#N/A,#N/A,FALSE,"Budget";#N/A,#N/A,FALSE,"Summary1";#N/A,#N/A,FALSE,"CashFlow";#N/A,#N/A,FALSE,"Year1 Cash Flow";#N/A,#N/A,FALSE,"Carry";#N/A,#N/A,FALSE,"Page 3"}</definedName>
    <definedName name="wrn.JM." hidden="1">{#N/A,#N/A,FALSE,"ExecSum";#N/A,#N/A,FALSE,"Budget";#N/A,#N/A,FALSE,"Summary1";#N/A,#N/A,FALSE,"CashFlow";#N/A,#N/A,FALSE,"Year1 Cash Flow";#N/A,#N/A,FALSE,"Carry";#N/A,#N/A,FALSE,"Page 3"}</definedName>
    <definedName name="wrn.JODM._.Graphs." localSheetId="4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wrn.JODM._.Graphs." localSheetId="5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wrn.JODM._.Graphs." localSheetId="6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wrn.JODM._.Graphs." localSheetId="3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wrn.JODM._.Graphs.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wrn.Kontrolní._.rozpočet." localSheetId="4" hidden="1">{#N/A,#N/A,TRUE,"Krycí list"}</definedName>
    <definedName name="wrn.Kontrolní._.rozpočet." localSheetId="5" hidden="1">{#N/A,#N/A,TRUE,"Krycí list"}</definedName>
    <definedName name="wrn.Kontrolní._.rozpočet." localSheetId="6" hidden="1">{#N/A,#N/A,TRUE,"Krycí list"}</definedName>
    <definedName name="wrn.Kontrolní._.rozpočet." localSheetId="3" hidden="1">{#N/A,#N/A,TRUE,"Krycí list"}</definedName>
    <definedName name="wrn.Kontrolní._.rozpočet." hidden="1">{#N/A,#N/A,TRUE,"Krycí list"}</definedName>
    <definedName name="wrn.Kontrolní._.rozpoeet." localSheetId="4" hidden="1">{#N/A,#N/A,TRUE,"Krycí list"}</definedName>
    <definedName name="wrn.Kontrolní._.rozpoeet." localSheetId="5" hidden="1">{#N/A,#N/A,TRUE,"Krycí list"}</definedName>
    <definedName name="wrn.Kontrolní._.rozpoeet." localSheetId="6" hidden="1">{#N/A,#N/A,TRUE,"Krycí list"}</definedName>
    <definedName name="wrn.Kontrolní._.rozpoeet." localSheetId="3" hidden="1">{#N/A,#N/A,TRUE,"Krycí list"}</definedName>
    <definedName name="wrn.Kontrolní._.rozpoeet." hidden="1">{#N/A,#N/A,TRUE,"Krycí list"}</definedName>
    <definedName name="wrn.kpI." localSheetId="4" hidden="1">{#N/A,#N/A,FALSE,"Top page";#N/A,#N/A,FALSE,"Weekly KPI";#N/A,#N/A,FALSE,"Customer Count Growth";#N/A,#N/A,FALSE,"Customer Spending Growth";#N/A,#N/A,FALSE,"Sales Growth";#N/A,#N/A,FALSE,"Customer Spending";#N/A,#N/A,FALSE,"Credit Card % to Sales"}</definedName>
    <definedName name="wrn.kpI." localSheetId="5" hidden="1">{#N/A,#N/A,FALSE,"Top page";#N/A,#N/A,FALSE,"Weekly KPI";#N/A,#N/A,FALSE,"Customer Count Growth";#N/A,#N/A,FALSE,"Customer Spending Growth";#N/A,#N/A,FALSE,"Sales Growth";#N/A,#N/A,FALSE,"Customer Spending";#N/A,#N/A,FALSE,"Credit Card % to Sales"}</definedName>
    <definedName name="wrn.kpI." localSheetId="6" hidden="1">{#N/A,#N/A,FALSE,"Top page";#N/A,#N/A,FALSE,"Weekly KPI";#N/A,#N/A,FALSE,"Customer Count Growth";#N/A,#N/A,FALSE,"Customer Spending Growth";#N/A,#N/A,FALSE,"Sales Growth";#N/A,#N/A,FALSE,"Customer Spending";#N/A,#N/A,FALSE,"Credit Card % to Sales"}</definedName>
    <definedName name="wrn.kpI." localSheetId="3" hidden="1">{#N/A,#N/A,FALSE,"Top page";#N/A,#N/A,FALSE,"Weekly KPI";#N/A,#N/A,FALSE,"Customer Count Growth";#N/A,#N/A,FALSE,"Customer Spending Growth";#N/A,#N/A,FALSE,"Sales Growth";#N/A,#N/A,FALSE,"Customer Spending";#N/A,#N/A,FALSE,"Credit Card % to Sales"}</definedName>
    <definedName name="wrn.kpI." hidden="1">{#N/A,#N/A,FALSE,"Top page";#N/A,#N/A,FALSE,"Weekly KPI";#N/A,#N/A,FALSE,"Customer Count Growth";#N/A,#N/A,FALSE,"Customer Spending Growth";#N/A,#N/A,FALSE,"Sales Growth";#N/A,#N/A,FALSE,"Customer Spending";#N/A,#N/A,FALSE,"Credit Card % to Sales"}</definedName>
    <definedName name="wrn.Land._.Takedown._.Summary." localSheetId="4" hidden="1">{"land1",#N/A,FALSE,"Land";"land2",#N/A,FALSE,"Land";"land3",#N/A,FALSE,"Land"}</definedName>
    <definedName name="wrn.Land._.Takedown._.Summary." localSheetId="5" hidden="1">{"land1",#N/A,FALSE,"Land";"land2",#N/A,FALSE,"Land";"land3",#N/A,FALSE,"Land"}</definedName>
    <definedName name="wrn.Land._.Takedown._.Summary." localSheetId="6" hidden="1">{"land1",#N/A,FALSE,"Land";"land2",#N/A,FALSE,"Land";"land3",#N/A,FALSE,"Land"}</definedName>
    <definedName name="wrn.Land._.Takedown._.Summary." localSheetId="3" hidden="1">{"land1",#N/A,FALSE,"Land";"land2",#N/A,FALSE,"Land";"land3",#N/A,FALSE,"Land"}</definedName>
    <definedName name="wrn.Land._.Takedown._.Summary." hidden="1">{"land1",#N/A,FALSE,"Land";"land2",#N/A,FALSE,"Land";"land3",#N/A,FALSE,"Land"}</definedName>
    <definedName name="wrn.Latent._.Demand._.Inputs." localSheetId="4" hidden="1">{#N/A,#N/A,FALSE,"Latent"}</definedName>
    <definedName name="wrn.Latent._.Demand._.Inputs." localSheetId="5" hidden="1">{#N/A,#N/A,FALSE,"Latent"}</definedName>
    <definedName name="wrn.Latent._.Demand._.Inputs." localSheetId="6" hidden="1">{#N/A,#N/A,FALSE,"Latent"}</definedName>
    <definedName name="wrn.Latent._.Demand._.Inputs." localSheetId="3" hidden="1">{#N/A,#N/A,FALSE,"Latent"}</definedName>
    <definedName name="wrn.Latent._.Demand._.Inputs." hidden="1">{#N/A,#N/A,FALSE,"Latent"}</definedName>
    <definedName name="wrn.LBO." localSheetId="4" hidden="1">{#N/A,#N/A,FALSE,"Cov";#N/A,#N/A,FALSE,"sum";#N/A,#N/A,FALSE,"baladj";#N/A,#N/A,FALSE,"bs";#N/A,#N/A,FALSE,"is";#N/A,#N/A,FALSE,"pis";#N/A,#N/A,FALSE,"cf";#N/A,#N/A,FALSE,"balhist";#N/A,#N/A,FALSE,"wc";#N/A,#N/A,FALSE,"ltd";#N/A,#N/A,FALSE,"cover";#N/A,#N/A,FALSE,"fa";#N/A,#N/A,FALSE,"tax";#N/A,#N/A,FALSE,"irr";#N/A,#N/A,FALSE,"in"}</definedName>
    <definedName name="wrn.LBO." localSheetId="5" hidden="1">{#N/A,#N/A,FALSE,"Cov";#N/A,#N/A,FALSE,"sum";#N/A,#N/A,FALSE,"baladj";#N/A,#N/A,FALSE,"bs";#N/A,#N/A,FALSE,"is";#N/A,#N/A,FALSE,"pis";#N/A,#N/A,FALSE,"cf";#N/A,#N/A,FALSE,"balhist";#N/A,#N/A,FALSE,"wc";#N/A,#N/A,FALSE,"ltd";#N/A,#N/A,FALSE,"cover";#N/A,#N/A,FALSE,"fa";#N/A,#N/A,FALSE,"tax";#N/A,#N/A,FALSE,"irr";#N/A,#N/A,FALSE,"in"}</definedName>
    <definedName name="wrn.LBO." localSheetId="6" hidden="1">{#N/A,#N/A,FALSE,"Cov";#N/A,#N/A,FALSE,"sum";#N/A,#N/A,FALSE,"baladj";#N/A,#N/A,FALSE,"bs";#N/A,#N/A,FALSE,"is";#N/A,#N/A,FALSE,"pis";#N/A,#N/A,FALSE,"cf";#N/A,#N/A,FALSE,"balhist";#N/A,#N/A,FALSE,"wc";#N/A,#N/A,FALSE,"ltd";#N/A,#N/A,FALSE,"cover";#N/A,#N/A,FALSE,"fa";#N/A,#N/A,FALSE,"tax";#N/A,#N/A,FALSE,"irr";#N/A,#N/A,FALSE,"in"}</definedName>
    <definedName name="wrn.LBO." localSheetId="3" hidden="1">{#N/A,#N/A,FALSE,"Cov";#N/A,#N/A,FALSE,"sum";#N/A,#N/A,FALSE,"baladj";#N/A,#N/A,FALSE,"bs";#N/A,#N/A,FALSE,"is";#N/A,#N/A,FALSE,"pis";#N/A,#N/A,FALSE,"cf";#N/A,#N/A,FALSE,"balhist";#N/A,#N/A,FALSE,"wc";#N/A,#N/A,FALSE,"ltd";#N/A,#N/A,FALSE,"cover";#N/A,#N/A,FALSE,"fa";#N/A,#N/A,FALSE,"tax";#N/A,#N/A,FALSE,"irr";#N/A,#N/A,FALSE,"in"}</definedName>
    <definedName name="wrn.LBO." hidden="1">{#N/A,#N/A,FALSE,"Cov";#N/A,#N/A,FALSE,"sum";#N/A,#N/A,FALSE,"baladj";#N/A,#N/A,FALSE,"bs";#N/A,#N/A,FALSE,"is";#N/A,#N/A,FALSE,"pis";#N/A,#N/A,FALSE,"cf";#N/A,#N/A,FALSE,"balhist";#N/A,#N/A,FALSE,"wc";#N/A,#N/A,FALSE,"ltd";#N/A,#N/A,FALSE,"cover";#N/A,#N/A,FALSE,"fa";#N/A,#N/A,FALSE,"tax";#N/A,#N/A,FALSE,"irr";#N/A,#N/A,FALSE,"in"}</definedName>
    <definedName name="wrn.Leases." localSheetId="4" hidden="1">{#N/A,#N/A,FALSE,"Leases"}</definedName>
    <definedName name="wrn.Leases." localSheetId="5" hidden="1">{#N/A,#N/A,FALSE,"Leases"}</definedName>
    <definedName name="wrn.Leases." localSheetId="6" hidden="1">{#N/A,#N/A,FALSE,"Leases"}</definedName>
    <definedName name="wrn.Leases." localSheetId="3" hidden="1">{#N/A,#N/A,FALSE,"Leases"}</definedName>
    <definedName name="wrn.Leases." hidden="1">{#N/A,#N/A,FALSE,"Leases"}</definedName>
    <definedName name="wrn.Leasing._.Variance." localSheetId="4" hidden="1">{#N/A,#N/A,FALSE,"Leasing 6A"}</definedName>
    <definedName name="wrn.Leasing._.Variance." localSheetId="5" hidden="1">{#N/A,#N/A,FALSE,"Leasing 6A"}</definedName>
    <definedName name="wrn.Leasing._.Variance." localSheetId="6" hidden="1">{#N/A,#N/A,FALSE,"Leasing 6A"}</definedName>
    <definedName name="wrn.Leasing._.Variance." localSheetId="3" hidden="1">{#N/A,#N/A,FALSE,"Leasing 6A"}</definedName>
    <definedName name="wrn.Leasing._.Variance." hidden="1">{#N/A,#N/A,FALSE,"Leasing 6A"}</definedName>
    <definedName name="wrn.Legal._.Sized._.Internal." localSheetId="4" hidden="1">{"Legal Internal",#N/A,FALSE,"Cash Flow Proforma";#N/A,#N/A,FALSE,"Scenario Variable Cells";"Legal",#N/A,FALSE,"Proforma Assumptions";"Legal",#N/A,FALSE,"Rolling Option Sales";"Legal",#N/A,FALSE,"Bulk Pad and Finished Sales"}</definedName>
    <definedName name="wrn.Legal._.Sized._.Internal." localSheetId="5" hidden="1">{"Legal Internal",#N/A,FALSE,"Cash Flow Proforma";#N/A,#N/A,FALSE,"Scenario Variable Cells";"Legal",#N/A,FALSE,"Proforma Assumptions";"Legal",#N/A,FALSE,"Rolling Option Sales";"Legal",#N/A,FALSE,"Bulk Pad and Finished Sales"}</definedName>
    <definedName name="wrn.Legal._.Sized._.Internal." localSheetId="6" hidden="1">{"Legal Internal",#N/A,FALSE,"Cash Flow Proforma";#N/A,#N/A,FALSE,"Scenario Variable Cells";"Legal",#N/A,FALSE,"Proforma Assumptions";"Legal",#N/A,FALSE,"Rolling Option Sales";"Legal",#N/A,FALSE,"Bulk Pad and Finished Sales"}</definedName>
    <definedName name="wrn.Legal._.Sized._.Internal." localSheetId="3" hidden="1">{"Legal Internal",#N/A,FALSE,"Cash Flow Proforma";#N/A,#N/A,FALSE,"Scenario Variable Cells";"Legal",#N/A,FALSE,"Proforma Assumptions";"Legal",#N/A,FALSE,"Rolling Option Sales";"Legal",#N/A,FALSE,"Bulk Pad and Finished Sales"}</definedName>
    <definedName name="wrn.Legal._.Sized._.Internal." hidden="1">{"Legal Internal",#N/A,FALSE,"Cash Flow Proforma";#N/A,#N/A,FALSE,"Scenario Variable Cells";"Legal",#N/A,FALSE,"Proforma Assumptions";"Legal",#N/A,FALSE,"Rolling Option Sales";"Legal",#N/A,FALSE,"Bulk Pad and Finished Sales"}</definedName>
    <definedName name="wrn.LETTERED." localSheetId="4" hidden="1">{"HEITMAN COPY",#N/A,FALSE,"SCHEDULE A";"MINIMUM RENT",#N/A,FALSE,"SCHEDULES B &amp; C";"PERCENTAGE RENT",#N/A,FALSE,"SCHEDULES B &amp; C";#N/A,#N/A,FALSE,"SCHEDULE D";"SUMMARY SCHEDULE",#N/A,FALSE,"SCHEDULE E";#N/A,#N/A,FALSE,"SCHEDULE F";"SUMMARY SCHEDULE",#N/A,FALSE,"SCHEDULE H";"SUMMARY SCHEDULE",#N/A,FALSE,"SCHEDULE I";#N/A,#N/A,FALSE,"SCHEDULE J"}</definedName>
    <definedName name="wrn.LETTERED." localSheetId="5" hidden="1">{"HEITMAN COPY",#N/A,FALSE,"SCHEDULE A";"MINIMUM RENT",#N/A,FALSE,"SCHEDULES B &amp; C";"PERCENTAGE RENT",#N/A,FALSE,"SCHEDULES B &amp; C";#N/A,#N/A,FALSE,"SCHEDULE D";"SUMMARY SCHEDULE",#N/A,FALSE,"SCHEDULE E";#N/A,#N/A,FALSE,"SCHEDULE F";"SUMMARY SCHEDULE",#N/A,FALSE,"SCHEDULE H";"SUMMARY SCHEDULE",#N/A,FALSE,"SCHEDULE I";#N/A,#N/A,FALSE,"SCHEDULE J"}</definedName>
    <definedName name="wrn.LETTERED." localSheetId="6" hidden="1">{"HEITMAN COPY",#N/A,FALSE,"SCHEDULE A";"MINIMUM RENT",#N/A,FALSE,"SCHEDULES B &amp; C";"PERCENTAGE RENT",#N/A,FALSE,"SCHEDULES B &amp; C";#N/A,#N/A,FALSE,"SCHEDULE D";"SUMMARY SCHEDULE",#N/A,FALSE,"SCHEDULE E";#N/A,#N/A,FALSE,"SCHEDULE F";"SUMMARY SCHEDULE",#N/A,FALSE,"SCHEDULE H";"SUMMARY SCHEDULE",#N/A,FALSE,"SCHEDULE I";#N/A,#N/A,FALSE,"SCHEDULE J"}</definedName>
    <definedName name="wrn.LETTERED." localSheetId="3" hidden="1">{"HEITMAN COPY",#N/A,FALSE,"SCHEDULE A";"MINIMUM RENT",#N/A,FALSE,"SCHEDULES B &amp; C";"PERCENTAGE RENT",#N/A,FALSE,"SCHEDULES B &amp; C";#N/A,#N/A,FALSE,"SCHEDULE D";"SUMMARY SCHEDULE",#N/A,FALSE,"SCHEDULE E";#N/A,#N/A,FALSE,"SCHEDULE F";"SUMMARY SCHEDULE",#N/A,FALSE,"SCHEDULE H";"SUMMARY SCHEDULE",#N/A,FALSE,"SCHEDULE I";#N/A,#N/A,FALSE,"SCHEDULE J"}</definedName>
    <definedName name="wrn.LETTERED." hidden="1">{"HEITMAN COPY",#N/A,FALSE,"SCHEDULE A";"MINIMUM RENT",#N/A,FALSE,"SCHEDULES B &amp; C";"PERCENTAGE RENT",#N/A,FALSE,"SCHEDULES B &amp; C";#N/A,#N/A,FALSE,"SCHEDULE D";"SUMMARY SCHEDULE",#N/A,FALSE,"SCHEDULE E";#N/A,#N/A,FALSE,"SCHEDULE F";"SUMMARY SCHEDULE",#N/A,FALSE,"SCHEDULE H";"SUMMARY SCHEDULE",#N/A,FALSE,"SCHEDULE I";#N/A,#N/A,FALSE,"SCHEDULE J"}</definedName>
    <definedName name="wrn.Line._.Item._.Summary." localSheetId="4" hidden="1">{#N/A,#N/A,FALSE,"Line Item Summ."}</definedName>
    <definedName name="wrn.Line._.Item._.Summary." localSheetId="5" hidden="1">{#N/A,#N/A,FALSE,"Line Item Summ."}</definedName>
    <definedName name="wrn.Line._.Item._.Summary." localSheetId="6" hidden="1">{#N/A,#N/A,FALSE,"Line Item Summ."}</definedName>
    <definedName name="wrn.Line._.Item._.Summary." localSheetId="3" hidden="1">{#N/A,#N/A,FALSE,"Line Item Summ."}</definedName>
    <definedName name="wrn.Line._.Item._.Summary." hidden="1">{#N/A,#N/A,FALSE,"Line Item Summ."}</definedName>
    <definedName name="wrn.lnsum" localSheetId="4" hidden="1">{"Loan Summary",#N/A,FALSE,"Phase 1 loan &amp; data"}</definedName>
    <definedName name="wrn.lnsum" localSheetId="5" hidden="1">{"Loan Summary",#N/A,FALSE,"Phase 1 loan &amp; data"}</definedName>
    <definedName name="wrn.lnsum" localSheetId="6" hidden="1">{"Loan Summary",#N/A,FALSE,"Phase 1 loan &amp; data"}</definedName>
    <definedName name="wrn.lnsum" localSheetId="3" hidden="1">{"Loan Summary",#N/A,FALSE,"Phase 1 loan &amp; data"}</definedName>
    <definedName name="wrn.lnsum" hidden="1">{"Loan Summary",#N/A,FALSE,"Phase 1 loan &amp; data"}</definedName>
    <definedName name="wrn.Loan._.Pricing._.Analysis." localSheetId="4" hidden="1">{#N/A,#N/A,FALSE,"LOAN ANALYSIS"}</definedName>
    <definedName name="wrn.Loan._.Pricing._.Analysis." localSheetId="5" hidden="1">{#N/A,#N/A,FALSE,"LOAN ANALYSIS"}</definedName>
    <definedName name="wrn.Loan._.Pricing._.Analysis." localSheetId="6" hidden="1">{#N/A,#N/A,FALSE,"LOAN ANALYSIS"}</definedName>
    <definedName name="wrn.Loan._.Pricing._.Analysis." localSheetId="3" hidden="1">{#N/A,#N/A,FALSE,"LOAN ANALYSIS"}</definedName>
    <definedName name="wrn.Loan._.Pricing._.Analysis." hidden="1">{#N/A,#N/A,FALSE,"LOAN ANALYSIS"}</definedName>
    <definedName name="wrn.Loan._.Summary." localSheetId="4" hidden="1">{"Loan Summary",#N/A,FALSE,"Phase 1 loan &amp; data"}</definedName>
    <definedName name="wrn.Loan._.Summary." localSheetId="5" hidden="1">{"Loan Summary",#N/A,FALSE,"Phase 1 loan &amp; data"}</definedName>
    <definedName name="wrn.Loan._.Summary." localSheetId="6" hidden="1">{"Loan Summary",#N/A,FALSE,"Phase 1 loan &amp; data"}</definedName>
    <definedName name="wrn.Loan._.Summary." localSheetId="3" hidden="1">{"Loan Summary",#N/A,FALSE,"Phase 1 loan &amp; data"}</definedName>
    <definedName name="wrn.Loan._.Summary." hidden="1">{"Loan Summary",#N/A,FALSE,"Phase 1 loan &amp; data"}</definedName>
    <definedName name="wrn.LoanInformation." localSheetId="4" hidden="1">{#N/A,#N/A,FALSE,"LoanAssumptions"}</definedName>
    <definedName name="wrn.LoanInformation." localSheetId="5" hidden="1">{#N/A,#N/A,FALSE,"LoanAssumptions"}</definedName>
    <definedName name="wrn.LoanInformation." localSheetId="6" hidden="1">{#N/A,#N/A,FALSE,"LoanAssumptions"}</definedName>
    <definedName name="wrn.LoanInformation." localSheetId="3" hidden="1">{#N/A,#N/A,FALSE,"LoanAssumptions"}</definedName>
    <definedName name="wrn.LoanInformation." hidden="1">{#N/A,#N/A,FALSE,"LoanAssumptions"}</definedName>
    <definedName name="wrn.Loanrecap." localSheetId="4" hidden="1">{"Loanrecap",#N/A,FALSE,"Construction"}</definedName>
    <definedName name="wrn.Loanrecap." localSheetId="5" hidden="1">{"Loanrecap",#N/A,FALSE,"Construction"}</definedName>
    <definedName name="wrn.Loanrecap." localSheetId="6" hidden="1">{"Loanrecap",#N/A,FALSE,"Construction"}</definedName>
    <definedName name="wrn.Loanrecap." localSheetId="3" hidden="1">{"Loanrecap",#N/A,FALSE,"Construction"}</definedName>
    <definedName name="wrn.Loanrecap." hidden="1">{"Loanrecap",#N/A,FALSE,"Construction"}</definedName>
    <definedName name="wrn.Lodging." localSheetId="4" hidden="1">{#N/A,#N/A,FALSE,"EPS";#N/A,#N/A,FALSE,"EBITDA"}</definedName>
    <definedName name="wrn.Lodging." localSheetId="5" hidden="1">{#N/A,#N/A,FALSE,"EPS";#N/A,#N/A,FALSE,"EBITDA"}</definedName>
    <definedName name="wrn.Lodging." localSheetId="6" hidden="1">{#N/A,#N/A,FALSE,"EPS";#N/A,#N/A,FALSE,"EBITDA"}</definedName>
    <definedName name="wrn.Lodging." localSheetId="3" hidden="1">{#N/A,#N/A,FALSE,"EPS";#N/A,#N/A,FALSE,"EBITDA"}</definedName>
    <definedName name="wrn.Lodging." hidden="1">{#N/A,#N/A,FALSE,"EPS";#N/A,#N/A,FALSE,"EBITDA"}</definedName>
    <definedName name="wrn.Logo._.Exchange._.and._.Overview." localSheetId="4" hidden="1">{"Logo",#N/A,FALSE,"Logo";"Exchange",#N/A,FALSE,"Logo";#N/A,#N/A,FALSE,"overview"}</definedName>
    <definedName name="wrn.Logo._.Exchange._.and._.Overview." localSheetId="5" hidden="1">{"Logo",#N/A,FALSE,"Logo";"Exchange",#N/A,FALSE,"Logo";#N/A,#N/A,FALSE,"overview"}</definedName>
    <definedName name="wrn.Logo._.Exchange._.and._.Overview." localSheetId="6" hidden="1">{"Logo",#N/A,FALSE,"Logo";"Exchange",#N/A,FALSE,"Logo";#N/A,#N/A,FALSE,"overview"}</definedName>
    <definedName name="wrn.Logo._.Exchange._.and._.Overview." localSheetId="3" hidden="1">{"Logo",#N/A,FALSE,"Logo";"Exchange",#N/A,FALSE,"Logo";#N/A,#N/A,FALSE,"overview"}</definedName>
    <definedName name="wrn.Logo._.Exchange._.and._.Overview." hidden="1">{"Logo",#N/A,FALSE,"Logo";"Exchange",#N/A,FALSE,"Logo";#N/A,#N/A,FALSE,"overview"}</definedName>
    <definedName name="wrn.Lot._.Inventory." localSheetId="4" hidden="1">{"lot inventory",#N/A,FALSE,"Lot List"}</definedName>
    <definedName name="wrn.Lot._.Inventory." localSheetId="5" hidden="1">{"lot inventory",#N/A,FALSE,"Lot List"}</definedName>
    <definedName name="wrn.Lot._.Inventory." localSheetId="6" hidden="1">{"lot inventory",#N/A,FALSE,"Lot List"}</definedName>
    <definedName name="wrn.Lot._.Inventory." localSheetId="3" hidden="1">{"lot inventory",#N/A,FALSE,"Lot List"}</definedName>
    <definedName name="wrn.Lot._.Inventory." hidden="1">{"lot inventory",#N/A,FALSE,"Lot List"}</definedName>
    <definedName name="wrn.Lot._.Summary." localSheetId="4" hidden="1">{"Lot Prices",#N/A,FALSE,"LOTS-PRICING";"lot1",#N/A,FALSE,"Lots";"lot2",#N/A,FALSE,"Lots";"Lot3",#N/A,FALSE,"Lots";"lot4",#N/A,FALSE,"Lots";"lot5",#N/A,FALSE,"Lots";"lot6",#N/A,FALSE,"Lots";"lot7",#N/A,FALSE,"Lots";"lot8",#N/A,FALSE,"Lots";"lot9",#N/A,FALSE,"Lots";"lot10",#N/A,FALSE,"Lots";"lot11",#N/A,FALSE,"Lots";"lot12",#N/A,FALSE,"Lots"}</definedName>
    <definedName name="wrn.Lot._.Summary." localSheetId="5" hidden="1">{"Lot Prices",#N/A,FALSE,"LOTS-PRICING";"lot1",#N/A,FALSE,"Lots";"lot2",#N/A,FALSE,"Lots";"Lot3",#N/A,FALSE,"Lots";"lot4",#N/A,FALSE,"Lots";"lot5",#N/A,FALSE,"Lots";"lot6",#N/A,FALSE,"Lots";"lot7",#N/A,FALSE,"Lots";"lot8",#N/A,FALSE,"Lots";"lot9",#N/A,FALSE,"Lots";"lot10",#N/A,FALSE,"Lots";"lot11",#N/A,FALSE,"Lots";"lot12",#N/A,FALSE,"Lots"}</definedName>
    <definedName name="wrn.Lot._.Summary." localSheetId="6" hidden="1">{"Lot Prices",#N/A,FALSE,"LOTS-PRICING";"lot1",#N/A,FALSE,"Lots";"lot2",#N/A,FALSE,"Lots";"Lot3",#N/A,FALSE,"Lots";"lot4",#N/A,FALSE,"Lots";"lot5",#N/A,FALSE,"Lots";"lot6",#N/A,FALSE,"Lots";"lot7",#N/A,FALSE,"Lots";"lot8",#N/A,FALSE,"Lots";"lot9",#N/A,FALSE,"Lots";"lot10",#N/A,FALSE,"Lots";"lot11",#N/A,FALSE,"Lots";"lot12",#N/A,FALSE,"Lots"}</definedName>
    <definedName name="wrn.Lot._.Summary." localSheetId="3" hidden="1">{"Lot Prices",#N/A,FALSE,"LOTS-PRICING";"lot1",#N/A,FALSE,"Lots";"lot2",#N/A,FALSE,"Lots";"Lot3",#N/A,FALSE,"Lots";"lot4",#N/A,FALSE,"Lots";"lot5",#N/A,FALSE,"Lots";"lot6",#N/A,FALSE,"Lots";"lot7",#N/A,FALSE,"Lots";"lot8",#N/A,FALSE,"Lots";"lot9",#N/A,FALSE,"Lots";"lot10",#N/A,FALSE,"Lots";"lot11",#N/A,FALSE,"Lots";"lot12",#N/A,FALSE,"Lots"}</definedName>
    <definedName name="wrn.Lot._.Summary." hidden="1">{"Lot Prices",#N/A,FALSE,"LOTS-PRICING";"lot1",#N/A,FALSE,"Lots";"lot2",#N/A,FALSE,"Lots";"Lot3",#N/A,FALSE,"Lots";"lot4",#N/A,FALSE,"Lots";"lot5",#N/A,FALSE,"Lots";"lot6",#N/A,FALSE,"Lots";"lot7",#N/A,FALSE,"Lots";"lot8",#N/A,FALSE,"Lots";"lot9",#N/A,FALSE,"Lots";"lot10",#N/A,FALSE,"Lots";"lot11",#N/A,FALSE,"Lots";"lot12",#N/A,FALSE,"Lots"}</definedName>
    <definedName name="wrn.Ltd._.Service._.Budget." localSheetId="4" hidden="1">{#N/A,#N/A,FALSE,"PropInfo";#N/A,#N/A,FALSE,"Summary";#N/A,#N/A,FALSE,"Comparitive";#N/A,#N/A,FALSE,"RevSummary";#N/A,#N/A,FALSE,"Rooms";#N/A,#N/A,FALSE,"PBX";#N/A,#N/A,FALSE,"Rents&amp;Other";#N/A,#N/A,FALSE,"A&amp;G";#N/A,#N/A,FALSE,"A&amp;P";#N/A,#N/A,FALSE,"Comp";#N/A,#N/A,FALSE,"R&amp;M";#N/A,#N/A,FALSE,"Energy";#N/A,#N/A,FALSE,"Capital";#N/A,#N/A,FALSE,"Laundry";#N/A,#N/A,FALSE,"PTEB";#N/A,#N/A,FALSE,"Rent Calc"}</definedName>
    <definedName name="wrn.Ltd._.Service._.Budget." localSheetId="5" hidden="1">{#N/A,#N/A,FALSE,"PropInfo";#N/A,#N/A,FALSE,"Summary";#N/A,#N/A,FALSE,"Comparitive";#N/A,#N/A,FALSE,"RevSummary";#N/A,#N/A,FALSE,"Rooms";#N/A,#N/A,FALSE,"PBX";#N/A,#N/A,FALSE,"Rents&amp;Other";#N/A,#N/A,FALSE,"A&amp;G";#N/A,#N/A,FALSE,"A&amp;P";#N/A,#N/A,FALSE,"Comp";#N/A,#N/A,FALSE,"R&amp;M";#N/A,#N/A,FALSE,"Energy";#N/A,#N/A,FALSE,"Capital";#N/A,#N/A,FALSE,"Laundry";#N/A,#N/A,FALSE,"PTEB";#N/A,#N/A,FALSE,"Rent Calc"}</definedName>
    <definedName name="wrn.Ltd._.Service._.Budget." localSheetId="6" hidden="1">{#N/A,#N/A,FALSE,"PropInfo";#N/A,#N/A,FALSE,"Summary";#N/A,#N/A,FALSE,"Comparitive";#N/A,#N/A,FALSE,"RevSummary";#N/A,#N/A,FALSE,"Rooms";#N/A,#N/A,FALSE,"PBX";#N/A,#N/A,FALSE,"Rents&amp;Other";#N/A,#N/A,FALSE,"A&amp;G";#N/A,#N/A,FALSE,"A&amp;P";#N/A,#N/A,FALSE,"Comp";#N/A,#N/A,FALSE,"R&amp;M";#N/A,#N/A,FALSE,"Energy";#N/A,#N/A,FALSE,"Capital";#N/A,#N/A,FALSE,"Laundry";#N/A,#N/A,FALSE,"PTEB";#N/A,#N/A,FALSE,"Rent Calc"}</definedName>
    <definedName name="wrn.Ltd._.Service._.Budget." localSheetId="3" hidden="1">{#N/A,#N/A,FALSE,"PropInfo";#N/A,#N/A,FALSE,"Summary";#N/A,#N/A,FALSE,"Comparitive";#N/A,#N/A,FALSE,"RevSummary";#N/A,#N/A,FALSE,"Rooms";#N/A,#N/A,FALSE,"PBX";#N/A,#N/A,FALSE,"Rents&amp;Other";#N/A,#N/A,FALSE,"A&amp;G";#N/A,#N/A,FALSE,"A&amp;P";#N/A,#N/A,FALSE,"Comp";#N/A,#N/A,FALSE,"R&amp;M";#N/A,#N/A,FALSE,"Energy";#N/A,#N/A,FALSE,"Capital";#N/A,#N/A,FALSE,"Laundry";#N/A,#N/A,FALSE,"PTEB";#N/A,#N/A,FALSE,"Rent Calc"}</definedName>
    <definedName name="wrn.Ltd._.Service._.Budget." hidden="1">{#N/A,#N/A,FALSE,"PropInfo";#N/A,#N/A,FALSE,"Summary";#N/A,#N/A,FALSE,"Comparitive";#N/A,#N/A,FALSE,"RevSummary";#N/A,#N/A,FALSE,"Rooms";#N/A,#N/A,FALSE,"PBX";#N/A,#N/A,FALSE,"Rents&amp;Other";#N/A,#N/A,FALSE,"A&amp;G";#N/A,#N/A,FALSE,"A&amp;P";#N/A,#N/A,FALSE,"Comp";#N/A,#N/A,FALSE,"R&amp;M";#N/A,#N/A,FALSE,"Energy";#N/A,#N/A,FALSE,"Capital";#N/A,#N/A,FALSE,"Laundry";#N/A,#N/A,FALSE,"PTEB";#N/A,#N/A,FALSE,"Rent Calc"}</definedName>
    <definedName name="wrn.ltrd." localSheetId="4" hidden="1">{"HEITMAN COPY",#N/A,FALSE,"SCHEDULE A";"MINIMUM RENT",#N/A,FALSE,"SCHEDULES B &amp; C";"PERCENTAGE RENT",#N/A,FALSE,"SCHEDULES B &amp; C";#N/A,#N/A,FALSE,"SCHEDULE D";"SUMMARY SCHEDULE",#N/A,FALSE,"SCHEDULE E";#N/A,#N/A,FALSE,"SCHEDULE F";"SUMMARY SCHEDULE",#N/A,FALSE,"SCHEDULE H";"SUMMARY SCHEDULE",#N/A,FALSE,"SCHEDULE I";#N/A,#N/A,FALSE,"SCHEDULE J"}</definedName>
    <definedName name="wrn.ltrd." localSheetId="5" hidden="1">{"HEITMAN COPY",#N/A,FALSE,"SCHEDULE A";"MINIMUM RENT",#N/A,FALSE,"SCHEDULES B &amp; C";"PERCENTAGE RENT",#N/A,FALSE,"SCHEDULES B &amp; C";#N/A,#N/A,FALSE,"SCHEDULE D";"SUMMARY SCHEDULE",#N/A,FALSE,"SCHEDULE E";#N/A,#N/A,FALSE,"SCHEDULE F";"SUMMARY SCHEDULE",#N/A,FALSE,"SCHEDULE H";"SUMMARY SCHEDULE",#N/A,FALSE,"SCHEDULE I";#N/A,#N/A,FALSE,"SCHEDULE J"}</definedName>
    <definedName name="wrn.ltrd." localSheetId="6" hidden="1">{"HEITMAN COPY",#N/A,FALSE,"SCHEDULE A";"MINIMUM RENT",#N/A,FALSE,"SCHEDULES B &amp; C";"PERCENTAGE RENT",#N/A,FALSE,"SCHEDULES B &amp; C";#N/A,#N/A,FALSE,"SCHEDULE D";"SUMMARY SCHEDULE",#N/A,FALSE,"SCHEDULE E";#N/A,#N/A,FALSE,"SCHEDULE F";"SUMMARY SCHEDULE",#N/A,FALSE,"SCHEDULE H";"SUMMARY SCHEDULE",#N/A,FALSE,"SCHEDULE I";#N/A,#N/A,FALSE,"SCHEDULE J"}</definedName>
    <definedName name="wrn.ltrd." localSheetId="3" hidden="1">{"HEITMAN COPY",#N/A,FALSE,"SCHEDULE A";"MINIMUM RENT",#N/A,FALSE,"SCHEDULES B &amp; C";"PERCENTAGE RENT",#N/A,FALSE,"SCHEDULES B &amp; C";#N/A,#N/A,FALSE,"SCHEDULE D";"SUMMARY SCHEDULE",#N/A,FALSE,"SCHEDULE E";#N/A,#N/A,FALSE,"SCHEDULE F";"SUMMARY SCHEDULE",#N/A,FALSE,"SCHEDULE H";"SUMMARY SCHEDULE",#N/A,FALSE,"SCHEDULE I";#N/A,#N/A,FALSE,"SCHEDULE J"}</definedName>
    <definedName name="wrn.ltrd." hidden="1">{"HEITMAN COPY",#N/A,FALSE,"SCHEDULE A";"MINIMUM RENT",#N/A,FALSE,"SCHEDULES B &amp; C";"PERCENTAGE RENT",#N/A,FALSE,"SCHEDULES B &amp; C";#N/A,#N/A,FALSE,"SCHEDULE D";"SUMMARY SCHEDULE",#N/A,FALSE,"SCHEDULE E";#N/A,#N/A,FALSE,"SCHEDULE F";"SUMMARY SCHEDULE",#N/A,FALSE,"SCHEDULE H";"SUMMARY SCHEDULE",#N/A,FALSE,"SCHEDULE I";#N/A,#N/A,FALSE,"SCHEDULE J"}</definedName>
    <definedName name="wrn.LTV._.Output." localSheetId="4" hidden="1">{"LTV Output",#N/A,FALSE,"Output"}</definedName>
    <definedName name="wrn.LTV._.Output." localSheetId="5" hidden="1">{"LTV Output",#N/A,FALSE,"Output"}</definedName>
    <definedName name="wrn.LTV._.Output." localSheetId="6" hidden="1">{"LTV Output",#N/A,FALSE,"Output"}</definedName>
    <definedName name="wrn.LTV._.Output." localSheetId="3" hidden="1">{"LTV Output",#N/A,FALSE,"Output"}</definedName>
    <definedName name="wrn.LTV._.Output." hidden="1">{"LTV Output",#N/A,FALSE,"Output"}</definedName>
    <definedName name="wrn.Main._.Fields." localSheetId="4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wrn.Main._.Fields." localSheetId="5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wrn.Main._.Fields." localSheetId="6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wrn.Main._.Fields." localSheetId="3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wrn.Main._.Fields.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wrn.Maine." localSheetId="4" hidden="1">{"Assumptions",#N/A,TRUE,"Assumptions";"Income",#N/A,TRUE,"Income";"Balance",#N/A,TRUE,"Balance"}</definedName>
    <definedName name="wrn.Maine." localSheetId="5" hidden="1">{"Assumptions",#N/A,TRUE,"Assumptions";"Income",#N/A,TRUE,"Income";"Balance",#N/A,TRUE,"Balance"}</definedName>
    <definedName name="wrn.Maine." localSheetId="6" hidden="1">{"Assumptions",#N/A,TRUE,"Assumptions";"Income",#N/A,TRUE,"Income";"Balance",#N/A,TRUE,"Balance"}</definedName>
    <definedName name="wrn.Maine." localSheetId="3" hidden="1">{"Assumptions",#N/A,TRUE,"Assumptions";"Income",#N/A,TRUE,"Income";"Balance",#N/A,TRUE,"Balance"}</definedName>
    <definedName name="wrn.Maine." hidden="1">{"Assumptions",#N/A,TRUE,"Assumptions";"Income",#N/A,TRUE,"Income";"Balance",#N/A,TRUE,"Balance"}</definedName>
    <definedName name="wrn.Maine2." localSheetId="4" hidden="1">{"TransactionAssump",#N/A,FALSE,"Transaction Assump";"Combined Income",#N/A,FALSE,"Combined Income-Contrib.";"Combined Bal",#N/A,FALSE,"Combined Bal.";"Combined Credit",#N/A,FALSE,"Combined Credit";"Income Overview",#N/A,FALSE,"Income Overview";"Balance Overview",#N/A,FALSE,"Balance Overview";"Cash Flow Overview",#N/A,FALSE,"Cash Flow Overview";"Contribution Overview",#N/A,FALSE,"Contribution Overview"}</definedName>
    <definedName name="wrn.Maine2." localSheetId="5" hidden="1">{"TransactionAssump",#N/A,FALSE,"Transaction Assump";"Combined Income",#N/A,FALSE,"Combined Income-Contrib.";"Combined Bal",#N/A,FALSE,"Combined Bal.";"Combined Credit",#N/A,FALSE,"Combined Credit";"Income Overview",#N/A,FALSE,"Income Overview";"Balance Overview",#N/A,FALSE,"Balance Overview";"Cash Flow Overview",#N/A,FALSE,"Cash Flow Overview";"Contribution Overview",#N/A,FALSE,"Contribution Overview"}</definedName>
    <definedName name="wrn.Maine2." localSheetId="6" hidden="1">{"TransactionAssump",#N/A,FALSE,"Transaction Assump";"Combined Income",#N/A,FALSE,"Combined Income-Contrib.";"Combined Bal",#N/A,FALSE,"Combined Bal.";"Combined Credit",#N/A,FALSE,"Combined Credit";"Income Overview",#N/A,FALSE,"Income Overview";"Balance Overview",#N/A,FALSE,"Balance Overview";"Cash Flow Overview",#N/A,FALSE,"Cash Flow Overview";"Contribution Overview",#N/A,FALSE,"Contribution Overview"}</definedName>
    <definedName name="wrn.Maine2." localSheetId="3" hidden="1">{"TransactionAssump",#N/A,FALSE,"Transaction Assump";"Combined Income",#N/A,FALSE,"Combined Income-Contrib.";"Combined Bal",#N/A,FALSE,"Combined Bal.";"Combined Credit",#N/A,FALSE,"Combined Credit";"Income Overview",#N/A,FALSE,"Income Overview";"Balance Overview",#N/A,FALSE,"Balance Overview";"Cash Flow Overview",#N/A,FALSE,"Cash Flow Overview";"Contribution Overview",#N/A,FALSE,"Contribution Overview"}</definedName>
    <definedName name="wrn.Maine2." hidden="1">{"TransactionAssump",#N/A,FALSE,"Transaction Assump";"Combined Income",#N/A,FALSE,"Combined Income-Contrib.";"Combined Bal",#N/A,FALSE,"Combined Bal.";"Combined Credit",#N/A,FALSE,"Combined Credit";"Income Overview",#N/A,FALSE,"Income Overview";"Balance Overview",#N/A,FALSE,"Balance Overview";"Cash Flow Overview",#N/A,FALSE,"Cash Flow Overview";"Contribution Overview",#N/A,FALSE,"Contribution Overview"}</definedName>
    <definedName name="wrn.market." localSheetId="4" hidden="1">{#N/A,#N/A,FALSE,"SUBMKT";#N/A,#N/A,FALSE,"MARKET";#N/A,#N/A,FALSE,"VACANCY";#N/A,#N/A,FALSE,"ABSORB";#N/A,#N/A,FALSE,"SUBLEASE";#N/A,#N/A,FALSE,"CONSTRCT"}</definedName>
    <definedName name="wrn.market." localSheetId="5" hidden="1">{#N/A,#N/A,FALSE,"SUBMKT";#N/A,#N/A,FALSE,"MARKET";#N/A,#N/A,FALSE,"VACANCY";#N/A,#N/A,FALSE,"ABSORB";#N/A,#N/A,FALSE,"SUBLEASE";#N/A,#N/A,FALSE,"CONSTRCT"}</definedName>
    <definedName name="wrn.market." localSheetId="6" hidden="1">{#N/A,#N/A,FALSE,"SUBMKT";#N/A,#N/A,FALSE,"MARKET";#N/A,#N/A,FALSE,"VACANCY";#N/A,#N/A,FALSE,"ABSORB";#N/A,#N/A,FALSE,"SUBLEASE";#N/A,#N/A,FALSE,"CONSTRCT"}</definedName>
    <definedName name="wrn.market." localSheetId="3" hidden="1">{#N/A,#N/A,FALSE,"SUBMKT";#N/A,#N/A,FALSE,"MARKET";#N/A,#N/A,FALSE,"VACANCY";#N/A,#N/A,FALSE,"ABSORB";#N/A,#N/A,FALSE,"SUBLEASE";#N/A,#N/A,FALSE,"CONSTRCT"}</definedName>
    <definedName name="wrn.market." hidden="1">{#N/A,#N/A,FALSE,"SUBMKT";#N/A,#N/A,FALSE,"MARKET";#N/A,#N/A,FALSE,"VACANCY";#N/A,#N/A,FALSE,"ABSORB";#N/A,#N/A,FALSE,"SUBLEASE";#N/A,#N/A,FALSE,"CONSTRCT"}</definedName>
    <definedName name="wrn.Market._.Values." localSheetId="4" hidden="1">{#N/A,#N/A,TRUE,"10 Yr Hold";#N/A,#N/A,TRUE,"7 Yr Hold";#N/A,#N/A,TRUE,"5 Yr Hold";#N/A,#N/A,TRUE,"3 Yr Hold"}</definedName>
    <definedName name="wrn.Market._.Values." localSheetId="5" hidden="1">{#N/A,#N/A,TRUE,"10 Yr Hold";#N/A,#N/A,TRUE,"7 Yr Hold";#N/A,#N/A,TRUE,"5 Yr Hold";#N/A,#N/A,TRUE,"3 Yr Hold"}</definedName>
    <definedName name="wrn.Market._.Values." localSheetId="6" hidden="1">{#N/A,#N/A,TRUE,"10 Yr Hold";#N/A,#N/A,TRUE,"7 Yr Hold";#N/A,#N/A,TRUE,"5 Yr Hold";#N/A,#N/A,TRUE,"3 Yr Hold"}</definedName>
    <definedName name="wrn.Market._.Values." localSheetId="3" hidden="1">{#N/A,#N/A,TRUE,"10 Yr Hold";#N/A,#N/A,TRUE,"7 Yr Hold";#N/A,#N/A,TRUE,"5 Yr Hold";#N/A,#N/A,TRUE,"3 Yr Hold"}</definedName>
    <definedName name="wrn.Market._.Values." hidden="1">{#N/A,#N/A,TRUE,"10 Yr Hold";#N/A,#N/A,TRUE,"7 Yr Hold";#N/A,#N/A,TRUE,"5 Yr Hold";#N/A,#N/A,TRUE,"3 Yr Hold"}</definedName>
    <definedName name="wrn.MARKETING." localSheetId="4" hidden="1">{#N/A,#N/A,FALSE,"MARKETING I";#N/A,#N/A,FALSE,"MARKETING II";#N/A,#N/A,FALSE,"MARKETING III"}</definedName>
    <definedName name="wrn.MARKETING." localSheetId="5" hidden="1">{#N/A,#N/A,FALSE,"MARKETING I";#N/A,#N/A,FALSE,"MARKETING II";#N/A,#N/A,FALSE,"MARKETING III"}</definedName>
    <definedName name="wrn.MARKETING." localSheetId="6" hidden="1">{#N/A,#N/A,FALSE,"MARKETING I";#N/A,#N/A,FALSE,"MARKETING II";#N/A,#N/A,FALSE,"MARKETING III"}</definedName>
    <definedName name="wrn.MARKETING." localSheetId="3" hidden="1">{#N/A,#N/A,FALSE,"MARKETING I";#N/A,#N/A,FALSE,"MARKETING II";#N/A,#N/A,FALSE,"MARKETING III"}</definedName>
    <definedName name="wrn.MARKETING." hidden="1">{#N/A,#N/A,FALSE,"MARKETING I";#N/A,#N/A,FALSE,"MARKETING II";#N/A,#N/A,FALSE,"MARKETING III"}</definedName>
    <definedName name="wrn.Marketing._1" localSheetId="4" hidden="1">{#N/A,#N/A,FALSE,"2Assumptions";#N/A,#N/A,FALSE,"3Cash Flow";#N/A,#N/A,FALSE,"I&amp;E";#N/A,#N/A,FALSE,"I&amp;E (2)";#N/A,#N/A,FALSE,"10Vacancy Matrix";#N/A,#N/A,FALSE,"11Expiration Schedule"}</definedName>
    <definedName name="wrn.Marketing._1" localSheetId="5" hidden="1">{#N/A,#N/A,FALSE,"2Assumptions";#N/A,#N/A,FALSE,"3Cash Flow";#N/A,#N/A,FALSE,"I&amp;E";#N/A,#N/A,FALSE,"I&amp;E (2)";#N/A,#N/A,FALSE,"10Vacancy Matrix";#N/A,#N/A,FALSE,"11Expiration Schedule"}</definedName>
    <definedName name="wrn.Marketing._1" localSheetId="6" hidden="1">{#N/A,#N/A,FALSE,"2Assumptions";#N/A,#N/A,FALSE,"3Cash Flow";#N/A,#N/A,FALSE,"I&amp;E";#N/A,#N/A,FALSE,"I&amp;E (2)";#N/A,#N/A,FALSE,"10Vacancy Matrix";#N/A,#N/A,FALSE,"11Expiration Schedule"}</definedName>
    <definedName name="wrn.Marketing._1" localSheetId="3" hidden="1">{#N/A,#N/A,FALSE,"2Assumptions";#N/A,#N/A,FALSE,"3Cash Flow";#N/A,#N/A,FALSE,"I&amp;E";#N/A,#N/A,FALSE,"I&amp;E (2)";#N/A,#N/A,FALSE,"10Vacancy Matrix";#N/A,#N/A,FALSE,"11Expiration Schedule"}</definedName>
    <definedName name="wrn.Marketing._1" hidden="1">{#N/A,#N/A,FALSE,"2Assumptions";#N/A,#N/A,FALSE,"3Cash Flow";#N/A,#N/A,FALSE,"I&amp;E";#N/A,#N/A,FALSE,"I&amp;E (2)";#N/A,#N/A,FALSE,"10Vacancy Matrix";#N/A,#N/A,FALSE,"11Expiration Schedule"}</definedName>
    <definedName name="wrn.MATRICES._.and._.CFs." localSheetId="4" hidden="1">{#N/A,#N/A,FALSE,"Assumptions";#N/A,#N/A,FALSE,"Consol CF";#N/A,#N/A,FALSE,"matx B4 DS";#N/A,#N/A,FALSE,"Hacienda CF";#N/A,#N/A,FALSE,"matx B4 DS Hac";#N/A,#N/A,FALSE,"Chabot CF";#N/A,#N/A,FALSE,"matx B4 DS Chabot";#N/A,#N/A,FALSE,"Diablo CF";#N/A,#N/A,FALSE,"matx B4 DS Diablo"}</definedName>
    <definedName name="wrn.MATRICES._.and._.CFs." localSheetId="5" hidden="1">{#N/A,#N/A,FALSE,"Assumptions";#N/A,#N/A,FALSE,"Consol CF";#N/A,#N/A,FALSE,"matx B4 DS";#N/A,#N/A,FALSE,"Hacienda CF";#N/A,#N/A,FALSE,"matx B4 DS Hac";#N/A,#N/A,FALSE,"Chabot CF";#N/A,#N/A,FALSE,"matx B4 DS Chabot";#N/A,#N/A,FALSE,"Diablo CF";#N/A,#N/A,FALSE,"matx B4 DS Diablo"}</definedName>
    <definedName name="wrn.MATRICES._.and._.CFs." localSheetId="6" hidden="1">{#N/A,#N/A,FALSE,"Assumptions";#N/A,#N/A,FALSE,"Consol CF";#N/A,#N/A,FALSE,"matx B4 DS";#N/A,#N/A,FALSE,"Hacienda CF";#N/A,#N/A,FALSE,"matx B4 DS Hac";#N/A,#N/A,FALSE,"Chabot CF";#N/A,#N/A,FALSE,"matx B4 DS Chabot";#N/A,#N/A,FALSE,"Diablo CF";#N/A,#N/A,FALSE,"matx B4 DS Diablo"}</definedName>
    <definedName name="wrn.MATRICES._.and._.CFs." localSheetId="3" hidden="1">{#N/A,#N/A,FALSE,"Assumptions";#N/A,#N/A,FALSE,"Consol CF";#N/A,#N/A,FALSE,"matx B4 DS";#N/A,#N/A,FALSE,"Hacienda CF";#N/A,#N/A,FALSE,"matx B4 DS Hac";#N/A,#N/A,FALSE,"Chabot CF";#N/A,#N/A,FALSE,"matx B4 DS Chabot";#N/A,#N/A,FALSE,"Diablo CF";#N/A,#N/A,FALSE,"matx B4 DS Diablo"}</definedName>
    <definedName name="wrn.MATRICES._.and._.CFs." hidden="1">{#N/A,#N/A,FALSE,"Assumptions";#N/A,#N/A,FALSE,"Consol CF";#N/A,#N/A,FALSE,"matx B4 DS";#N/A,#N/A,FALSE,"Hacienda CF";#N/A,#N/A,FALSE,"matx B4 DS Hac";#N/A,#N/A,FALSE,"Chabot CF";#N/A,#N/A,FALSE,"matx B4 DS Chabot";#N/A,#N/A,FALSE,"Diablo CF";#N/A,#N/A,FALSE,"matx B4 DS Diablo"}</definedName>
    <definedName name="wrn.MATRICIES._.ONLY." localSheetId="4" hidden="1">{#N/A,#N/A,FALSE,"matx B4 DS";#N/A,#N/A,FALSE,"matx B4 DS Hac";#N/A,#N/A,FALSE,"matx B4 DS Chabot";#N/A,#N/A,FALSE,"matx B4 DS Diablo"}</definedName>
    <definedName name="wrn.MATRICIES._.ONLY." localSheetId="5" hidden="1">{#N/A,#N/A,FALSE,"matx B4 DS";#N/A,#N/A,FALSE,"matx B4 DS Hac";#N/A,#N/A,FALSE,"matx B4 DS Chabot";#N/A,#N/A,FALSE,"matx B4 DS Diablo"}</definedName>
    <definedName name="wrn.MATRICIES._.ONLY." localSheetId="6" hidden="1">{#N/A,#N/A,FALSE,"matx B4 DS";#N/A,#N/A,FALSE,"matx B4 DS Hac";#N/A,#N/A,FALSE,"matx B4 DS Chabot";#N/A,#N/A,FALSE,"matx B4 DS Diablo"}</definedName>
    <definedName name="wrn.MATRICIES._.ONLY." localSheetId="3" hidden="1">{#N/A,#N/A,FALSE,"matx B4 DS";#N/A,#N/A,FALSE,"matx B4 DS Hac";#N/A,#N/A,FALSE,"matx B4 DS Chabot";#N/A,#N/A,FALSE,"matx B4 DS Diablo"}</definedName>
    <definedName name="wrn.MATRICIES._.ONLY." hidden="1">{#N/A,#N/A,FALSE,"matx B4 DS";#N/A,#N/A,FALSE,"matx B4 DS Hac";#N/A,#N/A,FALSE,"matx B4 DS Chabot";#N/A,#N/A,FALSE,"matx B4 DS Diablo"}</definedName>
    <definedName name="wrn.merge." localSheetId="4" hidden="1">{#N/A,#N/A,FALSE,"IPO";#N/A,#N/A,FALSE,"DCF";#N/A,#N/A,FALSE,"LBO";#N/A,#N/A,FALSE,"MULT_VAL";#N/A,#N/A,FALSE,"Status Quo";#N/A,#N/A,FALSE,"Recap"}</definedName>
    <definedName name="wrn.merge." localSheetId="5" hidden="1">{#N/A,#N/A,FALSE,"IPO";#N/A,#N/A,FALSE,"DCF";#N/A,#N/A,FALSE,"LBO";#N/A,#N/A,FALSE,"MULT_VAL";#N/A,#N/A,FALSE,"Status Quo";#N/A,#N/A,FALSE,"Recap"}</definedName>
    <definedName name="wrn.merge." localSheetId="6" hidden="1">{#N/A,#N/A,FALSE,"IPO";#N/A,#N/A,FALSE,"DCF";#N/A,#N/A,FALSE,"LBO";#N/A,#N/A,FALSE,"MULT_VAL";#N/A,#N/A,FALSE,"Status Quo";#N/A,#N/A,FALSE,"Recap"}</definedName>
    <definedName name="wrn.merge." localSheetId="3" hidden="1">{#N/A,#N/A,FALSE,"IPO";#N/A,#N/A,FALSE,"DCF";#N/A,#N/A,FALSE,"LBO";#N/A,#N/A,FALSE,"MULT_VAL";#N/A,#N/A,FALSE,"Status Quo";#N/A,#N/A,FALSE,"Recap"}</definedName>
    <definedName name="wrn.merge." hidden="1">{#N/A,#N/A,FALSE,"IPO";#N/A,#N/A,FALSE,"DCF";#N/A,#N/A,FALSE,"LBO";#N/A,#N/A,FALSE,"MULT_VAL";#N/A,#N/A,FALSE,"Status Quo";#N/A,#N/A,FALSE,"Recap"}</definedName>
    <definedName name="wrn.MERGER._.PLANS." localSheetId="4" hidden="1">{"Assumptions1",#N/A,FALSE,"Assumptions";"MergerPlans1","20yearamort",FALSE,"MergerPlans";"MergerPlans1","40yearamort",FALSE,"MergerPlans";"MergerPlans2",#N/A,FALSE,"MergerPlans";"inputs",#N/A,FALSE,"MergerPlans"}</definedName>
    <definedName name="wrn.MERGER._.PLANS." localSheetId="5" hidden="1">{"Assumptions1",#N/A,FALSE,"Assumptions";"MergerPlans1","20yearamort",FALSE,"MergerPlans";"MergerPlans1","40yearamort",FALSE,"MergerPlans";"MergerPlans2",#N/A,FALSE,"MergerPlans";"inputs",#N/A,FALSE,"MergerPlans"}</definedName>
    <definedName name="wrn.MERGER._.PLANS." localSheetId="6" hidden="1">{"Assumptions1",#N/A,FALSE,"Assumptions";"MergerPlans1","20yearamort",FALSE,"MergerPlans";"MergerPlans1","40yearamort",FALSE,"MergerPlans";"MergerPlans2",#N/A,FALSE,"MergerPlans";"inputs",#N/A,FALSE,"MergerPlans"}</definedName>
    <definedName name="wrn.MERGER._.PLANS." localSheetId="3" hidden="1">{"Assumptions1",#N/A,FALSE,"Assumptions";"MergerPlans1","20yearamort",FALSE,"MergerPlans";"MergerPlans1","40yearamort",FALSE,"MergerPlans";"MergerPlans2",#N/A,FALSE,"MergerPlans";"inputs",#N/A,FALSE,"MergerPlans"}</definedName>
    <definedName name="wrn.MERGER._.PLANS." hidden="1">{"Assumptions1",#N/A,FALSE,"Assumptions";"MergerPlans1","20yearamort",FALSE,"MergerPlans";"MergerPlans1","40yearamort",FALSE,"MergerPlans";"MergerPlans2",#N/A,FALSE,"MergerPlans";"inputs",#N/A,FALSE,"MergerPlans"}</definedName>
    <definedName name="wrn.minrenn" localSheetId="4" hidden="1">{"MINRENT2",#N/A,FALSE,"SCHEDULE B"}</definedName>
    <definedName name="wrn.minrenn" localSheetId="5" hidden="1">{"MINRENT2",#N/A,FALSE,"SCHEDULE B"}</definedName>
    <definedName name="wrn.minrenn" localSheetId="6" hidden="1">{"MINRENT2",#N/A,FALSE,"SCHEDULE B"}</definedName>
    <definedName name="wrn.minrenn" localSheetId="3" hidden="1">{"MINRENT2",#N/A,FALSE,"SCHEDULE B"}</definedName>
    <definedName name="wrn.minrenn" hidden="1">{"MINRENT2",#N/A,FALSE,"SCHEDULE B"}</definedName>
    <definedName name="wrn.MINRENT." localSheetId="4" hidden="1">{"MINRENT2",#N/A,FALSE,"SCHEDULE B"}</definedName>
    <definedName name="wrn.MINRENT." localSheetId="5" hidden="1">{"MINRENT2",#N/A,FALSE,"SCHEDULE B"}</definedName>
    <definedName name="wrn.MINRENT." localSheetId="6" hidden="1">{"MINRENT2",#N/A,FALSE,"SCHEDULE B"}</definedName>
    <definedName name="wrn.MINRENT." localSheetId="3" hidden="1">{"MINRENT2",#N/A,FALSE,"SCHEDULE B"}</definedName>
    <definedName name="wrn.MINRENT." hidden="1">{"MINRENT2",#N/A,FALSE,"SCHEDULE B"}</definedName>
    <definedName name="wrn.minrent.2" localSheetId="4" hidden="1">{"MINRENT2",#N/A,FALSE,"SCHEDULE B"}</definedName>
    <definedName name="wrn.minrent.2" localSheetId="5" hidden="1">{"MINRENT2",#N/A,FALSE,"SCHEDULE B"}</definedName>
    <definedName name="wrn.minrent.2" localSheetId="6" hidden="1">{"MINRENT2",#N/A,FALSE,"SCHEDULE B"}</definedName>
    <definedName name="wrn.minrent.2" localSheetId="3" hidden="1">{"MINRENT2",#N/A,FALSE,"SCHEDULE B"}</definedName>
    <definedName name="wrn.minrent.2" hidden="1">{"MINRENT2",#N/A,FALSE,"SCHEDULE B"}</definedName>
    <definedName name="wrn.mirBellagio." localSheetId="4" hidden="1">{#N/A,#N/A,FALSE,"MIR";#N/A,#N/A,FALSE,"NYNY"}</definedName>
    <definedName name="wrn.mirBellagio." localSheetId="5" hidden="1">{#N/A,#N/A,FALSE,"MIR";#N/A,#N/A,FALSE,"NYNY"}</definedName>
    <definedName name="wrn.mirBellagio." localSheetId="6" hidden="1">{#N/A,#N/A,FALSE,"MIR";#N/A,#N/A,FALSE,"NYNY"}</definedName>
    <definedName name="wrn.mirBellagio." localSheetId="3" hidden="1">{#N/A,#N/A,FALSE,"MIR";#N/A,#N/A,FALSE,"NYNY"}</definedName>
    <definedName name="wrn.mirBellagio." hidden="1">{#N/A,#N/A,FALSE,"MIR";#N/A,#N/A,FALSE,"NYNY"}</definedName>
    <definedName name="wrn.mkting" localSheetId="4" hidden="1">{#N/A,#N/A,FALSE,"MARKETING I";#N/A,#N/A,FALSE,"MARKETING II";#N/A,#N/A,FALSE,"MARKETING III"}</definedName>
    <definedName name="wrn.mkting" localSheetId="5" hidden="1">{#N/A,#N/A,FALSE,"MARKETING I";#N/A,#N/A,FALSE,"MARKETING II";#N/A,#N/A,FALSE,"MARKETING III"}</definedName>
    <definedName name="wrn.mkting" localSheetId="6" hidden="1">{#N/A,#N/A,FALSE,"MARKETING I";#N/A,#N/A,FALSE,"MARKETING II";#N/A,#N/A,FALSE,"MARKETING III"}</definedName>
    <definedName name="wrn.mkting" localSheetId="3" hidden="1">{#N/A,#N/A,FALSE,"MARKETING I";#N/A,#N/A,FALSE,"MARKETING II";#N/A,#N/A,FALSE,"MARKETING III"}</definedName>
    <definedName name="wrn.mkting" hidden="1">{#N/A,#N/A,FALSE,"MARKETING I";#N/A,#N/A,FALSE,"MARKETING II";#N/A,#N/A,FALSE,"MARKETING III"}</definedName>
    <definedName name="wrn.MODEL." localSheetId="4" hidden="1">{"IS",#N/A,FALSE,"Income Statement";"ISR",#N/A,FALSE,"Income Statement Ratios";"BS",#N/A,FALSE,"Balance Sheet";"BSR",#N/A,FALSE,"Balance Sheet Ratios";"CF",#N/A,FALSE,"Cash Flow";"SALES",#N/A,FALSE,"Sales Analysis";"RR",#N/A,FALSE,"Recent Results"}</definedName>
    <definedName name="wrn.MODEL." localSheetId="5" hidden="1">{"IS",#N/A,FALSE,"Income Statement";"ISR",#N/A,FALSE,"Income Statement Ratios";"BS",#N/A,FALSE,"Balance Sheet";"BSR",#N/A,FALSE,"Balance Sheet Ratios";"CF",#N/A,FALSE,"Cash Flow";"SALES",#N/A,FALSE,"Sales Analysis";"RR",#N/A,FALSE,"Recent Results"}</definedName>
    <definedName name="wrn.MODEL." localSheetId="6" hidden="1">{"IS",#N/A,FALSE,"Income Statement";"ISR",#N/A,FALSE,"Income Statement Ratios";"BS",#N/A,FALSE,"Balance Sheet";"BSR",#N/A,FALSE,"Balance Sheet Ratios";"CF",#N/A,FALSE,"Cash Flow";"SALES",#N/A,FALSE,"Sales Analysis";"RR",#N/A,FALSE,"Recent Results"}</definedName>
    <definedName name="wrn.MODEL." localSheetId="3" hidden="1">{"IS",#N/A,FALSE,"Income Statement";"ISR",#N/A,FALSE,"Income Statement Ratios";"BS",#N/A,FALSE,"Balance Sheet";"BSR",#N/A,FALSE,"Balance Sheet Ratios";"CF",#N/A,FALSE,"Cash Flow";"SALES",#N/A,FALSE,"Sales Analysis";"RR",#N/A,FALSE,"Recent Results"}</definedName>
    <definedName name="wrn.MODEL." hidden="1">{"IS",#N/A,FALSE,"Income Statement";"ISR",#N/A,FALSE,"Income Statement Ratios";"BS",#N/A,FALSE,"Balance Sheet";"BSR",#N/A,FALSE,"Balance Sheet Ratios";"CF",#N/A,FALSE,"Cash Flow";"SALES",#N/A,FALSE,"Sales Analysis";"RR",#N/A,FALSE,"Recent Results"}</definedName>
    <definedName name="wrn.MODEL5" localSheetId="4" hidden="1">{"IS",#N/A,FALSE,"Income Statement";"ISR",#N/A,FALSE,"Income Statement Ratios";"BS",#N/A,FALSE,"Balance Sheet";"BSR",#N/A,FALSE,"Balance Sheet Ratios";"CF",#N/A,FALSE,"Cash Flow";"SALES",#N/A,FALSE,"Sales Analysis";"RR",#N/A,FALSE,"Recent Results"}</definedName>
    <definedName name="wrn.MODEL5" localSheetId="5" hidden="1">{"IS",#N/A,FALSE,"Income Statement";"ISR",#N/A,FALSE,"Income Statement Ratios";"BS",#N/A,FALSE,"Balance Sheet";"BSR",#N/A,FALSE,"Balance Sheet Ratios";"CF",#N/A,FALSE,"Cash Flow";"SALES",#N/A,FALSE,"Sales Analysis";"RR",#N/A,FALSE,"Recent Results"}</definedName>
    <definedName name="wrn.MODEL5" localSheetId="6" hidden="1">{"IS",#N/A,FALSE,"Income Statement";"ISR",#N/A,FALSE,"Income Statement Ratios";"BS",#N/A,FALSE,"Balance Sheet";"BSR",#N/A,FALSE,"Balance Sheet Ratios";"CF",#N/A,FALSE,"Cash Flow";"SALES",#N/A,FALSE,"Sales Analysis";"RR",#N/A,FALSE,"Recent Results"}</definedName>
    <definedName name="wrn.MODEL5" localSheetId="3" hidden="1">{"IS",#N/A,FALSE,"Income Statement";"ISR",#N/A,FALSE,"Income Statement Ratios";"BS",#N/A,FALSE,"Balance Sheet";"BSR",#N/A,FALSE,"Balance Sheet Ratios";"CF",#N/A,FALSE,"Cash Flow";"SALES",#N/A,FALSE,"Sales Analysis";"RR",#N/A,FALSE,"Recent Results"}</definedName>
    <definedName name="wrn.MODEL5" hidden="1">{"IS",#N/A,FALSE,"Income Statement";"ISR",#N/A,FALSE,"Income Statement Ratios";"BS",#N/A,FALSE,"Balance Sheet";"BSR",#N/A,FALSE,"Balance Sheet Ratios";"CF",#N/A,FALSE,"Cash Flow";"SALES",#N/A,FALSE,"Sales Analysis";"RR",#N/A,FALSE,"Recent Results"}</definedName>
    <definedName name="wrn.monthly." localSheetId="4" hidden="1">{#N/A,#N/A,FALSE,"Running Total";#N/A,#N/A,FALSE,"Oct 96";#N/A,#N/A,FALSE,"Nov 96";#N/A,#N/A,FALSE,"Dec 96";#N/A,#N/A,FALSE,"Jan 97";#N/A,#N/A,FALSE,"Feb 97";#N/A,#N/A,FALSE,"Mar 97";#N/A,#N/A,FALSE,"Apr 97";#N/A,#N/A,FALSE,"May 97";#N/A,#N/A,FALSE,"June 97";#N/A,#N/A,FALSE,"July 97"}</definedName>
    <definedName name="wrn.monthly." localSheetId="5" hidden="1">{#N/A,#N/A,FALSE,"Running Total";#N/A,#N/A,FALSE,"Oct 96";#N/A,#N/A,FALSE,"Nov 96";#N/A,#N/A,FALSE,"Dec 96";#N/A,#N/A,FALSE,"Jan 97";#N/A,#N/A,FALSE,"Feb 97";#N/A,#N/A,FALSE,"Mar 97";#N/A,#N/A,FALSE,"Apr 97";#N/A,#N/A,FALSE,"May 97";#N/A,#N/A,FALSE,"June 97";#N/A,#N/A,FALSE,"July 97"}</definedName>
    <definedName name="wrn.monthly." localSheetId="6" hidden="1">{#N/A,#N/A,FALSE,"Running Total";#N/A,#N/A,FALSE,"Oct 96";#N/A,#N/A,FALSE,"Nov 96";#N/A,#N/A,FALSE,"Dec 96";#N/A,#N/A,FALSE,"Jan 97";#N/A,#N/A,FALSE,"Feb 97";#N/A,#N/A,FALSE,"Mar 97";#N/A,#N/A,FALSE,"Apr 97";#N/A,#N/A,FALSE,"May 97";#N/A,#N/A,FALSE,"June 97";#N/A,#N/A,FALSE,"July 97"}</definedName>
    <definedName name="wrn.monthly." localSheetId="3" hidden="1">{#N/A,#N/A,FALSE,"Running Total";#N/A,#N/A,FALSE,"Oct 96";#N/A,#N/A,FALSE,"Nov 96";#N/A,#N/A,FALSE,"Dec 96";#N/A,#N/A,FALSE,"Jan 97";#N/A,#N/A,FALSE,"Feb 97";#N/A,#N/A,FALSE,"Mar 97";#N/A,#N/A,FALSE,"Apr 97";#N/A,#N/A,FALSE,"May 97";#N/A,#N/A,FALSE,"June 97";#N/A,#N/A,FALSE,"July 97"}</definedName>
    <definedName name="wrn.monthly." hidden="1">{#N/A,#N/A,FALSE,"Running Total";#N/A,#N/A,FALSE,"Oct 96";#N/A,#N/A,FALSE,"Nov 96";#N/A,#N/A,FALSE,"Dec 96";#N/A,#N/A,FALSE,"Jan 97";#N/A,#N/A,FALSE,"Feb 97";#N/A,#N/A,FALSE,"Mar 97";#N/A,#N/A,FALSE,"Apr 97";#N/A,#N/A,FALSE,"May 97";#N/A,#N/A,FALSE,"June 97";#N/A,#N/A,FALSE,"July 97"}</definedName>
    <definedName name="wrn.Monthly._.Detail._.Reports." localSheetId="4" hidden="1">{"Detail Project Cash Flow",#N/A,TRUE,"Cash Flow Grid";"Financing Calculation",#N/A,TRUE,"Cash Flow Grid"}</definedName>
    <definedName name="wrn.Monthly._.Detail._.Reports." localSheetId="5" hidden="1">{"Detail Project Cash Flow",#N/A,TRUE,"Cash Flow Grid";"Financing Calculation",#N/A,TRUE,"Cash Flow Grid"}</definedName>
    <definedName name="wrn.Monthly._.Detail._.Reports." localSheetId="6" hidden="1">{"Detail Project Cash Flow",#N/A,TRUE,"Cash Flow Grid";"Financing Calculation",#N/A,TRUE,"Cash Flow Grid"}</definedName>
    <definedName name="wrn.Monthly._.Detail._.Reports." localSheetId="3" hidden="1">{"Detail Project Cash Flow",#N/A,TRUE,"Cash Flow Grid";"Financing Calculation",#N/A,TRUE,"Cash Flow Grid"}</definedName>
    <definedName name="wrn.Monthly._.Detail._.Reports." hidden="1">{"Detail Project Cash Flow",#N/A,TRUE,"Cash Flow Grid";"Financing Calculation",#N/A,TRUE,"Cash Flow Grid"}</definedName>
    <definedName name="wrn.monthly._.financial." localSheetId="4" hidden="1">{#N/A,#N/A,FALSE,"SUMMARY 4a";#N/A,#N/A,FALSE,"GBA 4b";#N/A,#N/A,FALSE,"TENANT 4c";#N/A,#N/A,FALSE,"BUDGET DETAIL";#N/A,#N/A,FALSE,"PRO FORMA"}</definedName>
    <definedName name="wrn.monthly._.financial." localSheetId="5" hidden="1">{#N/A,#N/A,FALSE,"SUMMARY 4a";#N/A,#N/A,FALSE,"GBA 4b";#N/A,#N/A,FALSE,"TENANT 4c";#N/A,#N/A,FALSE,"BUDGET DETAIL";#N/A,#N/A,FALSE,"PRO FORMA"}</definedName>
    <definedName name="wrn.monthly._.financial." localSheetId="6" hidden="1">{#N/A,#N/A,FALSE,"SUMMARY 4a";#N/A,#N/A,FALSE,"GBA 4b";#N/A,#N/A,FALSE,"TENANT 4c";#N/A,#N/A,FALSE,"BUDGET DETAIL";#N/A,#N/A,FALSE,"PRO FORMA"}</definedName>
    <definedName name="wrn.monthly._.financial." localSheetId="3" hidden="1">{#N/A,#N/A,FALSE,"SUMMARY 4a";#N/A,#N/A,FALSE,"GBA 4b";#N/A,#N/A,FALSE,"TENANT 4c";#N/A,#N/A,FALSE,"BUDGET DETAIL";#N/A,#N/A,FALSE,"PRO FORMA"}</definedName>
    <definedName name="wrn.monthly._.financial." hidden="1">{#N/A,#N/A,FALSE,"SUMMARY 4a";#N/A,#N/A,FALSE,"GBA 4b";#N/A,#N/A,FALSE,"TENANT 4c";#N/A,#N/A,FALSE,"BUDGET DETAIL";#N/A,#N/A,FALSE,"PRO FORMA"}</definedName>
    <definedName name="wrn.MonthlyRentRoll." localSheetId="4" hidden="1">{"MonthlyRentRoll",#N/A,FALSE,"RentRoll"}</definedName>
    <definedName name="wrn.MonthlyRentRoll." localSheetId="5" hidden="1">{"MonthlyRentRoll",#N/A,FALSE,"RentRoll"}</definedName>
    <definedName name="wrn.MonthlyRentRoll." localSheetId="6" hidden="1">{"MonthlyRentRoll",#N/A,FALSE,"RentRoll"}</definedName>
    <definedName name="wrn.MonthlyRentRoll." localSheetId="3" hidden="1">{"MonthlyRentRoll",#N/A,FALSE,"RentRoll"}</definedName>
    <definedName name="wrn.MonthlyRentRoll." hidden="1">{"MonthlyRentRoll",#N/A,FALSE,"RentRoll"}</definedName>
    <definedName name="wrn.Netbacks." localSheetId="4" hidden="1">{"Netbacks",#N/A,FALSE,"Netbacks"}</definedName>
    <definedName name="wrn.Netbacks." localSheetId="5" hidden="1">{"Netbacks",#N/A,FALSE,"Netbacks"}</definedName>
    <definedName name="wrn.Netbacks." localSheetId="6" hidden="1">{"Netbacks",#N/A,FALSE,"Netbacks"}</definedName>
    <definedName name="wrn.Netbacks." localSheetId="3" hidden="1">{"Netbacks",#N/A,FALSE,"Netbacks"}</definedName>
    <definedName name="wrn.Netbacks." hidden="1">{"Netbacks",#N/A,FALSE,"Netbacks"}</definedName>
    <definedName name="wrn.newest." localSheetId="4" hidden="1">{#N/A,#N/A,TRUE,"TS";#N/A,#N/A,TRUE,"Combo";#N/A,#N/A,TRUE,"FAIR";#N/A,#N/A,TRUE,"RBC";#N/A,#N/A,TRUE,"xxxx"}</definedName>
    <definedName name="wrn.newest." localSheetId="5" hidden="1">{#N/A,#N/A,TRUE,"TS";#N/A,#N/A,TRUE,"Combo";#N/A,#N/A,TRUE,"FAIR";#N/A,#N/A,TRUE,"RBC";#N/A,#N/A,TRUE,"xxxx"}</definedName>
    <definedName name="wrn.newest." localSheetId="6" hidden="1">{#N/A,#N/A,TRUE,"TS";#N/A,#N/A,TRUE,"Combo";#N/A,#N/A,TRUE,"FAIR";#N/A,#N/A,TRUE,"RBC";#N/A,#N/A,TRUE,"xxxx"}</definedName>
    <definedName name="wrn.newest." localSheetId="3" hidden="1">{#N/A,#N/A,TRUE,"TS";#N/A,#N/A,TRUE,"Combo";#N/A,#N/A,TRUE,"FAIR";#N/A,#N/A,TRUE,"RBC";#N/A,#N/A,TRUE,"xxxx"}</definedName>
    <definedName name="wrn.newest." hidden="1">{#N/A,#N/A,TRUE,"TS";#N/A,#N/A,TRUE,"Combo";#N/A,#N/A,TRUE,"FAIR";#N/A,#N/A,TRUE,"RBC";#N/A,#N/A,TRUE,"xxxx"}</definedName>
    <definedName name="wrn.newoutput" localSheetId="4" hidden="1">{"DCF","UPSIDE CASE",FALSE,"Sheet1";"DCF","BASE CASE",FALSE,"Sheet1";"DCF","DOWNSIDE CASE",FALSE,"Sheet1"}</definedName>
    <definedName name="wrn.newoutput" localSheetId="5" hidden="1">{"DCF","UPSIDE CASE",FALSE,"Sheet1";"DCF","BASE CASE",FALSE,"Sheet1";"DCF","DOWNSIDE CASE",FALSE,"Sheet1"}</definedName>
    <definedName name="wrn.newoutput" localSheetId="6" hidden="1">{"DCF","UPSIDE CASE",FALSE,"Sheet1";"DCF","BASE CASE",FALSE,"Sheet1";"DCF","DOWNSIDE CASE",FALSE,"Sheet1"}</definedName>
    <definedName name="wrn.newoutput" localSheetId="3" hidden="1">{"DCF","UPSIDE CASE",FALSE,"Sheet1";"DCF","BASE CASE",FALSE,"Sheet1";"DCF","DOWNSIDE CASE",FALSE,"Sheet1"}</definedName>
    <definedName name="wrn.newoutput" hidden="1">{"DCF","UPSIDE CASE",FALSE,"Sheet1";"DCF","BASE CASE",FALSE,"Sheet1";"DCF","DOWNSIDE CASE",FALSE,"Sheet1"}</definedName>
    <definedName name="wrn.Northborough._.Station." localSheetId="4" hidden="1">{#N/A,#N/A,FALSE,"Total Acquisition and Rehab ";#N/A,#N/A,FALSE,"Summary of Hard Costs"}</definedName>
    <definedName name="wrn.Northborough._.Station." localSheetId="5" hidden="1">{#N/A,#N/A,FALSE,"Total Acquisition and Rehab ";#N/A,#N/A,FALSE,"Summary of Hard Costs"}</definedName>
    <definedName name="wrn.Northborough._.Station." localSheetId="6" hidden="1">{#N/A,#N/A,FALSE,"Total Acquisition and Rehab ";#N/A,#N/A,FALSE,"Summary of Hard Costs"}</definedName>
    <definedName name="wrn.Northborough._.Station." localSheetId="3" hidden="1">{#N/A,#N/A,FALSE,"Total Acquisition and Rehab ";#N/A,#N/A,FALSE,"Summary of Hard Costs"}</definedName>
    <definedName name="wrn.Northborough._.Station." hidden="1">{#N/A,#N/A,FALSE,"Total Acquisition and Rehab ";#N/A,#N/A,FALSE,"Summary of Hard Costs"}</definedName>
    <definedName name="wrn.Notes._.2." localSheetId="4" hidden="1">{"Notes 2",#N/A,FALSE,"Sheet1"}</definedName>
    <definedName name="wrn.Notes._.2." localSheetId="5" hidden="1">{"Notes 2",#N/A,FALSE,"Sheet1"}</definedName>
    <definedName name="wrn.Notes._.2." localSheetId="6" hidden="1">{"Notes 2",#N/A,FALSE,"Sheet1"}</definedName>
    <definedName name="wrn.Notes._.2." localSheetId="3" hidden="1">{"Notes 2",#N/A,FALSE,"Sheet1"}</definedName>
    <definedName name="wrn.Notes._.2." hidden="1">{"Notes 2",#N/A,FALSE,"Sheet1"}</definedName>
    <definedName name="wrn.nyt._.times._.full." localSheetId="4" hidden="1">{#N/A,#N/A,FALSE,"ExecSum";#N/A,#N/A,FALSE,"Budget";#N/A,#N/A,FALSE,"Summary1";#N/A,#N/A,FALSE,"CashFlow";#N/A,#N/A,FALSE,"Year1 Cash Flow";#N/A,#N/A,FALSE,"RE Taxes";#N/A,#N/A,FALSE,"OE Schedule";#N/A,#N/A,FALSE,"Leasing Comm";#N/A,#N/A,FALSE,"Input";#N/A,#N/A,FALSE,"Carry";#N/A,#N/A,FALSE,"Page 1A";#N/A,#N/A,FALSE,"Page 1B";#N/A,#N/A,FALSE,"Page 2";#N/A,#N/A,FALSE,"Page 3";#N/A,#N/A,FALSE,"Page 4";#N/A,#N/A,FALSE,"Summary2";#N/A,#N/A,FALSE,"Lease Summary";#N/A,#N/A,FALSE,"GrossRent";#N/A,#N/A,FALSE,"GrossRent";#N/A,#N/A,FALSE,"FCESummary";#N/A,#N/A,FALSE,"CreditLoss";#N/A,#N/A,FALSE,"Recoveries";#N/A,#N/A,FALSE,"Loan Balance"}</definedName>
    <definedName name="wrn.nyt._.times._.full." localSheetId="5" hidden="1">{#N/A,#N/A,FALSE,"ExecSum";#N/A,#N/A,FALSE,"Budget";#N/A,#N/A,FALSE,"Summary1";#N/A,#N/A,FALSE,"CashFlow";#N/A,#N/A,FALSE,"Year1 Cash Flow";#N/A,#N/A,FALSE,"RE Taxes";#N/A,#N/A,FALSE,"OE Schedule";#N/A,#N/A,FALSE,"Leasing Comm";#N/A,#N/A,FALSE,"Input";#N/A,#N/A,FALSE,"Carry";#N/A,#N/A,FALSE,"Page 1A";#N/A,#N/A,FALSE,"Page 1B";#N/A,#N/A,FALSE,"Page 2";#N/A,#N/A,FALSE,"Page 3";#N/A,#N/A,FALSE,"Page 4";#N/A,#N/A,FALSE,"Summary2";#N/A,#N/A,FALSE,"Lease Summary";#N/A,#N/A,FALSE,"GrossRent";#N/A,#N/A,FALSE,"GrossRent";#N/A,#N/A,FALSE,"FCESummary";#N/A,#N/A,FALSE,"CreditLoss";#N/A,#N/A,FALSE,"Recoveries";#N/A,#N/A,FALSE,"Loan Balance"}</definedName>
    <definedName name="wrn.nyt._.times._.full." localSheetId="6" hidden="1">{#N/A,#N/A,FALSE,"ExecSum";#N/A,#N/A,FALSE,"Budget";#N/A,#N/A,FALSE,"Summary1";#N/A,#N/A,FALSE,"CashFlow";#N/A,#N/A,FALSE,"Year1 Cash Flow";#N/A,#N/A,FALSE,"RE Taxes";#N/A,#N/A,FALSE,"OE Schedule";#N/A,#N/A,FALSE,"Leasing Comm";#N/A,#N/A,FALSE,"Input";#N/A,#N/A,FALSE,"Carry";#N/A,#N/A,FALSE,"Page 1A";#N/A,#N/A,FALSE,"Page 1B";#N/A,#N/A,FALSE,"Page 2";#N/A,#N/A,FALSE,"Page 3";#N/A,#N/A,FALSE,"Page 4";#N/A,#N/A,FALSE,"Summary2";#N/A,#N/A,FALSE,"Lease Summary";#N/A,#N/A,FALSE,"GrossRent";#N/A,#N/A,FALSE,"GrossRent";#N/A,#N/A,FALSE,"FCESummary";#N/A,#N/A,FALSE,"CreditLoss";#N/A,#N/A,FALSE,"Recoveries";#N/A,#N/A,FALSE,"Loan Balance"}</definedName>
    <definedName name="wrn.nyt._.times._.full." localSheetId="3" hidden="1">{#N/A,#N/A,FALSE,"ExecSum";#N/A,#N/A,FALSE,"Budget";#N/A,#N/A,FALSE,"Summary1";#N/A,#N/A,FALSE,"CashFlow";#N/A,#N/A,FALSE,"Year1 Cash Flow";#N/A,#N/A,FALSE,"RE Taxes";#N/A,#N/A,FALSE,"OE Schedule";#N/A,#N/A,FALSE,"Leasing Comm";#N/A,#N/A,FALSE,"Input";#N/A,#N/A,FALSE,"Carry";#N/A,#N/A,FALSE,"Page 1A";#N/A,#N/A,FALSE,"Page 1B";#N/A,#N/A,FALSE,"Page 2";#N/A,#N/A,FALSE,"Page 3";#N/A,#N/A,FALSE,"Page 4";#N/A,#N/A,FALSE,"Summary2";#N/A,#N/A,FALSE,"Lease Summary";#N/A,#N/A,FALSE,"GrossRent";#N/A,#N/A,FALSE,"GrossRent";#N/A,#N/A,FALSE,"FCESummary";#N/A,#N/A,FALSE,"CreditLoss";#N/A,#N/A,FALSE,"Recoveries";#N/A,#N/A,FALSE,"Loan Balance"}</definedName>
    <definedName name="wrn.nyt._.times._.full." hidden="1">{#N/A,#N/A,FALSE,"ExecSum";#N/A,#N/A,FALSE,"Budget";#N/A,#N/A,FALSE,"Summary1";#N/A,#N/A,FALSE,"CashFlow";#N/A,#N/A,FALSE,"Year1 Cash Flow";#N/A,#N/A,FALSE,"RE Taxes";#N/A,#N/A,FALSE,"OE Schedule";#N/A,#N/A,FALSE,"Leasing Comm";#N/A,#N/A,FALSE,"Input";#N/A,#N/A,FALSE,"Carry";#N/A,#N/A,FALSE,"Page 1A";#N/A,#N/A,FALSE,"Page 1B";#N/A,#N/A,FALSE,"Page 2";#N/A,#N/A,FALSE,"Page 3";#N/A,#N/A,FALSE,"Page 4";#N/A,#N/A,FALSE,"Summary2";#N/A,#N/A,FALSE,"Lease Summary";#N/A,#N/A,FALSE,"GrossRent";#N/A,#N/A,FALSE,"GrossRent";#N/A,#N/A,FALSE,"FCESummary";#N/A,#N/A,FALSE,"CreditLoss";#N/A,#N/A,FALSE,"Recoveries";#N/A,#N/A,FALSE,"Loan Balance"}</definedName>
    <definedName name="wrn.Occupancy._.Calcs." localSheetId="4" hidden="1">{#N/A,#N/A,FALSE,"Occ. Calcs"}</definedName>
    <definedName name="wrn.Occupancy._.Calcs." localSheetId="5" hidden="1">{#N/A,#N/A,FALSE,"Occ. Calcs"}</definedName>
    <definedName name="wrn.Occupancy._.Calcs." localSheetId="6" hidden="1">{#N/A,#N/A,FALSE,"Occ. Calcs"}</definedName>
    <definedName name="wrn.Occupancy._.Calcs." localSheetId="3" hidden="1">{#N/A,#N/A,FALSE,"Occ. Calcs"}</definedName>
    <definedName name="wrn.Occupancy._.Calcs." hidden="1">{#N/A,#N/A,FALSE,"Occ. Calcs"}</definedName>
    <definedName name="wrn.ODB." localSheetId="4" hidden="1">{"ODB",#N/A,FALSE,"Hold Scenario"}</definedName>
    <definedName name="wrn.ODB." localSheetId="5" hidden="1">{"ODB",#N/A,FALSE,"Hold Scenario"}</definedName>
    <definedName name="wrn.ODB." localSheetId="6" hidden="1">{"ODB",#N/A,FALSE,"Hold Scenario"}</definedName>
    <definedName name="wrn.ODB." localSheetId="3" hidden="1">{"ODB",#N/A,FALSE,"Hold Scenario"}</definedName>
    <definedName name="wrn.ODB." hidden="1">{"ODB",#N/A,FALSE,"Hold Scenario"}</definedName>
    <definedName name="wrn.office." localSheetId="4" hidden="1">{#N/A,#N/A,FALSE,"Pad Fees";#N/A,#N/A,FALSE,"Parking Budget";#N/A,#N/A,FALSE,"Parking Cash Flow";#N/A,#N/A,FALSE,"Parking Assumptions Summary";#N/A,#N/A,FALSE,"Assumptions-M";#N/A,#N/A,FALSE,"Assumptions-T";#N/A,#N/A,FALSE,"Assumptions-W";#N/A,#N/A,FALSE,"Assumptions-R";#N/A,#N/A,FALSE,"Assumptions-F";#N/A,#N/A,FALSE,"Assumptions-Sa";#N/A,#N/A,FALSE,"Assumptions-Su";#N/A,#N/A,FALSE,"Bond Debt Service";#N/A,#N/A,FALSE,"Bond Shortfall"}</definedName>
    <definedName name="wrn.office." localSheetId="5" hidden="1">{#N/A,#N/A,FALSE,"Pad Fees";#N/A,#N/A,FALSE,"Parking Budget";#N/A,#N/A,FALSE,"Parking Cash Flow";#N/A,#N/A,FALSE,"Parking Assumptions Summary";#N/A,#N/A,FALSE,"Assumptions-M";#N/A,#N/A,FALSE,"Assumptions-T";#N/A,#N/A,FALSE,"Assumptions-W";#N/A,#N/A,FALSE,"Assumptions-R";#N/A,#N/A,FALSE,"Assumptions-F";#N/A,#N/A,FALSE,"Assumptions-Sa";#N/A,#N/A,FALSE,"Assumptions-Su";#N/A,#N/A,FALSE,"Bond Debt Service";#N/A,#N/A,FALSE,"Bond Shortfall"}</definedName>
    <definedName name="wrn.office." localSheetId="6" hidden="1">{#N/A,#N/A,FALSE,"Pad Fees";#N/A,#N/A,FALSE,"Parking Budget";#N/A,#N/A,FALSE,"Parking Cash Flow";#N/A,#N/A,FALSE,"Parking Assumptions Summary";#N/A,#N/A,FALSE,"Assumptions-M";#N/A,#N/A,FALSE,"Assumptions-T";#N/A,#N/A,FALSE,"Assumptions-W";#N/A,#N/A,FALSE,"Assumptions-R";#N/A,#N/A,FALSE,"Assumptions-F";#N/A,#N/A,FALSE,"Assumptions-Sa";#N/A,#N/A,FALSE,"Assumptions-Su";#N/A,#N/A,FALSE,"Bond Debt Service";#N/A,#N/A,FALSE,"Bond Shortfall"}</definedName>
    <definedName name="wrn.office." localSheetId="3" hidden="1">{#N/A,#N/A,FALSE,"Pad Fees";#N/A,#N/A,FALSE,"Parking Budget";#N/A,#N/A,FALSE,"Parking Cash Flow";#N/A,#N/A,FALSE,"Parking Assumptions Summary";#N/A,#N/A,FALSE,"Assumptions-M";#N/A,#N/A,FALSE,"Assumptions-T";#N/A,#N/A,FALSE,"Assumptions-W";#N/A,#N/A,FALSE,"Assumptions-R";#N/A,#N/A,FALSE,"Assumptions-F";#N/A,#N/A,FALSE,"Assumptions-Sa";#N/A,#N/A,FALSE,"Assumptions-Su";#N/A,#N/A,FALSE,"Bond Debt Service";#N/A,#N/A,FALSE,"Bond Shortfall"}</definedName>
    <definedName name="wrn.office." hidden="1">{#N/A,#N/A,FALSE,"Pad Fees";#N/A,#N/A,FALSE,"Parking Budget";#N/A,#N/A,FALSE,"Parking Cash Flow";#N/A,#N/A,FALSE,"Parking Assumptions Summary";#N/A,#N/A,FALSE,"Assumptions-M";#N/A,#N/A,FALSE,"Assumptions-T";#N/A,#N/A,FALSE,"Assumptions-W";#N/A,#N/A,FALSE,"Assumptions-R";#N/A,#N/A,FALSE,"Assumptions-F";#N/A,#N/A,FALSE,"Assumptions-Sa";#N/A,#N/A,FALSE,"Assumptions-Su";#N/A,#N/A,FALSE,"Bond Debt Service";#N/A,#N/A,FALSE,"Bond Shortfall"}</definedName>
    <definedName name="wrn.OFFICE._.BUDGET." localSheetId="4" hidden="1">{#N/A,#N/A,FALSE,"LP Exp";#N/A,#N/A,FALSE,"Salary";#N/A,#N/A,FALSE,"Admin Exp";#N/A,#N/A,FALSE,"QTS Bud";#N/A,#N/A,FALSE,"Marketing"}</definedName>
    <definedName name="wrn.OFFICE._.BUDGET." localSheetId="5" hidden="1">{#N/A,#N/A,FALSE,"LP Exp";#N/A,#N/A,FALSE,"Salary";#N/A,#N/A,FALSE,"Admin Exp";#N/A,#N/A,FALSE,"QTS Bud";#N/A,#N/A,FALSE,"Marketing"}</definedName>
    <definedName name="wrn.OFFICE._.BUDGET." localSheetId="6" hidden="1">{#N/A,#N/A,FALSE,"LP Exp";#N/A,#N/A,FALSE,"Salary";#N/A,#N/A,FALSE,"Admin Exp";#N/A,#N/A,FALSE,"QTS Bud";#N/A,#N/A,FALSE,"Marketing"}</definedName>
    <definedName name="wrn.OFFICE._.BUDGET." localSheetId="3" hidden="1">{#N/A,#N/A,FALSE,"LP Exp";#N/A,#N/A,FALSE,"Salary";#N/A,#N/A,FALSE,"Admin Exp";#N/A,#N/A,FALSE,"QTS Bud";#N/A,#N/A,FALSE,"Marketing"}</definedName>
    <definedName name="wrn.OFFICE._.BUDGET." hidden="1">{#N/A,#N/A,FALSE,"LP Exp";#N/A,#N/A,FALSE,"Salary";#N/A,#N/A,FALSE,"Admin Exp";#N/A,#N/A,FALSE,"QTS Bud";#N/A,#N/A,FALSE,"Marketing"}</definedName>
    <definedName name="wrn.ontario." localSheetId="4" hidden="1">{"page1",#N/A,FALSE,"sheet 1";"Page2",#N/A,FALSE,"sheet 1";"page3",#N/A,FALSE,"sheet 1";"page4",#N/A,FALSE,"sheet 1"}</definedName>
    <definedName name="wrn.ontario." localSheetId="5" hidden="1">{"page1",#N/A,FALSE,"sheet 1";"Page2",#N/A,FALSE,"sheet 1";"page3",#N/A,FALSE,"sheet 1";"page4",#N/A,FALSE,"sheet 1"}</definedName>
    <definedName name="wrn.ontario." localSheetId="6" hidden="1">{"page1",#N/A,FALSE,"sheet 1";"Page2",#N/A,FALSE,"sheet 1";"page3",#N/A,FALSE,"sheet 1";"page4",#N/A,FALSE,"sheet 1"}</definedName>
    <definedName name="wrn.ontario." localSheetId="3" hidden="1">{"page1",#N/A,FALSE,"sheet 1";"Page2",#N/A,FALSE,"sheet 1";"page3",#N/A,FALSE,"sheet 1";"page4",#N/A,FALSE,"sheet 1"}</definedName>
    <definedName name="wrn.ontario." hidden="1">{"page1",#N/A,FALSE,"sheet 1";"Page2",#N/A,FALSE,"sheet 1";"page3",#N/A,FALSE,"sheet 1";"page4",#N/A,FALSE,"sheet 1"}</definedName>
    <definedName name="wrn.OperatingAssumtions." localSheetId="4" hidden="1">{#N/A,#N/A,FALSE,"OperatingAssumptions"}</definedName>
    <definedName name="wrn.OperatingAssumtions." localSheetId="5" hidden="1">{#N/A,#N/A,FALSE,"OperatingAssumptions"}</definedName>
    <definedName name="wrn.OperatingAssumtions." localSheetId="6" hidden="1">{#N/A,#N/A,FALSE,"OperatingAssumptions"}</definedName>
    <definedName name="wrn.OperatingAssumtions." localSheetId="3" hidden="1">{#N/A,#N/A,FALSE,"OperatingAssumptions"}</definedName>
    <definedName name="wrn.OperatingAssumtions." hidden="1">{#N/A,#N/A,FALSE,"OperatingAssumptions"}</definedName>
    <definedName name="wrn.Operations._.Review." localSheetId="4" hidden="1">{#N/A,#N/A,FALSE,"Proforma Five Yr";#N/A,#N/A,FALSE,"Occ and Rate";#N/A,#N/A,FALSE,"PF Input";#N/A,#N/A,FALSE,"Hotcomps"}</definedName>
    <definedName name="wrn.Operations._.Review." localSheetId="5" hidden="1">{#N/A,#N/A,FALSE,"Proforma Five Yr";#N/A,#N/A,FALSE,"Occ and Rate";#N/A,#N/A,FALSE,"PF Input";#N/A,#N/A,FALSE,"Hotcomps"}</definedName>
    <definedName name="wrn.Operations._.Review." localSheetId="6" hidden="1">{#N/A,#N/A,FALSE,"Proforma Five Yr";#N/A,#N/A,FALSE,"Occ and Rate";#N/A,#N/A,FALSE,"PF Input";#N/A,#N/A,FALSE,"Hotcomps"}</definedName>
    <definedName name="wrn.Operations._.Review." localSheetId="3" hidden="1">{#N/A,#N/A,FALSE,"Proforma Five Yr";#N/A,#N/A,FALSE,"Occ and Rate";#N/A,#N/A,FALSE,"PF Input";#N/A,#N/A,FALSE,"Hotcomps"}</definedName>
    <definedName name="wrn.Operations._.Review." hidden="1">{#N/A,#N/A,FALSE,"Proforma Five Yr";#N/A,#N/A,FALSE,"Occ and Rate";#N/A,#N/A,FALSE,"PF Input";#N/A,#N/A,FALSE,"Hotcomps"}</definedName>
    <definedName name="wrn.Ops._.Charlie._.Packet." localSheetId="4" hidden="1">{#N/A,#N/A,FALSE,"Proforma Five Yr";#N/A,#N/A,FALSE,"Occ and Rate";#N/A,#N/A,FALSE,"PF Input";#N/A,#N/A,FALSE,"Ops Summary";#N/A,#N/A,FALSE,"Hotcomps"}</definedName>
    <definedName name="wrn.Ops._.Charlie._.Packet." localSheetId="5" hidden="1">{#N/A,#N/A,FALSE,"Proforma Five Yr";#N/A,#N/A,FALSE,"Occ and Rate";#N/A,#N/A,FALSE,"PF Input";#N/A,#N/A,FALSE,"Ops Summary";#N/A,#N/A,FALSE,"Hotcomps"}</definedName>
    <definedName name="wrn.Ops._.Charlie._.Packet." localSheetId="6" hidden="1">{#N/A,#N/A,FALSE,"Proforma Five Yr";#N/A,#N/A,FALSE,"Occ and Rate";#N/A,#N/A,FALSE,"PF Input";#N/A,#N/A,FALSE,"Ops Summary";#N/A,#N/A,FALSE,"Hotcomps"}</definedName>
    <definedName name="wrn.Ops._.Charlie._.Packet." localSheetId="3" hidden="1">{#N/A,#N/A,FALSE,"Proforma Five Yr";#N/A,#N/A,FALSE,"Occ and Rate";#N/A,#N/A,FALSE,"PF Input";#N/A,#N/A,FALSE,"Ops Summary";#N/A,#N/A,FALSE,"Hotcomps"}</definedName>
    <definedName name="wrn.Ops._.Charlie._.Packet." hidden="1">{#N/A,#N/A,FALSE,"Proforma Five Yr";#N/A,#N/A,FALSE,"Occ and Rate";#N/A,#N/A,FALSE,"PF Input";#N/A,#N/A,FALSE,"Ops Summary";#N/A,#N/A,FALSE,"Hotcomps"}</definedName>
    <definedName name="wrn.Ops_S.Holders._.Assets_Income." localSheetId="4" hidden="1">{"Ops_S.Holders Assets and Income",#N/A,FALSE,"ops_shf"}</definedName>
    <definedName name="wrn.Ops_S.Holders._.Assets_Income." localSheetId="5" hidden="1">{"Ops_S.Holders Assets and Income",#N/A,FALSE,"ops_shf"}</definedName>
    <definedName name="wrn.Ops_S.Holders._.Assets_Income." localSheetId="6" hidden="1">{"Ops_S.Holders Assets and Income",#N/A,FALSE,"ops_shf"}</definedName>
    <definedName name="wrn.Ops_S.Holders._.Assets_Income." localSheetId="3" hidden="1">{"Ops_S.Holders Assets and Income",#N/A,FALSE,"ops_shf"}</definedName>
    <definedName name="wrn.Ops_S.Holders._.Assets_Income." hidden="1">{"Ops_S.Holders Assets and Income",#N/A,FALSE,"ops_shf"}</definedName>
    <definedName name="wrn.Output." localSheetId="4" hidden="1">{#N/A,#N/A,FALSE,"Assumptions";#N/A,#N/A,FALSE,"IS";#N/A,#N/A,FALSE,"BS";#N/A,#N/A,FALSE,"CF"}</definedName>
    <definedName name="wrn.Output." localSheetId="5" hidden="1">{#N/A,#N/A,FALSE,"Assumptions";#N/A,#N/A,FALSE,"IS";#N/A,#N/A,FALSE,"BS";#N/A,#N/A,FALSE,"CF"}</definedName>
    <definedName name="wrn.Output." localSheetId="6" hidden="1">{#N/A,#N/A,FALSE,"Assumptions";#N/A,#N/A,FALSE,"IS";#N/A,#N/A,FALSE,"BS";#N/A,#N/A,FALSE,"CF"}</definedName>
    <definedName name="wrn.Output." localSheetId="3" hidden="1">{#N/A,#N/A,FALSE,"Assumptions";#N/A,#N/A,FALSE,"IS";#N/A,#N/A,FALSE,"BS";#N/A,#N/A,FALSE,"CF"}</definedName>
    <definedName name="wrn.Output." hidden="1">{#N/A,#N/A,FALSE,"Assumptions";#N/A,#N/A,FALSE,"IS";#N/A,#N/A,FALSE,"BS";#N/A,#N/A,FALSE,"CF"}</definedName>
    <definedName name="wrn.Output3Column." localSheetId="4" hidden="1">{"Output-3Column",#N/A,FALSE,"Output"}</definedName>
    <definedName name="wrn.Output3Column." localSheetId="5" hidden="1">{"Output-3Column",#N/A,FALSE,"Output"}</definedName>
    <definedName name="wrn.Output3Column." localSheetId="6" hidden="1">{"Output-3Column",#N/A,FALSE,"Output"}</definedName>
    <definedName name="wrn.Output3Column." localSheetId="3" hidden="1">{"Output-3Column",#N/A,FALSE,"Output"}</definedName>
    <definedName name="wrn.Output3Column." hidden="1">{"Output-3Column",#N/A,FALSE,"Output"}</definedName>
    <definedName name="wrn.OutputAll." localSheetId="4" hidden="1">{"Output-All",#N/A,FALSE,"Output"}</definedName>
    <definedName name="wrn.OutputAll." localSheetId="5" hidden="1">{"Output-All",#N/A,FALSE,"Output"}</definedName>
    <definedName name="wrn.OutputAll." localSheetId="6" hidden="1">{"Output-All",#N/A,FALSE,"Output"}</definedName>
    <definedName name="wrn.OutputAll." localSheetId="3" hidden="1">{"Output-All",#N/A,FALSE,"Output"}</definedName>
    <definedName name="wrn.OutputAll." hidden="1">{"Output-All",#N/A,FALSE,"Output"}</definedName>
    <definedName name="wrn.OutputBaseYear." localSheetId="4" hidden="1">{"Output-BaseYear",#N/A,FALSE,"Output"}</definedName>
    <definedName name="wrn.OutputBaseYear." localSheetId="5" hidden="1">{"Output-BaseYear",#N/A,FALSE,"Output"}</definedName>
    <definedName name="wrn.OutputBaseYear." localSheetId="6" hidden="1">{"Output-BaseYear",#N/A,FALSE,"Output"}</definedName>
    <definedName name="wrn.OutputBaseYear." localSheetId="3" hidden="1">{"Output-BaseYear",#N/A,FALSE,"Output"}</definedName>
    <definedName name="wrn.OutputBaseYear." hidden="1">{"Output-BaseYear",#N/A,FALSE,"Output"}</definedName>
    <definedName name="wrn.OutputMin." localSheetId="4" hidden="1">{"Output-Min",#N/A,FALSE,"Output"}</definedName>
    <definedName name="wrn.OutputMin." localSheetId="5" hidden="1">{"Output-Min",#N/A,FALSE,"Output"}</definedName>
    <definedName name="wrn.OutputMin." localSheetId="6" hidden="1">{"Output-Min",#N/A,FALSE,"Output"}</definedName>
    <definedName name="wrn.OutputMin." localSheetId="3" hidden="1">{"Output-Min",#N/A,FALSE,"Output"}</definedName>
    <definedName name="wrn.OutputMin." hidden="1">{"Output-Min",#N/A,FALSE,"Output"}</definedName>
    <definedName name="wrn.OutputPercent." localSheetId="4" hidden="1">{"Output%",#N/A,FALSE,"Output"}</definedName>
    <definedName name="wrn.OutputPercent." localSheetId="5" hidden="1">{"Output%",#N/A,FALSE,"Output"}</definedName>
    <definedName name="wrn.OutputPercent." localSheetId="6" hidden="1">{"Output%",#N/A,FALSE,"Output"}</definedName>
    <definedName name="wrn.OutputPercent." localSheetId="3" hidden="1">{"Output%",#N/A,FALSE,"Output"}</definedName>
    <definedName name="wrn.OutputPercent." hidden="1">{"Output%",#N/A,FALSE,"Output"}</definedName>
    <definedName name="wrn.Overview._.Reports." localSheetId="4" hidden="1">{#N/A,#N/A,FALSE,"DCF Values";#N/A,#N/A,FALSE,"Overview";#N/A,#N/A,FALSE,"Earnings";#N/A,#N/A,FALSE,"StockMarketValues";#N/A,#N/A,FALSE,"Asset Values";#N/A,#N/A,FALSE,"Accretion EPS";#N/A,#N/A,FALSE,"Accretion CFPS";#N/A,#N/A,FALSE,"santafe";#N/A,#N/A,FALSE,"noble";#N/A,#N/A,FALSE,"Combined Results"}</definedName>
    <definedName name="wrn.Overview._.Reports." localSheetId="5" hidden="1">{#N/A,#N/A,FALSE,"DCF Values";#N/A,#N/A,FALSE,"Overview";#N/A,#N/A,FALSE,"Earnings";#N/A,#N/A,FALSE,"StockMarketValues";#N/A,#N/A,FALSE,"Asset Values";#N/A,#N/A,FALSE,"Accretion EPS";#N/A,#N/A,FALSE,"Accretion CFPS";#N/A,#N/A,FALSE,"santafe";#N/A,#N/A,FALSE,"noble";#N/A,#N/A,FALSE,"Combined Results"}</definedName>
    <definedName name="wrn.Overview._.Reports." localSheetId="6" hidden="1">{#N/A,#N/A,FALSE,"DCF Values";#N/A,#N/A,FALSE,"Overview";#N/A,#N/A,FALSE,"Earnings";#N/A,#N/A,FALSE,"StockMarketValues";#N/A,#N/A,FALSE,"Asset Values";#N/A,#N/A,FALSE,"Accretion EPS";#N/A,#N/A,FALSE,"Accretion CFPS";#N/A,#N/A,FALSE,"santafe";#N/A,#N/A,FALSE,"noble";#N/A,#N/A,FALSE,"Combined Results"}</definedName>
    <definedName name="wrn.Overview._.Reports." localSheetId="3" hidden="1">{#N/A,#N/A,FALSE,"DCF Values";#N/A,#N/A,FALSE,"Overview";#N/A,#N/A,FALSE,"Earnings";#N/A,#N/A,FALSE,"StockMarketValues";#N/A,#N/A,FALSE,"Asset Values";#N/A,#N/A,FALSE,"Accretion EPS";#N/A,#N/A,FALSE,"Accretion CFPS";#N/A,#N/A,FALSE,"santafe";#N/A,#N/A,FALSE,"noble";#N/A,#N/A,FALSE,"Combined Results"}</definedName>
    <definedName name="wrn.Overview._.Reports." hidden="1">{#N/A,#N/A,FALSE,"DCF Values";#N/A,#N/A,FALSE,"Overview";#N/A,#N/A,FALSE,"Earnings";#N/A,#N/A,FALSE,"StockMarketValues";#N/A,#N/A,FALSE,"Asset Values";#N/A,#N/A,FALSE,"Accretion EPS";#N/A,#N/A,FALSE,"Accretion CFPS";#N/A,#N/A,FALSE,"santafe";#N/A,#N/A,FALSE,"noble";#N/A,#N/A,FALSE,"Combined Results"}</definedName>
    <definedName name="wrn.P_L._.and._.Bal.._.Sheet." localSheetId="4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wrn.P_L._.and._.Bal.._.Sheet." localSheetId="5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wrn.P_L._.and._.Bal.._.Sheet." localSheetId="6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wrn.P_L._.and._.Bal.._.Sheet." localSheetId="3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wrn.P_L._.and._.Bal.._.Sheet." hidden="1">{"P_L Account",#N/A,FALSE,"Prime";"Assets",#N/A,FALSE,"Prime";"Liabilities",#N/A,FALSE,"Prime";"Capital and Reserves",#N/A,FALSE,"Prime";"Rec. of S_Holders Funds",#N/A,FALSE,"Prime";"Rec. of Pre and Post Tax Result",#N/A,FALSE,"Prime"}</definedName>
    <definedName name="wrn.p3" localSheetId="4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3" localSheetId="5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3" localSheetId="6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3" localSheetId="3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3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ackage." localSheetId="4" hidden="1">{#N/A,#N/A,FALSE,"Executive Summary";#N/A,#N/A,FALSE,"Assumptions";#N/A,#N/A,FALSE,"Cash Flow";#N/A,#N/A,FALSE,"I&amp;E ";#N/A,#N/A,FALSE,"Occupancy Cost";#N/A,#N/A,FALSE,"Vacancy (Mall)";#N/A,#N/A,FALSE,"Expiration Schedule";#N/A,#N/A,FALSE,"Expiration Graph ";#N/A,#N/A,FALSE,"sales graph";#N/A,#N/A,FALSE,"Vacant rents";#N/A,#N/A,FALSE,"Hist Sales";#N/A,#N/A,FALSE,"Monthly Sales";#N/A,#N/A,FALSE,"Rent Roll"}</definedName>
    <definedName name="wrn.Package." localSheetId="5" hidden="1">{#N/A,#N/A,FALSE,"Executive Summary";#N/A,#N/A,FALSE,"Assumptions";#N/A,#N/A,FALSE,"Cash Flow";#N/A,#N/A,FALSE,"I&amp;E ";#N/A,#N/A,FALSE,"Occupancy Cost";#N/A,#N/A,FALSE,"Vacancy (Mall)";#N/A,#N/A,FALSE,"Expiration Schedule";#N/A,#N/A,FALSE,"Expiration Graph ";#N/A,#N/A,FALSE,"sales graph";#N/A,#N/A,FALSE,"Vacant rents";#N/A,#N/A,FALSE,"Hist Sales";#N/A,#N/A,FALSE,"Monthly Sales";#N/A,#N/A,FALSE,"Rent Roll"}</definedName>
    <definedName name="wrn.Package." localSheetId="6" hidden="1">{#N/A,#N/A,FALSE,"Executive Summary";#N/A,#N/A,FALSE,"Assumptions";#N/A,#N/A,FALSE,"Cash Flow";#N/A,#N/A,FALSE,"I&amp;E ";#N/A,#N/A,FALSE,"Occupancy Cost";#N/A,#N/A,FALSE,"Vacancy (Mall)";#N/A,#N/A,FALSE,"Expiration Schedule";#N/A,#N/A,FALSE,"Expiration Graph ";#N/A,#N/A,FALSE,"sales graph";#N/A,#N/A,FALSE,"Vacant rents";#N/A,#N/A,FALSE,"Hist Sales";#N/A,#N/A,FALSE,"Monthly Sales";#N/A,#N/A,FALSE,"Rent Roll"}</definedName>
    <definedName name="wrn.Package." localSheetId="3" hidden="1">{#N/A,#N/A,FALSE,"Executive Summary";#N/A,#N/A,FALSE,"Assumptions";#N/A,#N/A,FALSE,"Cash Flow";#N/A,#N/A,FALSE,"I&amp;E ";#N/A,#N/A,FALSE,"Occupancy Cost";#N/A,#N/A,FALSE,"Vacancy (Mall)";#N/A,#N/A,FALSE,"Expiration Schedule";#N/A,#N/A,FALSE,"Expiration Graph ";#N/A,#N/A,FALSE,"sales graph";#N/A,#N/A,FALSE,"Vacant rents";#N/A,#N/A,FALSE,"Hist Sales";#N/A,#N/A,FALSE,"Monthly Sales";#N/A,#N/A,FALSE,"Rent Roll"}</definedName>
    <definedName name="wrn.Package." hidden="1">{#N/A,#N/A,FALSE,"Executive Summary";#N/A,#N/A,FALSE,"Assumptions";#N/A,#N/A,FALSE,"Cash Flow";#N/A,#N/A,FALSE,"I&amp;E ";#N/A,#N/A,FALSE,"Occupancy Cost";#N/A,#N/A,FALSE,"Vacancy (Mall)";#N/A,#N/A,FALSE,"Expiration Schedule";#N/A,#N/A,FALSE,"Expiration Graph ";#N/A,#N/A,FALSE,"sales graph";#N/A,#N/A,FALSE,"Vacant rents";#N/A,#N/A,FALSE,"Hist Sales";#N/A,#N/A,FALSE,"Monthly Sales";#N/A,#N/A,FALSE,"Rent Roll"}</definedName>
    <definedName name="wrn.Package._1" localSheetId="4" hidden="1">{#N/A,#N/A,FALSE,"Executive Summary";#N/A,#N/A,FALSE,"Assumptions";#N/A,#N/A,FALSE,"Cash Flow";#N/A,#N/A,FALSE,"I&amp;E ";#N/A,#N/A,FALSE,"Occupancy Cost";#N/A,#N/A,FALSE,"Vacancy (Mall)";#N/A,#N/A,FALSE,"Expiration Schedule";#N/A,#N/A,FALSE,"Expiration Graph ";#N/A,#N/A,FALSE,"sales graph";#N/A,#N/A,FALSE,"Vacant rents";#N/A,#N/A,FALSE,"Hist Sales";#N/A,#N/A,FALSE,"Monthly Sales";#N/A,#N/A,FALSE,"Rent Roll"}</definedName>
    <definedName name="wrn.Package._1" localSheetId="5" hidden="1">{#N/A,#N/A,FALSE,"Executive Summary";#N/A,#N/A,FALSE,"Assumptions";#N/A,#N/A,FALSE,"Cash Flow";#N/A,#N/A,FALSE,"I&amp;E ";#N/A,#N/A,FALSE,"Occupancy Cost";#N/A,#N/A,FALSE,"Vacancy (Mall)";#N/A,#N/A,FALSE,"Expiration Schedule";#N/A,#N/A,FALSE,"Expiration Graph ";#N/A,#N/A,FALSE,"sales graph";#N/A,#N/A,FALSE,"Vacant rents";#N/A,#N/A,FALSE,"Hist Sales";#N/A,#N/A,FALSE,"Monthly Sales";#N/A,#N/A,FALSE,"Rent Roll"}</definedName>
    <definedName name="wrn.Package._1" localSheetId="6" hidden="1">{#N/A,#N/A,FALSE,"Executive Summary";#N/A,#N/A,FALSE,"Assumptions";#N/A,#N/A,FALSE,"Cash Flow";#N/A,#N/A,FALSE,"I&amp;E ";#N/A,#N/A,FALSE,"Occupancy Cost";#N/A,#N/A,FALSE,"Vacancy (Mall)";#N/A,#N/A,FALSE,"Expiration Schedule";#N/A,#N/A,FALSE,"Expiration Graph ";#N/A,#N/A,FALSE,"sales graph";#N/A,#N/A,FALSE,"Vacant rents";#N/A,#N/A,FALSE,"Hist Sales";#N/A,#N/A,FALSE,"Monthly Sales";#N/A,#N/A,FALSE,"Rent Roll"}</definedName>
    <definedName name="wrn.Package._1" localSheetId="3" hidden="1">{#N/A,#N/A,FALSE,"Executive Summary";#N/A,#N/A,FALSE,"Assumptions";#N/A,#N/A,FALSE,"Cash Flow";#N/A,#N/A,FALSE,"I&amp;E ";#N/A,#N/A,FALSE,"Occupancy Cost";#N/A,#N/A,FALSE,"Vacancy (Mall)";#N/A,#N/A,FALSE,"Expiration Schedule";#N/A,#N/A,FALSE,"Expiration Graph ";#N/A,#N/A,FALSE,"sales graph";#N/A,#N/A,FALSE,"Vacant rents";#N/A,#N/A,FALSE,"Hist Sales";#N/A,#N/A,FALSE,"Monthly Sales";#N/A,#N/A,FALSE,"Rent Roll"}</definedName>
    <definedName name="wrn.Package._1" hidden="1">{#N/A,#N/A,FALSE,"Executive Summary";#N/A,#N/A,FALSE,"Assumptions";#N/A,#N/A,FALSE,"Cash Flow";#N/A,#N/A,FALSE,"I&amp;E ";#N/A,#N/A,FALSE,"Occupancy Cost";#N/A,#N/A,FALSE,"Vacancy (Mall)";#N/A,#N/A,FALSE,"Expiration Schedule";#N/A,#N/A,FALSE,"Expiration Graph ";#N/A,#N/A,FALSE,"sales graph";#N/A,#N/A,FALSE,"Vacant rents";#N/A,#N/A,FALSE,"Hist Sales";#N/A,#N/A,FALSE,"Monthly Sales";#N/A,#N/A,FALSE,"Rent Roll"}</definedName>
    <definedName name="wrn.packer._.1." localSheetId="4" hidden="1">{#N/A,#N/A,FALSE,"gopher summary";#N/A,#N/A,FALSE,"GOPH-Comp Co. Mult";#N/A,#N/A,FALSE,"GOPH-Acq. Mult ";#N/A,#N/A,FALSE,"gopher dcf";#N/A,#N/A,FALSE,"goph-dividend";#N/A,#N/A,FALSE,"GOPHER WACC";#N/A,#N/A,FALSE,"Contribution";#N/A,#N/A,FALSE,"contr.anal.";#N/A,#N/A,FALSE,"acc_dil";#N/A,#N/A,FALSE,"GOPHER";#N/A,#N/A,FALSE,"pro forma";#N/A,#N/A,FALSE,"PACK-Comp Co. Mult";#N/A,#N/A,FALSE,"packer dcf ";#N/A,#N/A,FALSE,"PACK WACC ";#N/A,#N/A,FALSE,"PACKER";#N/A,#N/A,FALSE,"PurchPriMult"}</definedName>
    <definedName name="wrn.packer._.1." localSheetId="5" hidden="1">{#N/A,#N/A,FALSE,"gopher summary";#N/A,#N/A,FALSE,"GOPH-Comp Co. Mult";#N/A,#N/A,FALSE,"GOPH-Acq. Mult ";#N/A,#N/A,FALSE,"gopher dcf";#N/A,#N/A,FALSE,"goph-dividend";#N/A,#N/A,FALSE,"GOPHER WACC";#N/A,#N/A,FALSE,"Contribution";#N/A,#N/A,FALSE,"contr.anal.";#N/A,#N/A,FALSE,"acc_dil";#N/A,#N/A,FALSE,"GOPHER";#N/A,#N/A,FALSE,"pro forma";#N/A,#N/A,FALSE,"PACK-Comp Co. Mult";#N/A,#N/A,FALSE,"packer dcf ";#N/A,#N/A,FALSE,"PACK WACC ";#N/A,#N/A,FALSE,"PACKER";#N/A,#N/A,FALSE,"PurchPriMult"}</definedName>
    <definedName name="wrn.packer._.1." localSheetId="6" hidden="1">{#N/A,#N/A,FALSE,"gopher summary";#N/A,#N/A,FALSE,"GOPH-Comp Co. Mult";#N/A,#N/A,FALSE,"GOPH-Acq. Mult ";#N/A,#N/A,FALSE,"gopher dcf";#N/A,#N/A,FALSE,"goph-dividend";#N/A,#N/A,FALSE,"GOPHER WACC";#N/A,#N/A,FALSE,"Contribution";#N/A,#N/A,FALSE,"contr.anal.";#N/A,#N/A,FALSE,"acc_dil";#N/A,#N/A,FALSE,"GOPHER";#N/A,#N/A,FALSE,"pro forma";#N/A,#N/A,FALSE,"PACK-Comp Co. Mult";#N/A,#N/A,FALSE,"packer dcf ";#N/A,#N/A,FALSE,"PACK WACC ";#N/A,#N/A,FALSE,"PACKER";#N/A,#N/A,FALSE,"PurchPriMult"}</definedName>
    <definedName name="wrn.packer._.1." localSheetId="3" hidden="1">{#N/A,#N/A,FALSE,"gopher summary";#N/A,#N/A,FALSE,"GOPH-Comp Co. Mult";#N/A,#N/A,FALSE,"GOPH-Acq. Mult ";#N/A,#N/A,FALSE,"gopher dcf";#N/A,#N/A,FALSE,"goph-dividend";#N/A,#N/A,FALSE,"GOPHER WACC";#N/A,#N/A,FALSE,"Contribution";#N/A,#N/A,FALSE,"contr.anal.";#N/A,#N/A,FALSE,"acc_dil";#N/A,#N/A,FALSE,"GOPHER";#N/A,#N/A,FALSE,"pro forma";#N/A,#N/A,FALSE,"PACK-Comp Co. Mult";#N/A,#N/A,FALSE,"packer dcf ";#N/A,#N/A,FALSE,"PACK WACC ";#N/A,#N/A,FALSE,"PACKER";#N/A,#N/A,FALSE,"PurchPriMult"}</definedName>
    <definedName name="wrn.packer._.1." hidden="1">{#N/A,#N/A,FALSE,"gopher summary";#N/A,#N/A,FALSE,"GOPH-Comp Co. Mult";#N/A,#N/A,FALSE,"GOPH-Acq. Mult ";#N/A,#N/A,FALSE,"gopher dcf";#N/A,#N/A,FALSE,"goph-dividend";#N/A,#N/A,FALSE,"GOPHER WACC";#N/A,#N/A,FALSE,"Contribution";#N/A,#N/A,FALSE,"contr.anal.";#N/A,#N/A,FALSE,"acc_dil";#N/A,#N/A,FALSE,"GOPHER";#N/A,#N/A,FALSE,"pro forma";#N/A,#N/A,FALSE,"PACK-Comp Co. Mult";#N/A,#N/A,FALSE,"packer dcf ";#N/A,#N/A,FALSE,"PACK WACC ";#N/A,#N/A,FALSE,"PACKER";#N/A,#N/A,FALSE,"PurchPriMult"}</definedName>
    <definedName name="wrn.Palms._.at._.South._.Shore." localSheetId="4" hidden="1">{#N/A,#N/A,FALSE,"loananalysis";#N/A,#N/A,FALSE,"proforma";#N/A,#N/A,FALSE,"unitmix"}</definedName>
    <definedName name="wrn.Palms._.at._.South._.Shore." localSheetId="5" hidden="1">{#N/A,#N/A,FALSE,"loananalysis";#N/A,#N/A,FALSE,"proforma";#N/A,#N/A,FALSE,"unitmix"}</definedName>
    <definedName name="wrn.Palms._.at._.South._.Shore." localSheetId="6" hidden="1">{#N/A,#N/A,FALSE,"loananalysis";#N/A,#N/A,FALSE,"proforma";#N/A,#N/A,FALSE,"unitmix"}</definedName>
    <definedName name="wrn.Palms._.at._.South._.Shore." localSheetId="3" hidden="1">{#N/A,#N/A,FALSE,"loananalysis";#N/A,#N/A,FALSE,"proforma";#N/A,#N/A,FALSE,"unitmix"}</definedName>
    <definedName name="wrn.Palms._.at._.South._.Shore." hidden="1">{#N/A,#N/A,FALSE,"loananalysis";#N/A,#N/A,FALSE,"proforma";#N/A,#N/A,FALSE,"unitmix"}</definedName>
    <definedName name="wrn.Partial." localSheetId="4" hidden="1">{#N/A,#N/A,FALSE,"1Summary";#N/A,#N/A,FALSE,"Assumptions";#N/A,#N/A,FALSE,"Rent Roll Summary";#N/A,#N/A,FALSE,"Effective Rental Income Detail";#N/A,#N/A,FALSE,"Cash Flow Projections";#N/A,#N/A,FALSE,"Operating Statement";#N/A,#N/A,FALSE,"Pricing Matrix"}</definedName>
    <definedName name="wrn.Partial." localSheetId="5" hidden="1">{#N/A,#N/A,FALSE,"1Summary";#N/A,#N/A,FALSE,"Assumptions";#N/A,#N/A,FALSE,"Rent Roll Summary";#N/A,#N/A,FALSE,"Effective Rental Income Detail";#N/A,#N/A,FALSE,"Cash Flow Projections";#N/A,#N/A,FALSE,"Operating Statement";#N/A,#N/A,FALSE,"Pricing Matrix"}</definedName>
    <definedName name="wrn.Partial." localSheetId="6" hidden="1">{#N/A,#N/A,FALSE,"1Summary";#N/A,#N/A,FALSE,"Assumptions";#N/A,#N/A,FALSE,"Rent Roll Summary";#N/A,#N/A,FALSE,"Effective Rental Income Detail";#N/A,#N/A,FALSE,"Cash Flow Projections";#N/A,#N/A,FALSE,"Operating Statement";#N/A,#N/A,FALSE,"Pricing Matrix"}</definedName>
    <definedName name="wrn.Partial." localSheetId="3" hidden="1">{#N/A,#N/A,FALSE,"1Summary";#N/A,#N/A,FALSE,"Assumptions";#N/A,#N/A,FALSE,"Rent Roll Summary";#N/A,#N/A,FALSE,"Effective Rental Income Detail";#N/A,#N/A,FALSE,"Cash Flow Projections";#N/A,#N/A,FALSE,"Operating Statement";#N/A,#N/A,FALSE,"Pricing Matrix"}</definedName>
    <definedName name="wrn.Partial." hidden="1">{#N/A,#N/A,FALSE,"1Summary";#N/A,#N/A,FALSE,"Assumptions";#N/A,#N/A,FALSE,"Rent Roll Summary";#N/A,#N/A,FALSE,"Effective Rental Income Detail";#N/A,#N/A,FALSE,"Cash Flow Projections";#N/A,#N/A,FALSE,"Operating Statement";#N/A,#N/A,FALSE,"Pricing Matrix"}</definedName>
    <definedName name="wrn.Partial._1" localSheetId="4" hidden="1">{#N/A,#N/A,FALSE,"Assumptions";#N/A,#N/A,FALSE,"Year One Pro Forma";#N/A,#N/A,FALSE,"Rent Roll Summary";#N/A,#N/A,FALSE,"Market Rent Detail";#N/A,#N/A,FALSE,"Rent Roll Summary";#N/A,#N/A,FALSE,"Market Rent Increases";#N/A,#N/A,FALSE,"Exec Sum 10Yr";#N/A,#N/A,FALSE,"Cash Flow Projections";#N/A,#N/A,FALSE,"Net Residual Value";#N/A,#N/A,FALSE,"Effective Rental Income Detail";#N/A,#N/A,FALSE,"Turnovers";#N/A,#N/A,FALSE,"Matrices"}</definedName>
    <definedName name="wrn.Partial._1" localSheetId="5" hidden="1">{#N/A,#N/A,FALSE,"Assumptions";#N/A,#N/A,FALSE,"Year One Pro Forma";#N/A,#N/A,FALSE,"Rent Roll Summary";#N/A,#N/A,FALSE,"Market Rent Detail";#N/A,#N/A,FALSE,"Rent Roll Summary";#N/A,#N/A,FALSE,"Market Rent Increases";#N/A,#N/A,FALSE,"Exec Sum 10Yr";#N/A,#N/A,FALSE,"Cash Flow Projections";#N/A,#N/A,FALSE,"Net Residual Value";#N/A,#N/A,FALSE,"Effective Rental Income Detail";#N/A,#N/A,FALSE,"Turnovers";#N/A,#N/A,FALSE,"Matrices"}</definedName>
    <definedName name="wrn.Partial._1" localSheetId="6" hidden="1">{#N/A,#N/A,FALSE,"Assumptions";#N/A,#N/A,FALSE,"Year One Pro Forma";#N/A,#N/A,FALSE,"Rent Roll Summary";#N/A,#N/A,FALSE,"Market Rent Detail";#N/A,#N/A,FALSE,"Rent Roll Summary";#N/A,#N/A,FALSE,"Market Rent Increases";#N/A,#N/A,FALSE,"Exec Sum 10Yr";#N/A,#N/A,FALSE,"Cash Flow Projections";#N/A,#N/A,FALSE,"Net Residual Value";#N/A,#N/A,FALSE,"Effective Rental Income Detail";#N/A,#N/A,FALSE,"Turnovers";#N/A,#N/A,FALSE,"Matrices"}</definedName>
    <definedName name="wrn.Partial._1" localSheetId="3" hidden="1">{#N/A,#N/A,FALSE,"Assumptions";#N/A,#N/A,FALSE,"Year One Pro Forma";#N/A,#N/A,FALSE,"Rent Roll Summary";#N/A,#N/A,FALSE,"Market Rent Detail";#N/A,#N/A,FALSE,"Rent Roll Summary";#N/A,#N/A,FALSE,"Market Rent Increases";#N/A,#N/A,FALSE,"Exec Sum 10Yr";#N/A,#N/A,FALSE,"Cash Flow Projections";#N/A,#N/A,FALSE,"Net Residual Value";#N/A,#N/A,FALSE,"Effective Rental Income Detail";#N/A,#N/A,FALSE,"Turnovers";#N/A,#N/A,FALSE,"Matrices"}</definedName>
    <definedName name="wrn.Partial._1" hidden="1">{#N/A,#N/A,FALSE,"Assumptions";#N/A,#N/A,FALSE,"Year One Pro Forma";#N/A,#N/A,FALSE,"Rent Roll Summary";#N/A,#N/A,FALSE,"Market Rent Detail";#N/A,#N/A,FALSE,"Rent Roll Summary";#N/A,#N/A,FALSE,"Market Rent Increases";#N/A,#N/A,FALSE,"Exec Sum 10Yr";#N/A,#N/A,FALSE,"Cash Flow Projections";#N/A,#N/A,FALSE,"Net Residual Value";#N/A,#N/A,FALSE,"Effective Rental Income Detail";#N/A,#N/A,FALSE,"Turnovers";#N/A,#N/A,FALSE,"Matrices"}</definedName>
    <definedName name="wrn.Partial_Template." localSheetId="4" hidden="1">{#N/A,#N/A,FALSE,"1Summary";#N/A,#N/A,FALSE,"2Assumptions";#N/A,#N/A,FALSE,"3Cash Flow";#N/A,#N/A,FALSE,"6Residual";#N/A,#N/A,FALSE,"AExpiration Schedule"}</definedName>
    <definedName name="wrn.Partial_Template." localSheetId="5" hidden="1">{#N/A,#N/A,FALSE,"1Summary";#N/A,#N/A,FALSE,"2Assumptions";#N/A,#N/A,FALSE,"3Cash Flow";#N/A,#N/A,FALSE,"6Residual";#N/A,#N/A,FALSE,"AExpiration Schedule"}</definedName>
    <definedName name="wrn.Partial_Template." localSheetId="6" hidden="1">{#N/A,#N/A,FALSE,"1Summary";#N/A,#N/A,FALSE,"2Assumptions";#N/A,#N/A,FALSE,"3Cash Flow";#N/A,#N/A,FALSE,"6Residual";#N/A,#N/A,FALSE,"AExpiration Schedule"}</definedName>
    <definedName name="wrn.Partial_Template." localSheetId="3" hidden="1">{#N/A,#N/A,FALSE,"1Summary";#N/A,#N/A,FALSE,"2Assumptions";#N/A,#N/A,FALSE,"3Cash Flow";#N/A,#N/A,FALSE,"6Residual";#N/A,#N/A,FALSE,"AExpiration Schedule"}</definedName>
    <definedName name="wrn.Partial_Template." hidden="1">{#N/A,#N/A,FALSE,"1Summary";#N/A,#N/A,FALSE,"2Assumptions";#N/A,#N/A,FALSE,"3Cash Flow";#N/A,#N/A,FALSE,"6Residual";#N/A,#N/A,FALSE,"AExpiration Schedule"}</definedName>
    <definedName name="wrn.Payroll._.Assumption._.1." localSheetId="4" hidden="1">{"Payroll_Assumption1",#N/A,FALSE,"Sheet1"}</definedName>
    <definedName name="wrn.Payroll._.Assumption._.1." localSheetId="5" hidden="1">{"Payroll_Assumption1",#N/A,FALSE,"Sheet1"}</definedName>
    <definedName name="wrn.Payroll._.Assumption._.1." localSheetId="6" hidden="1">{"Payroll_Assumption1",#N/A,FALSE,"Sheet1"}</definedName>
    <definedName name="wrn.Payroll._.Assumption._.1." localSheetId="3" hidden="1">{"Payroll_Assumption1",#N/A,FALSE,"Sheet1"}</definedName>
    <definedName name="wrn.Payroll._.Assumption._.1." hidden="1">{"Payroll_Assumption1",#N/A,FALSE,"Sheet1"}</definedName>
    <definedName name="wrn.Payroll._.Assumptions." localSheetId="4" hidden="1">{"Payroll_Assuptions",#N/A,FALSE,"Sheet1"}</definedName>
    <definedName name="wrn.Payroll._.Assumptions." localSheetId="5" hidden="1">{"Payroll_Assuptions",#N/A,FALSE,"Sheet1"}</definedName>
    <definedName name="wrn.Payroll._.Assumptions." localSheetId="6" hidden="1">{"Payroll_Assuptions",#N/A,FALSE,"Sheet1"}</definedName>
    <definedName name="wrn.Payroll._.Assumptions." localSheetId="3" hidden="1">{"Payroll_Assuptions",#N/A,FALSE,"Sheet1"}</definedName>
    <definedName name="wrn.Payroll._.Assumptions." hidden="1">{"Payroll_Assuptions",#N/A,FALSE,"Sheet1"}</definedName>
    <definedName name="wrn.Payroll._.Assumptions._.Summary." localSheetId="4" hidden="1">{"Payroll Assumption Summary",#N/A,FALSE,"Sheet1"}</definedName>
    <definedName name="wrn.Payroll._.Assumptions._.Summary." localSheetId="5" hidden="1">{"Payroll Assumption Summary",#N/A,FALSE,"Sheet1"}</definedName>
    <definedName name="wrn.Payroll._.Assumptions._.Summary." localSheetId="6" hidden="1">{"Payroll Assumption Summary",#N/A,FALSE,"Sheet1"}</definedName>
    <definedName name="wrn.Payroll._.Assumptions._.Summary." localSheetId="3" hidden="1">{"Payroll Assumption Summary",#N/A,FALSE,"Sheet1"}</definedName>
    <definedName name="wrn.Payroll._.Assumptions._.Summary." hidden="1">{"Payroll Assumption Summary",#N/A,FALSE,"Sheet1"}</definedName>
    <definedName name="wrn.Payroll._.Assumptions2." localSheetId="4" hidden="1">{"Payroll_Assumption2",#N/A,FALSE,"Sheet1"}</definedName>
    <definedName name="wrn.Payroll._.Assumptions2." localSheetId="5" hidden="1">{"Payroll_Assumption2",#N/A,FALSE,"Sheet1"}</definedName>
    <definedName name="wrn.Payroll._.Assumptions2." localSheetId="6" hidden="1">{"Payroll_Assumption2",#N/A,FALSE,"Sheet1"}</definedName>
    <definedName name="wrn.Payroll._.Assumptions2." localSheetId="3" hidden="1">{"Payroll_Assumption2",#N/A,FALSE,"Sheet1"}</definedName>
    <definedName name="wrn.Payroll._.Assumptions2." hidden="1">{"Payroll_Assumption2",#N/A,FALSE,"Sheet1"}</definedName>
    <definedName name="wrn.Penetration." localSheetId="4" hidden="1">{#N/A,#N/A,FALSE,"Mkt Pen"}</definedName>
    <definedName name="wrn.Penetration." localSheetId="5" hidden="1">{#N/A,#N/A,FALSE,"Mkt Pen"}</definedName>
    <definedName name="wrn.Penetration." localSheetId="6" hidden="1">{#N/A,#N/A,FALSE,"Mkt Pen"}</definedName>
    <definedName name="wrn.Penetration." localSheetId="3" hidden="1">{#N/A,#N/A,FALSE,"Mkt Pen"}</definedName>
    <definedName name="wrn.Penetration." hidden="1">{#N/A,#N/A,FALSE,"Mkt Pen"}</definedName>
    <definedName name="wrn.Per._.Unit." localSheetId="4" hidden="1">{#N/A,#N/A,FALSE,"Budget 1997 Class A (2)";#N/A,#N/A,FALSE,"Budgets 1997 Class B &amp; C (2)"}</definedName>
    <definedName name="wrn.Per._.Unit." localSheetId="5" hidden="1">{#N/A,#N/A,FALSE,"Budget 1997 Class A (2)";#N/A,#N/A,FALSE,"Budgets 1997 Class B &amp; C (2)"}</definedName>
    <definedName name="wrn.Per._.Unit." localSheetId="6" hidden="1">{#N/A,#N/A,FALSE,"Budget 1997 Class A (2)";#N/A,#N/A,FALSE,"Budgets 1997 Class B &amp; C (2)"}</definedName>
    <definedName name="wrn.Per._.Unit." localSheetId="3" hidden="1">{#N/A,#N/A,FALSE,"Budget 1997 Class A (2)";#N/A,#N/A,FALSE,"Budgets 1997 Class B &amp; C (2)"}</definedName>
    <definedName name="wrn.Per._.Unit." hidden="1">{#N/A,#N/A,FALSE,"Budget 1997 Class A (2)";#N/A,#N/A,FALSE,"Budgets 1997 Class B &amp; C (2)"}</definedName>
    <definedName name="wrn.PERCENTAGE._.RENT." localSheetId="4" hidden="1">{"PERCENTAGE RENT",#N/A,TRUE,"SCHEDULE B"}</definedName>
    <definedName name="wrn.PERCENTAGE._.RENT." localSheetId="5" hidden="1">{"PERCENTAGE RENT",#N/A,TRUE,"SCHEDULE B"}</definedName>
    <definedName name="wrn.PERCENTAGE._.RENT." localSheetId="6" hidden="1">{"PERCENTAGE RENT",#N/A,TRUE,"SCHEDULE B"}</definedName>
    <definedName name="wrn.PERCENTAGE._.RENT." localSheetId="3" hidden="1">{"PERCENTAGE RENT",#N/A,TRUE,"SCHEDULE B"}</definedName>
    <definedName name="wrn.PERCENTAGE._.RENT." hidden="1">{"PERCENTAGE RENT",#N/A,TRUE,"SCHEDULE B"}</definedName>
    <definedName name="wrn.Phase._.I." localSheetId="4" hidden="1">{#N/A,#N/A,FALSE,"Transaction Summary-DTW";#N/A,#N/A,FALSE,"Proforma Five Yr";#N/A,#N/A,FALSE,"Occ and Rate"}</definedName>
    <definedName name="wrn.Phase._.I." localSheetId="5" hidden="1">{#N/A,#N/A,FALSE,"Transaction Summary-DTW";#N/A,#N/A,FALSE,"Proforma Five Yr";#N/A,#N/A,FALSE,"Occ and Rate"}</definedName>
    <definedName name="wrn.Phase._.I." localSheetId="6" hidden="1">{#N/A,#N/A,FALSE,"Transaction Summary-DTW";#N/A,#N/A,FALSE,"Proforma Five Yr";#N/A,#N/A,FALSE,"Occ and Rate"}</definedName>
    <definedName name="wrn.Phase._.I." localSheetId="3" hidden="1">{#N/A,#N/A,FALSE,"Transaction Summary-DTW";#N/A,#N/A,FALSE,"Proforma Five Yr";#N/A,#N/A,FALSE,"Occ and Rate"}</definedName>
    <definedName name="wrn.Phase._.I." hidden="1">{#N/A,#N/A,FALSE,"Transaction Summary-DTW";#N/A,#N/A,FALSE,"Proforma Five Yr";#N/A,#N/A,FALSE,"Occ and Rate"}</definedName>
    <definedName name="wrn.Pineway." localSheetId="4" hidden="1">{#N/A,#N/A,FALSE,"rent schedule";#N/A,#N/A,FALSE,"income expenses";#N/A,#N/A,FALSE,"proforma";#N/A,#N/A,FALSE,"proforma stab";#N/A,#N/A,FALSE,"loan analysis";#N/A,#N/A,FALSE,"loan analysis stab";#N/A,#N/A,FALSE,"income expenses"}</definedName>
    <definedName name="wrn.Pineway." localSheetId="5" hidden="1">{#N/A,#N/A,FALSE,"rent schedule";#N/A,#N/A,FALSE,"income expenses";#N/A,#N/A,FALSE,"proforma";#N/A,#N/A,FALSE,"proforma stab";#N/A,#N/A,FALSE,"loan analysis";#N/A,#N/A,FALSE,"loan analysis stab";#N/A,#N/A,FALSE,"income expenses"}</definedName>
    <definedName name="wrn.Pineway." localSheetId="6" hidden="1">{#N/A,#N/A,FALSE,"rent schedule";#N/A,#N/A,FALSE,"income expenses";#N/A,#N/A,FALSE,"proforma";#N/A,#N/A,FALSE,"proforma stab";#N/A,#N/A,FALSE,"loan analysis";#N/A,#N/A,FALSE,"loan analysis stab";#N/A,#N/A,FALSE,"income expenses"}</definedName>
    <definedName name="wrn.Pineway." localSheetId="3" hidden="1">{#N/A,#N/A,FALSE,"rent schedule";#N/A,#N/A,FALSE,"income expenses";#N/A,#N/A,FALSE,"proforma";#N/A,#N/A,FALSE,"proforma stab";#N/A,#N/A,FALSE,"loan analysis";#N/A,#N/A,FALSE,"loan analysis stab";#N/A,#N/A,FALSE,"income expenses"}</definedName>
    <definedName name="wrn.Pineway." hidden="1">{#N/A,#N/A,FALSE,"rent schedule";#N/A,#N/A,FALSE,"income expenses";#N/A,#N/A,FALSE,"proforma";#N/A,#N/A,FALSE,"proforma stab";#N/A,#N/A,FALSE,"loan analysis";#N/A,#N/A,FALSE,"loan analysis stab";#N/A,#N/A,FALSE,"income expenses"}</definedName>
    <definedName name="wrn.PK._.Variance." localSheetId="4" hidden="1">{#N/A,#N/A,FALSE,"399 Park Var";#N/A,#N/A,FALSE,"PK NOTES"}</definedName>
    <definedName name="wrn.PK._.Variance." localSheetId="5" hidden="1">{#N/A,#N/A,FALSE,"399 Park Var";#N/A,#N/A,FALSE,"PK NOTES"}</definedName>
    <definedName name="wrn.PK._.Variance." localSheetId="6" hidden="1">{#N/A,#N/A,FALSE,"399 Park Var";#N/A,#N/A,FALSE,"PK NOTES"}</definedName>
    <definedName name="wrn.PK._.Variance." localSheetId="3" hidden="1">{#N/A,#N/A,FALSE,"399 Park Var";#N/A,#N/A,FALSE,"PK NOTES"}</definedName>
    <definedName name="wrn.PK._.Variance." hidden="1">{#N/A,#N/A,FALSE,"399 Park Var";#N/A,#N/A,FALSE,"PK NOTES"}</definedName>
    <definedName name="wrn.pl." localSheetId="4" hidden="1">{#N/A,#N/A,FALSE,"Cons PL-Accrual"}</definedName>
    <definedName name="wrn.pl." localSheetId="5" hidden="1">{#N/A,#N/A,FALSE,"Cons PL-Accrual"}</definedName>
    <definedName name="wrn.pl." localSheetId="6" hidden="1">{#N/A,#N/A,FALSE,"Cons PL-Accrual"}</definedName>
    <definedName name="wrn.pl." localSheetId="3" hidden="1">{#N/A,#N/A,FALSE,"Cons PL-Accrual"}</definedName>
    <definedName name="wrn.pl." hidden="1">{#N/A,#N/A,FALSE,"Cons PL-Accrual"}</definedName>
    <definedName name="wrn.Plan." localSheetId="4" hidden="1">{#N/A,#N/A,FALSE,"Highridge Return Analysis";#N/A,#N/A,FALSE,"Sale @ end of year 3 (4yr Plan)";#N/A,#N/A,FALSE,"Highridge Assumption Page"}</definedName>
    <definedName name="wrn.Plan." localSheetId="5" hidden="1">{#N/A,#N/A,FALSE,"Highridge Return Analysis";#N/A,#N/A,FALSE,"Sale @ end of year 3 (4yr Plan)";#N/A,#N/A,FALSE,"Highridge Assumption Page"}</definedName>
    <definedName name="wrn.Plan." localSheetId="6" hidden="1">{#N/A,#N/A,FALSE,"Highridge Return Analysis";#N/A,#N/A,FALSE,"Sale @ end of year 3 (4yr Plan)";#N/A,#N/A,FALSE,"Highridge Assumption Page"}</definedName>
    <definedName name="wrn.Plan." localSheetId="3" hidden="1">{#N/A,#N/A,FALSE,"Highridge Return Analysis";#N/A,#N/A,FALSE,"Sale @ end of year 3 (4yr Plan)";#N/A,#N/A,FALSE,"Highridge Assumption Page"}</definedName>
    <definedName name="wrn.Plan." hidden="1">{#N/A,#N/A,FALSE,"Highridge Return Analysis";#N/A,#N/A,FALSE,"Sale @ end of year 3 (4yr Plan)";#N/A,#N/A,FALSE,"Highridge Assumption Page"}</definedName>
    <definedName name="wrn.PLX." localSheetId="4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wrn.PLX." localSheetId="5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wrn.PLX." localSheetId="6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wrn.PLX." localSheetId="3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wrn.PLX.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wrn.Portfolio." localSheetId="4" hidden="1">{#N/A,#N/A,FALSE,"Portfolio Summary";#N/A,#N/A,FALSE,"Portfolio Operating Stmt";#N/A,#N/A,FALSE,"Portfolio Cash Flow"}</definedName>
    <definedName name="wrn.Portfolio." localSheetId="5" hidden="1">{#N/A,#N/A,FALSE,"Portfolio Summary";#N/A,#N/A,FALSE,"Portfolio Operating Stmt";#N/A,#N/A,FALSE,"Portfolio Cash Flow"}</definedName>
    <definedName name="wrn.Portfolio." localSheetId="6" hidden="1">{#N/A,#N/A,FALSE,"Portfolio Summary";#N/A,#N/A,FALSE,"Portfolio Operating Stmt";#N/A,#N/A,FALSE,"Portfolio Cash Flow"}</definedName>
    <definedName name="wrn.Portfolio." localSheetId="3" hidden="1">{#N/A,#N/A,FALSE,"Portfolio Summary";#N/A,#N/A,FALSE,"Portfolio Operating Stmt";#N/A,#N/A,FALSE,"Portfolio Cash Flow"}</definedName>
    <definedName name="wrn.Portfolio." hidden="1">{#N/A,#N/A,FALSE,"Portfolio Summary";#N/A,#N/A,FALSE,"Portfolio Operating Stmt";#N/A,#N/A,FALSE,"Portfolio Cash Flow"}</definedName>
    <definedName name="wrn.PR_TRIAL_BALANCE." localSheetId="4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R_TRIAL_BALANCE." localSheetId="5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R_TRIAL_BALANCE." localSheetId="6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R_TRIAL_BALANCE." localSheetId="3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R_TRIAL_BALANCE.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r3sty." localSheetId="4" hidden="1">{#N/A,#N/A,FALSE,"intag";#N/A,#N/A,FALSE,"budg";#N/A,#N/A,FALSE,"samtl"}</definedName>
    <definedName name="wrn.pr3sty." localSheetId="5" hidden="1">{#N/A,#N/A,FALSE,"intag";#N/A,#N/A,FALSE,"budg";#N/A,#N/A,FALSE,"samtl"}</definedName>
    <definedName name="wrn.pr3sty." localSheetId="6" hidden="1">{#N/A,#N/A,FALSE,"intag";#N/A,#N/A,FALSE,"budg";#N/A,#N/A,FALSE,"samtl"}</definedName>
    <definedName name="wrn.pr3sty." localSheetId="3" hidden="1">{#N/A,#N/A,FALSE,"intag";#N/A,#N/A,FALSE,"budg";#N/A,#N/A,FALSE,"samtl"}</definedName>
    <definedName name="wrn.pr3sty." hidden="1">{#N/A,#N/A,FALSE,"intag";#N/A,#N/A,FALSE,"budg";#N/A,#N/A,FALSE,"samtl"}</definedName>
    <definedName name="wrn.pr3sty.neu" localSheetId="4" hidden="1">{#N/A,#N/A,FALSE,"intag";#N/A,#N/A,FALSE,"budg";#N/A,#N/A,FALSE,"samtl"}</definedName>
    <definedName name="wrn.pr3sty.neu" localSheetId="5" hidden="1">{#N/A,#N/A,FALSE,"intag";#N/A,#N/A,FALSE,"budg";#N/A,#N/A,FALSE,"samtl"}</definedName>
    <definedName name="wrn.pr3sty.neu" localSheetId="6" hidden="1">{#N/A,#N/A,FALSE,"intag";#N/A,#N/A,FALSE,"budg";#N/A,#N/A,FALSE,"samtl"}</definedName>
    <definedName name="wrn.pr3sty.neu" localSheetId="3" hidden="1">{#N/A,#N/A,FALSE,"intag";#N/A,#N/A,FALSE,"budg";#N/A,#N/A,FALSE,"samtl"}</definedName>
    <definedName name="wrn.pr3sty.neu" hidden="1">{#N/A,#N/A,FALSE,"intag";#N/A,#N/A,FALSE,"budg";#N/A,#N/A,FALSE,"samtl"}</definedName>
    <definedName name="wrn.PRBFinancials." localSheetId="4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wrn.PRBFinancials." localSheetId="5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wrn.PRBFinancials." localSheetId="6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wrn.PRBFinancials." localSheetId="3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wrn.PRBFinancials.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wrn.prcntrent" localSheetId="4" hidden="1">{"PERCENTAGE RENT",#N/A,TRUE,"SCHEDULE B"}</definedName>
    <definedName name="wrn.prcntrent" localSheetId="5" hidden="1">{"PERCENTAGE RENT",#N/A,TRUE,"SCHEDULE B"}</definedName>
    <definedName name="wrn.prcntrent" localSheetId="6" hidden="1">{"PERCENTAGE RENT",#N/A,TRUE,"SCHEDULE B"}</definedName>
    <definedName name="wrn.prcntrent" localSheetId="3" hidden="1">{"PERCENTAGE RENT",#N/A,TRUE,"SCHEDULE B"}</definedName>
    <definedName name="wrn.prcntrent" hidden="1">{"PERCENTAGE RENT",#N/A,TRUE,"SCHEDULE B"}</definedName>
    <definedName name="wrn.prelist." localSheetId="4" hidden="1">{#N/A,#N/A,FALSE,"rent roll";#N/A,#N/A,FALSE,"I&amp;E";#N/A,#N/A,FALSE,"96noleaseup";#N/A,#N/A,FALSE,"96noleaseup matrix";#N/A,#N/A,FALSE,"leaseup96";#N/A,#N/A,FALSE,"leaseup96 matrix";#N/A,#N/A,FALSE,"Leaseup and Exp."}</definedName>
    <definedName name="wrn.prelist." localSheetId="5" hidden="1">{#N/A,#N/A,FALSE,"rent roll";#N/A,#N/A,FALSE,"I&amp;E";#N/A,#N/A,FALSE,"96noleaseup";#N/A,#N/A,FALSE,"96noleaseup matrix";#N/A,#N/A,FALSE,"leaseup96";#N/A,#N/A,FALSE,"leaseup96 matrix";#N/A,#N/A,FALSE,"Leaseup and Exp."}</definedName>
    <definedName name="wrn.prelist." localSheetId="6" hidden="1">{#N/A,#N/A,FALSE,"rent roll";#N/A,#N/A,FALSE,"I&amp;E";#N/A,#N/A,FALSE,"96noleaseup";#N/A,#N/A,FALSE,"96noleaseup matrix";#N/A,#N/A,FALSE,"leaseup96";#N/A,#N/A,FALSE,"leaseup96 matrix";#N/A,#N/A,FALSE,"Leaseup and Exp."}</definedName>
    <definedName name="wrn.prelist." localSheetId="3" hidden="1">{#N/A,#N/A,FALSE,"rent roll";#N/A,#N/A,FALSE,"I&amp;E";#N/A,#N/A,FALSE,"96noleaseup";#N/A,#N/A,FALSE,"96noleaseup matrix";#N/A,#N/A,FALSE,"leaseup96";#N/A,#N/A,FALSE,"leaseup96 matrix";#N/A,#N/A,FALSE,"Leaseup and Exp."}</definedName>
    <definedName name="wrn.prelist." hidden="1">{#N/A,#N/A,FALSE,"rent roll";#N/A,#N/A,FALSE,"I&amp;E";#N/A,#N/A,FALSE,"96noleaseup";#N/A,#N/A,FALSE,"96noleaseup matrix";#N/A,#N/A,FALSE,"leaseup96";#N/A,#N/A,FALSE,"leaseup96 matrix";#N/A,#N/A,FALSE,"Leaseup and Exp."}</definedName>
    <definedName name="wrn.prelist._1" localSheetId="4" hidden="1">{#N/A,#N/A,FALSE,"rent roll";#N/A,#N/A,FALSE,"I&amp;E";#N/A,#N/A,FALSE,"96noleaseup";#N/A,#N/A,FALSE,"96noleaseup matrix";#N/A,#N/A,FALSE,"leaseup96";#N/A,#N/A,FALSE,"leaseup96 matrix";#N/A,#N/A,FALSE,"Leaseup and Exp."}</definedName>
    <definedName name="wrn.prelist._1" localSheetId="5" hidden="1">{#N/A,#N/A,FALSE,"rent roll";#N/A,#N/A,FALSE,"I&amp;E";#N/A,#N/A,FALSE,"96noleaseup";#N/A,#N/A,FALSE,"96noleaseup matrix";#N/A,#N/A,FALSE,"leaseup96";#N/A,#N/A,FALSE,"leaseup96 matrix";#N/A,#N/A,FALSE,"Leaseup and Exp."}</definedName>
    <definedName name="wrn.prelist._1" localSheetId="6" hidden="1">{#N/A,#N/A,FALSE,"rent roll";#N/A,#N/A,FALSE,"I&amp;E";#N/A,#N/A,FALSE,"96noleaseup";#N/A,#N/A,FALSE,"96noleaseup matrix";#N/A,#N/A,FALSE,"leaseup96";#N/A,#N/A,FALSE,"leaseup96 matrix";#N/A,#N/A,FALSE,"Leaseup and Exp."}</definedName>
    <definedName name="wrn.prelist._1" localSheetId="3" hidden="1">{#N/A,#N/A,FALSE,"rent roll";#N/A,#N/A,FALSE,"I&amp;E";#N/A,#N/A,FALSE,"96noleaseup";#N/A,#N/A,FALSE,"96noleaseup matrix";#N/A,#N/A,FALSE,"leaseup96";#N/A,#N/A,FALSE,"leaseup96 matrix";#N/A,#N/A,FALSE,"Leaseup and Exp."}</definedName>
    <definedName name="wrn.prelist._1" hidden="1">{#N/A,#N/A,FALSE,"rent roll";#N/A,#N/A,FALSE,"I&amp;E";#N/A,#N/A,FALSE,"96noleaseup";#N/A,#N/A,FALSE,"96noleaseup matrix";#N/A,#N/A,FALSE,"leaseup96";#N/A,#N/A,FALSE,"leaseup96 matrix";#N/A,#N/A,FALSE,"Leaseup and Exp."}</definedName>
    <definedName name="wrn.Prepaid_Recov.." localSheetId="4" hidden="1">{#N/A,#N/A,FALSE,"Prepaid Recoverable"}</definedName>
    <definedName name="wrn.Prepaid_Recov.." localSheetId="5" hidden="1">{#N/A,#N/A,FALSE,"Prepaid Recoverable"}</definedName>
    <definedName name="wrn.Prepaid_Recov.." localSheetId="6" hidden="1">{#N/A,#N/A,FALSE,"Prepaid Recoverable"}</definedName>
    <definedName name="wrn.Prepaid_Recov.." localSheetId="3" hidden="1">{#N/A,#N/A,FALSE,"Prepaid Recoverable"}</definedName>
    <definedName name="wrn.Prepaid_Recov.." hidden="1">{#N/A,#N/A,FALSE,"Prepaid Recoverable"}</definedName>
    <definedName name="wrn.pres." localSheetId="4" hidden="1">{#N/A,#N/A,FALSE,"Major v. River";#N/A,#N/A,FALSE,"Industry";#N/A,#N/A,FALSE,"Large Operators";#N/A,#N/A,FALSE,"Smaller Operators";#N/A,#N/A,FALSE,"Equip. Supply";#N/A,#N/A,FALSE,"EBITDA";#N/A,#N/A,FALSE,"States";#N/A,#N/A,FALSE,"LV Detail"}</definedName>
    <definedName name="wrn.pres." localSheetId="5" hidden="1">{#N/A,#N/A,FALSE,"Major v. River";#N/A,#N/A,FALSE,"Industry";#N/A,#N/A,FALSE,"Large Operators";#N/A,#N/A,FALSE,"Smaller Operators";#N/A,#N/A,FALSE,"Equip. Supply";#N/A,#N/A,FALSE,"EBITDA";#N/A,#N/A,FALSE,"States";#N/A,#N/A,FALSE,"LV Detail"}</definedName>
    <definedName name="wrn.pres." localSheetId="6" hidden="1">{#N/A,#N/A,FALSE,"Major v. River";#N/A,#N/A,FALSE,"Industry";#N/A,#N/A,FALSE,"Large Operators";#N/A,#N/A,FALSE,"Smaller Operators";#N/A,#N/A,FALSE,"Equip. Supply";#N/A,#N/A,FALSE,"EBITDA";#N/A,#N/A,FALSE,"States";#N/A,#N/A,FALSE,"LV Detail"}</definedName>
    <definedName name="wrn.pres." localSheetId="3" hidden="1">{#N/A,#N/A,FALSE,"Major v. River";#N/A,#N/A,FALSE,"Industry";#N/A,#N/A,FALSE,"Large Operators";#N/A,#N/A,FALSE,"Smaller Operators";#N/A,#N/A,FALSE,"Equip. Supply";#N/A,#N/A,FALSE,"EBITDA";#N/A,#N/A,FALSE,"States";#N/A,#N/A,FALSE,"LV Detail"}</definedName>
    <definedName name="wrn.pres." hidden="1">{#N/A,#N/A,FALSE,"Major v. River";#N/A,#N/A,FALSE,"Industry";#N/A,#N/A,FALSE,"Large Operators";#N/A,#N/A,FALSE,"Smaller Operators";#N/A,#N/A,FALSE,"Equip. Supply";#N/A,#N/A,FALSE,"EBITDA";#N/A,#N/A,FALSE,"States";#N/A,#N/A,FALSE,"LV Detail"}</definedName>
    <definedName name="wrn.PRES_OUT." localSheetId="4" hidden="1">{"page1",#N/A,FALSE,"PRESENTATION";"page2",#N/A,FALSE,"PRESENTATION";#N/A,#N/A,FALSE,"Valuation Summary"}</definedName>
    <definedName name="wrn.PRES_OUT." localSheetId="5" hidden="1">{"page1",#N/A,FALSE,"PRESENTATION";"page2",#N/A,FALSE,"PRESENTATION";#N/A,#N/A,FALSE,"Valuation Summary"}</definedName>
    <definedName name="wrn.PRES_OUT." localSheetId="6" hidden="1">{"page1",#N/A,FALSE,"PRESENTATION";"page2",#N/A,FALSE,"PRESENTATION";#N/A,#N/A,FALSE,"Valuation Summary"}</definedName>
    <definedName name="wrn.PRES_OUT." localSheetId="3" hidden="1">{"page1",#N/A,FALSE,"PRESENTATION";"page2",#N/A,FALSE,"PRESENTATION";#N/A,#N/A,FALSE,"Valuation Summary"}</definedName>
    <definedName name="wrn.PRES_OUT." hidden="1">{"page1",#N/A,FALSE,"PRESENTATION";"page2",#N/A,FALSE,"PRESENTATION";#N/A,#N/A,FALSE,"Valuation Summary"}</definedName>
    <definedName name="wrn.pres97." localSheetId="4" hidden="1">{#N/A,#N/A,FALSE,"Cover";#N/A,#N/A,FALSE,"Major v. River";#N/A,#N/A,FALSE,"Industry";#N/A,#N/A,FALSE,"Stock Val";#N/A,#N/A,FALSE,"EBITDA";#N/A,#N/A,FALSE,"EBITDA Growth";#N/A,#N/A,FALSE,"LV REt";#N/A,#N/A,FALSE,"AC Ret";#N/A,#N/A,FALSE,"River Ret";#N/A,#N/A,FALSE,"Executive";#N/A,#N/A,FALSE,"Demographics";#N/A,#N/A,FALSE,"Leisure";#N/A,#N/A,FALSE,"States";#N/A,#N/A,FALSE,"nongame";#N/A,#N/A,FALSE,"nongame2";#N/A,#N/A,FALSE,"Room Margin";#N/A,#N/A,FALSE,"Hyp Casino";#N/A,#N/A,FALSE,"lv gates";#N/A,#N/A,FALSE,"potential";#N/A,#N/A,FALSE,"Large Operators";#N/A,#N/A,FALSE,"Smaller Operators";#N/A,#N/A,FALSE,"Equip. Supply";#N/A,#N/A,FALSE,"LV Detail $1 Mil"}</definedName>
    <definedName name="wrn.pres97." localSheetId="5" hidden="1">{#N/A,#N/A,FALSE,"Cover";#N/A,#N/A,FALSE,"Major v. River";#N/A,#N/A,FALSE,"Industry";#N/A,#N/A,FALSE,"Stock Val";#N/A,#N/A,FALSE,"EBITDA";#N/A,#N/A,FALSE,"EBITDA Growth";#N/A,#N/A,FALSE,"LV REt";#N/A,#N/A,FALSE,"AC Ret";#N/A,#N/A,FALSE,"River Ret";#N/A,#N/A,FALSE,"Executive";#N/A,#N/A,FALSE,"Demographics";#N/A,#N/A,FALSE,"Leisure";#N/A,#N/A,FALSE,"States";#N/A,#N/A,FALSE,"nongame";#N/A,#N/A,FALSE,"nongame2";#N/A,#N/A,FALSE,"Room Margin";#N/A,#N/A,FALSE,"Hyp Casino";#N/A,#N/A,FALSE,"lv gates";#N/A,#N/A,FALSE,"potential";#N/A,#N/A,FALSE,"Large Operators";#N/A,#N/A,FALSE,"Smaller Operators";#N/A,#N/A,FALSE,"Equip. Supply";#N/A,#N/A,FALSE,"LV Detail $1 Mil"}</definedName>
    <definedName name="wrn.pres97." localSheetId="6" hidden="1">{#N/A,#N/A,FALSE,"Cover";#N/A,#N/A,FALSE,"Major v. River";#N/A,#N/A,FALSE,"Industry";#N/A,#N/A,FALSE,"Stock Val";#N/A,#N/A,FALSE,"EBITDA";#N/A,#N/A,FALSE,"EBITDA Growth";#N/A,#N/A,FALSE,"LV REt";#N/A,#N/A,FALSE,"AC Ret";#N/A,#N/A,FALSE,"River Ret";#N/A,#N/A,FALSE,"Executive";#N/A,#N/A,FALSE,"Demographics";#N/A,#N/A,FALSE,"Leisure";#N/A,#N/A,FALSE,"States";#N/A,#N/A,FALSE,"nongame";#N/A,#N/A,FALSE,"nongame2";#N/A,#N/A,FALSE,"Room Margin";#N/A,#N/A,FALSE,"Hyp Casino";#N/A,#N/A,FALSE,"lv gates";#N/A,#N/A,FALSE,"potential";#N/A,#N/A,FALSE,"Large Operators";#N/A,#N/A,FALSE,"Smaller Operators";#N/A,#N/A,FALSE,"Equip. Supply";#N/A,#N/A,FALSE,"LV Detail $1 Mil"}</definedName>
    <definedName name="wrn.pres97." localSheetId="3" hidden="1">{#N/A,#N/A,FALSE,"Cover";#N/A,#N/A,FALSE,"Major v. River";#N/A,#N/A,FALSE,"Industry";#N/A,#N/A,FALSE,"Stock Val";#N/A,#N/A,FALSE,"EBITDA";#N/A,#N/A,FALSE,"EBITDA Growth";#N/A,#N/A,FALSE,"LV REt";#N/A,#N/A,FALSE,"AC Ret";#N/A,#N/A,FALSE,"River Ret";#N/A,#N/A,FALSE,"Executive";#N/A,#N/A,FALSE,"Demographics";#N/A,#N/A,FALSE,"Leisure";#N/A,#N/A,FALSE,"States";#N/A,#N/A,FALSE,"nongame";#N/A,#N/A,FALSE,"nongame2";#N/A,#N/A,FALSE,"Room Margin";#N/A,#N/A,FALSE,"Hyp Casino";#N/A,#N/A,FALSE,"lv gates";#N/A,#N/A,FALSE,"potential";#N/A,#N/A,FALSE,"Large Operators";#N/A,#N/A,FALSE,"Smaller Operators";#N/A,#N/A,FALSE,"Equip. Supply";#N/A,#N/A,FALSE,"LV Detail $1 Mil"}</definedName>
    <definedName name="wrn.pres97." hidden="1">{#N/A,#N/A,FALSE,"Cover";#N/A,#N/A,FALSE,"Major v. River";#N/A,#N/A,FALSE,"Industry";#N/A,#N/A,FALSE,"Stock Val";#N/A,#N/A,FALSE,"EBITDA";#N/A,#N/A,FALSE,"EBITDA Growth";#N/A,#N/A,FALSE,"LV REt";#N/A,#N/A,FALSE,"AC Ret";#N/A,#N/A,FALSE,"River Ret";#N/A,#N/A,FALSE,"Executive";#N/A,#N/A,FALSE,"Demographics";#N/A,#N/A,FALSE,"Leisure";#N/A,#N/A,FALSE,"States";#N/A,#N/A,FALSE,"nongame";#N/A,#N/A,FALSE,"nongame2";#N/A,#N/A,FALSE,"Room Margin";#N/A,#N/A,FALSE,"Hyp Casino";#N/A,#N/A,FALSE,"lv gates";#N/A,#N/A,FALSE,"potential";#N/A,#N/A,FALSE,"Large Operators";#N/A,#N/A,FALSE,"Smaller Operators";#N/A,#N/A,FALSE,"Equip. Supply";#N/A,#N/A,FALSE,"LV Detail $1 Mil"}</definedName>
    <definedName name="wrn.Presentation." localSheetId="4" hidden="1">{#N/A,#N/A,FALSE,"INDEX";#N/A,#N/A,FALSE,"CONTROL";#N/A,#N/A,FALSE,"COMPLIANCE";#N/A,#N/A,FALSE,"OVERVIEW";#N/A,#N/A,FALSE,"OVERVIEW 1";#N/A,#N/A,FALSE,"1995 Rev &amp; Exp";#N/A,#N/A,FALSE,"HISTORICAL REV &amp; EXP";#N/A,#N/A,FALSE,"LEASES";#N/A,#N/A,FALSE,"APPRAISAL";#N/A,#N/A,FALSE,"APPRAISAL 2";#N/A,#N/A,FALSE,"APPRAISAL 3";#N/A,#N/A,FALSE,"ENGINEERING";#N/A,#N/A,FALSE,"ENVIRONMENTAL";#N/A,#N/A,FALSE,"CREDIT";#N/A,#N/A,FALSE,"ASSET MGMT.";#N/A,#N/A,FALSE,"LOAN ANALYSIS";#N/A,#N/A,FALSE,"SOURCES &amp; USES";#N/A,#N/A,FALSE,"Working List"}</definedName>
    <definedName name="wrn.Presentation." localSheetId="5" hidden="1">{#N/A,#N/A,FALSE,"INDEX";#N/A,#N/A,FALSE,"CONTROL";#N/A,#N/A,FALSE,"COMPLIANCE";#N/A,#N/A,FALSE,"OVERVIEW";#N/A,#N/A,FALSE,"OVERVIEW 1";#N/A,#N/A,FALSE,"1995 Rev &amp; Exp";#N/A,#N/A,FALSE,"HISTORICAL REV &amp; EXP";#N/A,#N/A,FALSE,"LEASES";#N/A,#N/A,FALSE,"APPRAISAL";#N/A,#N/A,FALSE,"APPRAISAL 2";#N/A,#N/A,FALSE,"APPRAISAL 3";#N/A,#N/A,FALSE,"ENGINEERING";#N/A,#N/A,FALSE,"ENVIRONMENTAL";#N/A,#N/A,FALSE,"CREDIT";#N/A,#N/A,FALSE,"ASSET MGMT.";#N/A,#N/A,FALSE,"LOAN ANALYSIS";#N/A,#N/A,FALSE,"SOURCES &amp; USES";#N/A,#N/A,FALSE,"Working List"}</definedName>
    <definedName name="wrn.Presentation." localSheetId="6" hidden="1">{#N/A,#N/A,FALSE,"INDEX";#N/A,#N/A,FALSE,"CONTROL";#N/A,#N/A,FALSE,"COMPLIANCE";#N/A,#N/A,FALSE,"OVERVIEW";#N/A,#N/A,FALSE,"OVERVIEW 1";#N/A,#N/A,FALSE,"1995 Rev &amp; Exp";#N/A,#N/A,FALSE,"HISTORICAL REV &amp; EXP";#N/A,#N/A,FALSE,"LEASES";#N/A,#N/A,FALSE,"APPRAISAL";#N/A,#N/A,FALSE,"APPRAISAL 2";#N/A,#N/A,FALSE,"APPRAISAL 3";#N/A,#N/A,FALSE,"ENGINEERING";#N/A,#N/A,FALSE,"ENVIRONMENTAL";#N/A,#N/A,FALSE,"CREDIT";#N/A,#N/A,FALSE,"ASSET MGMT.";#N/A,#N/A,FALSE,"LOAN ANALYSIS";#N/A,#N/A,FALSE,"SOURCES &amp; USES";#N/A,#N/A,FALSE,"Working List"}</definedName>
    <definedName name="wrn.Presentation." localSheetId="3" hidden="1">{#N/A,#N/A,FALSE,"INDEX";#N/A,#N/A,FALSE,"CONTROL";#N/A,#N/A,FALSE,"COMPLIANCE";#N/A,#N/A,FALSE,"OVERVIEW";#N/A,#N/A,FALSE,"OVERVIEW 1";#N/A,#N/A,FALSE,"1995 Rev &amp; Exp";#N/A,#N/A,FALSE,"HISTORICAL REV &amp; EXP";#N/A,#N/A,FALSE,"LEASES";#N/A,#N/A,FALSE,"APPRAISAL";#N/A,#N/A,FALSE,"APPRAISAL 2";#N/A,#N/A,FALSE,"APPRAISAL 3";#N/A,#N/A,FALSE,"ENGINEERING";#N/A,#N/A,FALSE,"ENVIRONMENTAL";#N/A,#N/A,FALSE,"CREDIT";#N/A,#N/A,FALSE,"ASSET MGMT.";#N/A,#N/A,FALSE,"LOAN ANALYSIS";#N/A,#N/A,FALSE,"SOURCES &amp; USES";#N/A,#N/A,FALSE,"Working List"}</definedName>
    <definedName name="wrn.Presentation." hidden="1">{#N/A,#N/A,FALSE,"INDEX";#N/A,#N/A,FALSE,"CONTROL";#N/A,#N/A,FALSE,"COMPLIANCE";#N/A,#N/A,FALSE,"OVERVIEW";#N/A,#N/A,FALSE,"OVERVIEW 1";#N/A,#N/A,FALSE,"1995 Rev &amp; Exp";#N/A,#N/A,FALSE,"HISTORICAL REV &amp; EXP";#N/A,#N/A,FALSE,"LEASES";#N/A,#N/A,FALSE,"APPRAISAL";#N/A,#N/A,FALSE,"APPRAISAL 2";#N/A,#N/A,FALSE,"APPRAISAL 3";#N/A,#N/A,FALSE,"ENGINEERING";#N/A,#N/A,FALSE,"ENVIRONMENTAL";#N/A,#N/A,FALSE,"CREDIT";#N/A,#N/A,FALSE,"ASSET MGMT.";#N/A,#N/A,FALSE,"LOAN ANALYSIS";#N/A,#N/A,FALSE,"SOURCES &amp; USES";#N/A,#N/A,FALSE,"Working List"}</definedName>
    <definedName name="wrn.Presentation2" localSheetId="4" hidden="1">{#N/A,#N/A,FALSE,"INDEX";#N/A,#N/A,FALSE,"CONTROL";#N/A,#N/A,FALSE,"COMPLIANCE";#N/A,#N/A,FALSE,"OVERVIEW";#N/A,#N/A,FALSE,"OVERVIEW 1";#N/A,#N/A,FALSE,"1995 Rev &amp; Exp";#N/A,#N/A,FALSE,"HISTORICAL REV &amp; EXP";#N/A,#N/A,FALSE,"LEASES";#N/A,#N/A,FALSE,"APPRAISAL";#N/A,#N/A,FALSE,"APPRAISAL 2";#N/A,#N/A,FALSE,"APPRAISAL 3";#N/A,#N/A,FALSE,"ENGINEERING";#N/A,#N/A,FALSE,"ENVIRONMENTAL";#N/A,#N/A,FALSE,"CREDIT";#N/A,#N/A,FALSE,"ASSET MGMT.";#N/A,#N/A,FALSE,"LOAN ANALYSIS";#N/A,#N/A,FALSE,"SOURCES &amp; USES";#N/A,#N/A,FALSE,"Working List"}</definedName>
    <definedName name="wrn.Presentation2" localSheetId="5" hidden="1">{#N/A,#N/A,FALSE,"INDEX";#N/A,#N/A,FALSE,"CONTROL";#N/A,#N/A,FALSE,"COMPLIANCE";#N/A,#N/A,FALSE,"OVERVIEW";#N/A,#N/A,FALSE,"OVERVIEW 1";#N/A,#N/A,FALSE,"1995 Rev &amp; Exp";#N/A,#N/A,FALSE,"HISTORICAL REV &amp; EXP";#N/A,#N/A,FALSE,"LEASES";#N/A,#N/A,FALSE,"APPRAISAL";#N/A,#N/A,FALSE,"APPRAISAL 2";#N/A,#N/A,FALSE,"APPRAISAL 3";#N/A,#N/A,FALSE,"ENGINEERING";#N/A,#N/A,FALSE,"ENVIRONMENTAL";#N/A,#N/A,FALSE,"CREDIT";#N/A,#N/A,FALSE,"ASSET MGMT.";#N/A,#N/A,FALSE,"LOAN ANALYSIS";#N/A,#N/A,FALSE,"SOURCES &amp; USES";#N/A,#N/A,FALSE,"Working List"}</definedName>
    <definedName name="wrn.Presentation2" localSheetId="6" hidden="1">{#N/A,#N/A,FALSE,"INDEX";#N/A,#N/A,FALSE,"CONTROL";#N/A,#N/A,FALSE,"COMPLIANCE";#N/A,#N/A,FALSE,"OVERVIEW";#N/A,#N/A,FALSE,"OVERVIEW 1";#N/A,#N/A,FALSE,"1995 Rev &amp; Exp";#N/A,#N/A,FALSE,"HISTORICAL REV &amp; EXP";#N/A,#N/A,FALSE,"LEASES";#N/A,#N/A,FALSE,"APPRAISAL";#N/A,#N/A,FALSE,"APPRAISAL 2";#N/A,#N/A,FALSE,"APPRAISAL 3";#N/A,#N/A,FALSE,"ENGINEERING";#N/A,#N/A,FALSE,"ENVIRONMENTAL";#N/A,#N/A,FALSE,"CREDIT";#N/A,#N/A,FALSE,"ASSET MGMT.";#N/A,#N/A,FALSE,"LOAN ANALYSIS";#N/A,#N/A,FALSE,"SOURCES &amp; USES";#N/A,#N/A,FALSE,"Working List"}</definedName>
    <definedName name="wrn.Presentation2" localSheetId="3" hidden="1">{#N/A,#N/A,FALSE,"INDEX";#N/A,#N/A,FALSE,"CONTROL";#N/A,#N/A,FALSE,"COMPLIANCE";#N/A,#N/A,FALSE,"OVERVIEW";#N/A,#N/A,FALSE,"OVERVIEW 1";#N/A,#N/A,FALSE,"1995 Rev &amp; Exp";#N/A,#N/A,FALSE,"HISTORICAL REV &amp; EXP";#N/A,#N/A,FALSE,"LEASES";#N/A,#N/A,FALSE,"APPRAISAL";#N/A,#N/A,FALSE,"APPRAISAL 2";#N/A,#N/A,FALSE,"APPRAISAL 3";#N/A,#N/A,FALSE,"ENGINEERING";#N/A,#N/A,FALSE,"ENVIRONMENTAL";#N/A,#N/A,FALSE,"CREDIT";#N/A,#N/A,FALSE,"ASSET MGMT.";#N/A,#N/A,FALSE,"LOAN ANALYSIS";#N/A,#N/A,FALSE,"SOURCES &amp; USES";#N/A,#N/A,FALSE,"Working List"}</definedName>
    <definedName name="wrn.Presentation2" hidden="1">{#N/A,#N/A,FALSE,"INDEX";#N/A,#N/A,FALSE,"CONTROL";#N/A,#N/A,FALSE,"COMPLIANCE";#N/A,#N/A,FALSE,"OVERVIEW";#N/A,#N/A,FALSE,"OVERVIEW 1";#N/A,#N/A,FALSE,"1995 Rev &amp; Exp";#N/A,#N/A,FALSE,"HISTORICAL REV &amp; EXP";#N/A,#N/A,FALSE,"LEASES";#N/A,#N/A,FALSE,"APPRAISAL";#N/A,#N/A,FALSE,"APPRAISAL 2";#N/A,#N/A,FALSE,"APPRAISAL 3";#N/A,#N/A,FALSE,"ENGINEERING";#N/A,#N/A,FALSE,"ENVIRONMENTAL";#N/A,#N/A,FALSE,"CREDIT";#N/A,#N/A,FALSE,"ASSET MGMT.";#N/A,#N/A,FALSE,"LOAN ANALYSIS";#N/A,#N/A,FALSE,"SOURCES &amp; USES";#N/A,#N/A,FALSE,"Working List"}</definedName>
    <definedName name="wrn.Pricing._.Strategy." localSheetId="4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Schedule"}</definedName>
    <definedName name="wrn.Pricing._.Strategy." localSheetId="5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Schedule"}</definedName>
    <definedName name="wrn.Pricing._.Strategy." localSheetId="6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Schedule"}</definedName>
    <definedName name="wrn.Pricing._.Strategy." localSheetId="3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Schedule"}</definedName>
    <definedName name="wrn.Pricing._.Strategy.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Schedule"}</definedName>
    <definedName name="wrn.Pricing._.Strategy._1" localSheetId="4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Schedule"}</definedName>
    <definedName name="wrn.Pricing._.Strategy._1" localSheetId="5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Schedule"}</definedName>
    <definedName name="wrn.Pricing._.Strategy._1" localSheetId="6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Schedule"}</definedName>
    <definedName name="wrn.Pricing._.Strategy._1" localSheetId="3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Schedule"}</definedName>
    <definedName name="wrn.Pricing._.Strategy._1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Schedule"}</definedName>
    <definedName name="wrn.Primary._.Competition." localSheetId="4" hidden="1">{#N/A,#N/A,FALSE,"Primary"}</definedName>
    <definedName name="wrn.Primary._.Competition." localSheetId="5" hidden="1">{#N/A,#N/A,FALSE,"Primary"}</definedName>
    <definedName name="wrn.Primary._.Competition." localSheetId="6" hidden="1">{#N/A,#N/A,FALSE,"Primary"}</definedName>
    <definedName name="wrn.Primary._.Competition." localSheetId="3" hidden="1">{#N/A,#N/A,FALSE,"Primary"}</definedName>
    <definedName name="wrn.Primary._.Competition." hidden="1">{#N/A,#N/A,FALSE,"Primary"}</definedName>
    <definedName name="wrn.print." localSheetId="4" hidden="1">{"Assump",#N/A,TRUE,"Proforma";"first",#N/A,TRUE,"Proforma";"second",#N/A,TRUE,"Proforma";"lease1",#N/A,TRUE,"Proforma";"lease2",#N/A,TRUE,"Proforma"}</definedName>
    <definedName name="wrn.print." localSheetId="5" hidden="1">{"Assump",#N/A,TRUE,"Proforma";"first",#N/A,TRUE,"Proforma";"second",#N/A,TRUE,"Proforma";"lease1",#N/A,TRUE,"Proforma";"lease2",#N/A,TRUE,"Proforma"}</definedName>
    <definedName name="wrn.print." localSheetId="6" hidden="1">{"Assump",#N/A,TRUE,"Proforma";"first",#N/A,TRUE,"Proforma";"second",#N/A,TRUE,"Proforma";"lease1",#N/A,TRUE,"Proforma";"lease2",#N/A,TRUE,"Proforma"}</definedName>
    <definedName name="wrn.print." localSheetId="3" hidden="1">{"Assump",#N/A,TRUE,"Proforma";"first",#N/A,TRUE,"Proforma";"second",#N/A,TRUE,"Proforma";"lease1",#N/A,TRUE,"Proforma";"lease2",#N/A,TRUE,"Proforma"}</definedName>
    <definedName name="wrn.print." hidden="1">{"Assump",#N/A,TRUE,"Proforma";"first",#N/A,TRUE,"Proforma";"second",#N/A,TRUE,"Proforma";"lease1",#N/A,TRUE,"Proforma";"lease2",#N/A,TRUE,"Proforma"}</definedName>
    <definedName name="wrn.Print._.4." localSheetId="4" hidden="1">{"Outflow 1",#N/A,FALSE,"Outflows-Inflows";"Outflow 2",#N/A,FALSE,"Outflows-Inflows";"Inflow 1",#N/A,FALSE,"Outflows-Inflows";"Inflow 2",#N/A,FALSE,"Outflows-Inflows"}</definedName>
    <definedName name="wrn.Print._.4." localSheetId="5" hidden="1">{"Outflow 1",#N/A,FALSE,"Outflows-Inflows";"Outflow 2",#N/A,FALSE,"Outflows-Inflows";"Inflow 1",#N/A,FALSE,"Outflows-Inflows";"Inflow 2",#N/A,FALSE,"Outflows-Inflows"}</definedName>
    <definedName name="wrn.Print._.4." localSheetId="6" hidden="1">{"Outflow 1",#N/A,FALSE,"Outflows-Inflows";"Outflow 2",#N/A,FALSE,"Outflows-Inflows";"Inflow 1",#N/A,FALSE,"Outflows-Inflows";"Inflow 2",#N/A,FALSE,"Outflows-Inflows"}</definedName>
    <definedName name="wrn.Print._.4." localSheetId="3" hidden="1">{"Outflow 1",#N/A,FALSE,"Outflows-Inflows";"Outflow 2",#N/A,FALSE,"Outflows-Inflows";"Inflow 1",#N/A,FALSE,"Outflows-Inflows";"Inflow 2",#N/A,FALSE,"Outflows-Inflows"}</definedName>
    <definedName name="wrn.Print._.4." hidden="1">{"Outflow 1",#N/A,FALSE,"Outflows-Inflows";"Outflow 2",#N/A,FALSE,"Outflows-Inflows";"Inflow 1",#N/A,FALSE,"Outflows-Inflows";"Inflow 2",#N/A,FALSE,"Outflows-Inflows"}</definedName>
    <definedName name="wrn.Print._.6." localSheetId="4" hidden="1">{"print 1.6",#N/A,FALSE,"Sheet1";"print 2.6",#N/A,FALSE,"Sheet1";"print 3.6",#N/A,FALSE,"Sheet1";"print 4.6",#N/A,FALSE,"Sheet1";"print 5.6",#N/A,FALSE,"Sheet1";"print 6.6",#N/A,FALSE,"Sheet1"}</definedName>
    <definedName name="wrn.Print._.6." localSheetId="5" hidden="1">{"print 1.6",#N/A,FALSE,"Sheet1";"print 2.6",#N/A,FALSE,"Sheet1";"print 3.6",#N/A,FALSE,"Sheet1";"print 4.6",#N/A,FALSE,"Sheet1";"print 5.6",#N/A,FALSE,"Sheet1";"print 6.6",#N/A,FALSE,"Sheet1"}</definedName>
    <definedName name="wrn.Print._.6." localSheetId="6" hidden="1">{"print 1.6",#N/A,FALSE,"Sheet1";"print 2.6",#N/A,FALSE,"Sheet1";"print 3.6",#N/A,FALSE,"Sheet1";"print 4.6",#N/A,FALSE,"Sheet1";"print 5.6",#N/A,FALSE,"Sheet1";"print 6.6",#N/A,FALSE,"Sheet1"}</definedName>
    <definedName name="wrn.Print._.6." localSheetId="3" hidden="1">{"print 1.6",#N/A,FALSE,"Sheet1";"print 2.6",#N/A,FALSE,"Sheet1";"print 3.6",#N/A,FALSE,"Sheet1";"print 4.6",#N/A,FALSE,"Sheet1";"print 5.6",#N/A,FALSE,"Sheet1";"print 6.6",#N/A,FALSE,"Sheet1"}</definedName>
    <definedName name="wrn.Print._.6." hidden="1">{"print 1.6",#N/A,FALSE,"Sheet1";"print 2.6",#N/A,FALSE,"Sheet1";"print 3.6",#N/A,FALSE,"Sheet1";"print 4.6",#N/A,FALSE,"Sheet1";"print 5.6",#N/A,FALSE,"Sheet1";"print 6.6",#N/A,FALSE,"Sheet1"}</definedName>
    <definedName name="wrn.Print._.Accounts." localSheetId="4" hidden="1">{#N/A,#N/A,FALSE,"Balance sheet";#N/A,#N/A,FALSE,"FAD";#N/A,#N/A,FALSE,"Cashflow";#N/A,#N/A,FALSE,"NAV";#N/A,#N/A,FALSE,"Notes 1-5";#N/A,#N/A,FALSE,"Notes 6-"}</definedName>
    <definedName name="wrn.Print._.Accounts." localSheetId="5" hidden="1">{#N/A,#N/A,FALSE,"Balance sheet";#N/A,#N/A,FALSE,"FAD";#N/A,#N/A,FALSE,"Cashflow";#N/A,#N/A,FALSE,"NAV";#N/A,#N/A,FALSE,"Notes 1-5";#N/A,#N/A,FALSE,"Notes 6-"}</definedName>
    <definedName name="wrn.Print._.Accounts." localSheetId="6" hidden="1">{#N/A,#N/A,FALSE,"Balance sheet";#N/A,#N/A,FALSE,"FAD";#N/A,#N/A,FALSE,"Cashflow";#N/A,#N/A,FALSE,"NAV";#N/A,#N/A,FALSE,"Notes 1-5";#N/A,#N/A,FALSE,"Notes 6-"}</definedName>
    <definedName name="wrn.Print._.Accounts." localSheetId="3" hidden="1">{#N/A,#N/A,FALSE,"Balance sheet";#N/A,#N/A,FALSE,"FAD";#N/A,#N/A,FALSE,"Cashflow";#N/A,#N/A,FALSE,"NAV";#N/A,#N/A,FALSE,"Notes 1-5";#N/A,#N/A,FALSE,"Notes 6-"}</definedName>
    <definedName name="wrn.Print._.Accounts." hidden="1">{#N/A,#N/A,FALSE,"Balance sheet";#N/A,#N/A,FALSE,"FAD";#N/A,#N/A,FALSE,"Cashflow";#N/A,#N/A,FALSE,"NAV";#N/A,#N/A,FALSE,"Notes 1-5";#N/A,#N/A,FALSE,"Notes 6-"}</definedName>
    <definedName name="wrn.PRINT._.ALL." localSheetId="4" hidden="1">{#N/A,#N/A,FALSE,"Expense Detail ";#N/A,#N/A,FALSE,"Worksheet";#N/A,#N/A,FALSE,"Audit";#N/A,#N/A,FALSE,"Exclusions";#N/A,#N/A,FALSE,"Variance";#N/A,#N/A,FALSE,"Reconciliation"}</definedName>
    <definedName name="wrn.PRINT._.ALL." localSheetId="5" hidden="1">{#N/A,#N/A,FALSE,"Expense Detail ";#N/A,#N/A,FALSE,"Worksheet";#N/A,#N/A,FALSE,"Audit";#N/A,#N/A,FALSE,"Exclusions";#N/A,#N/A,FALSE,"Variance";#N/A,#N/A,FALSE,"Reconciliation"}</definedName>
    <definedName name="wrn.PRINT._.ALL." localSheetId="6" hidden="1">{#N/A,#N/A,FALSE,"Expense Detail ";#N/A,#N/A,FALSE,"Worksheet";#N/A,#N/A,FALSE,"Audit";#N/A,#N/A,FALSE,"Exclusions";#N/A,#N/A,FALSE,"Variance";#N/A,#N/A,FALSE,"Reconciliation"}</definedName>
    <definedName name="wrn.PRINT._.ALL." localSheetId="3" hidden="1">{#N/A,#N/A,FALSE,"Expense Detail ";#N/A,#N/A,FALSE,"Worksheet";#N/A,#N/A,FALSE,"Audit";#N/A,#N/A,FALSE,"Exclusions";#N/A,#N/A,FALSE,"Variance";#N/A,#N/A,FALSE,"Reconciliation"}</definedName>
    <definedName name="wrn.PRINT._.ALL." hidden="1">{#N/A,#N/A,FALSE,"Expense Detail ";#N/A,#N/A,FALSE,"Worksheet";#N/A,#N/A,FALSE,"Audit";#N/A,#N/A,FALSE,"Exclusions";#N/A,#N/A,FALSE,"Variance";#N/A,#N/A,FALSE,"Reconciliation"}</definedName>
    <definedName name="wrn.Print._.All._.Improved._.Sales." localSheetId="4" hidden="1">{#N/A,#N/A,FALSE,"Sale 1";#N/A,#N/A,FALSE,"Sale 2";#N/A,#N/A,FALSE,"Sale 3";#N/A,#N/A,FALSE,"Sale 4";#N/A,#N/A,FALSE,"Sale 5";#N/A,#N/A,FALSE,"Sale 6";#N/A,#N/A,FALSE,"Sale 7";#N/A,#N/A,FALSE,"Sale 8";#N/A,#N/A,FALSE,"Sale 9";#N/A,#N/A,FALSE,"Sale 10";#N/A,#N/A,FALSE,"Sale 11";#N/A,#N/A,FALSE,"Sale 12"}</definedName>
    <definedName name="wrn.Print._.All._.Improved._.Sales." localSheetId="5" hidden="1">{#N/A,#N/A,FALSE,"Sale 1";#N/A,#N/A,FALSE,"Sale 2";#N/A,#N/A,FALSE,"Sale 3";#N/A,#N/A,FALSE,"Sale 4";#N/A,#N/A,FALSE,"Sale 5";#N/A,#N/A,FALSE,"Sale 6";#N/A,#N/A,FALSE,"Sale 7";#N/A,#N/A,FALSE,"Sale 8";#N/A,#N/A,FALSE,"Sale 9";#N/A,#N/A,FALSE,"Sale 10";#N/A,#N/A,FALSE,"Sale 11";#N/A,#N/A,FALSE,"Sale 12"}</definedName>
    <definedName name="wrn.Print._.All._.Improved._.Sales." localSheetId="6" hidden="1">{#N/A,#N/A,FALSE,"Sale 1";#N/A,#N/A,FALSE,"Sale 2";#N/A,#N/A,FALSE,"Sale 3";#N/A,#N/A,FALSE,"Sale 4";#N/A,#N/A,FALSE,"Sale 5";#N/A,#N/A,FALSE,"Sale 6";#N/A,#N/A,FALSE,"Sale 7";#N/A,#N/A,FALSE,"Sale 8";#N/A,#N/A,FALSE,"Sale 9";#N/A,#N/A,FALSE,"Sale 10";#N/A,#N/A,FALSE,"Sale 11";#N/A,#N/A,FALSE,"Sale 12"}</definedName>
    <definedName name="wrn.Print._.All._.Improved._.Sales." localSheetId="3" hidden="1">{#N/A,#N/A,FALSE,"Sale 1";#N/A,#N/A,FALSE,"Sale 2";#N/A,#N/A,FALSE,"Sale 3";#N/A,#N/A,FALSE,"Sale 4";#N/A,#N/A,FALSE,"Sale 5";#N/A,#N/A,FALSE,"Sale 6";#N/A,#N/A,FALSE,"Sale 7";#N/A,#N/A,FALSE,"Sale 8";#N/A,#N/A,FALSE,"Sale 9";#N/A,#N/A,FALSE,"Sale 10";#N/A,#N/A,FALSE,"Sale 11";#N/A,#N/A,FALSE,"Sale 12"}</definedName>
    <definedName name="wrn.Print._.All._.Improved._.Sales." hidden="1">{#N/A,#N/A,FALSE,"Sale 1";#N/A,#N/A,FALSE,"Sale 2";#N/A,#N/A,FALSE,"Sale 3";#N/A,#N/A,FALSE,"Sale 4";#N/A,#N/A,FALSE,"Sale 5";#N/A,#N/A,FALSE,"Sale 6";#N/A,#N/A,FALSE,"Sale 7";#N/A,#N/A,FALSE,"Sale 8";#N/A,#N/A,FALSE,"Sale 9";#N/A,#N/A,FALSE,"Sale 10";#N/A,#N/A,FALSE,"Sale 11";#N/A,#N/A,FALSE,"Sale 12"}</definedName>
    <definedName name="wrn.Print._.All._.Report._.Pages." localSheetId="4" hidden="1">{#N/A,#N/A,FALSE,"Executive Summary Page 1";#N/A,#N/A,FALSE,"Executive Summary Page 2";#N/A,#N/A,FALSE,"Executive Summary Page 3";#N/A,#N/A,FALSE,"DCF Assumptions Exhibit";#N/A,#N/A,FALSE,"Metro Profile";#N/A,#N/A,FALSE,"Metro Employment";#N/A,#N/A,FALSE,"Cap &amp; Disc Rate";#N/A,#N/A,FALSE,"Retail Sales";#N/A,#N/A,FALSE,"Tax Exhibit";#N/A,#N/A,FALSE,"Operating Statement";#N/A,#N/A,FALSE,"Direct Cap";#N/A,#N/A,FALSE,"SCG Summary";#N/A,#N/A,FALSE,"Improved Sales Adj. Grid";#N/A,#N/A,FALSE,"Regression Analysis";#N/A,#N/A,FALSE,"Land Sales Adj. Grid";#N/A,#N/A,FALSE,"Cost Schedule"}</definedName>
    <definedName name="wrn.Print._.All._.Report._.Pages." localSheetId="5" hidden="1">{#N/A,#N/A,FALSE,"Executive Summary Page 1";#N/A,#N/A,FALSE,"Executive Summary Page 2";#N/A,#N/A,FALSE,"Executive Summary Page 3";#N/A,#N/A,FALSE,"DCF Assumptions Exhibit";#N/A,#N/A,FALSE,"Metro Profile";#N/A,#N/A,FALSE,"Metro Employment";#N/A,#N/A,FALSE,"Cap &amp; Disc Rate";#N/A,#N/A,FALSE,"Retail Sales";#N/A,#N/A,FALSE,"Tax Exhibit";#N/A,#N/A,FALSE,"Operating Statement";#N/A,#N/A,FALSE,"Direct Cap";#N/A,#N/A,FALSE,"SCG Summary";#N/A,#N/A,FALSE,"Improved Sales Adj. Grid";#N/A,#N/A,FALSE,"Regression Analysis";#N/A,#N/A,FALSE,"Land Sales Adj. Grid";#N/A,#N/A,FALSE,"Cost Schedule"}</definedName>
    <definedName name="wrn.Print._.All._.Report._.Pages." localSheetId="6" hidden="1">{#N/A,#N/A,FALSE,"Executive Summary Page 1";#N/A,#N/A,FALSE,"Executive Summary Page 2";#N/A,#N/A,FALSE,"Executive Summary Page 3";#N/A,#N/A,FALSE,"DCF Assumptions Exhibit";#N/A,#N/A,FALSE,"Metro Profile";#N/A,#N/A,FALSE,"Metro Employment";#N/A,#N/A,FALSE,"Cap &amp; Disc Rate";#N/A,#N/A,FALSE,"Retail Sales";#N/A,#N/A,FALSE,"Tax Exhibit";#N/A,#N/A,FALSE,"Operating Statement";#N/A,#N/A,FALSE,"Direct Cap";#N/A,#N/A,FALSE,"SCG Summary";#N/A,#N/A,FALSE,"Improved Sales Adj. Grid";#N/A,#N/A,FALSE,"Regression Analysis";#N/A,#N/A,FALSE,"Land Sales Adj. Grid";#N/A,#N/A,FALSE,"Cost Schedule"}</definedName>
    <definedName name="wrn.Print._.All._.Report._.Pages." localSheetId="3" hidden="1">{#N/A,#N/A,FALSE,"Executive Summary Page 1";#N/A,#N/A,FALSE,"Executive Summary Page 2";#N/A,#N/A,FALSE,"Executive Summary Page 3";#N/A,#N/A,FALSE,"DCF Assumptions Exhibit";#N/A,#N/A,FALSE,"Metro Profile";#N/A,#N/A,FALSE,"Metro Employment";#N/A,#N/A,FALSE,"Cap &amp; Disc Rate";#N/A,#N/A,FALSE,"Retail Sales";#N/A,#N/A,FALSE,"Tax Exhibit";#N/A,#N/A,FALSE,"Operating Statement";#N/A,#N/A,FALSE,"Direct Cap";#N/A,#N/A,FALSE,"SCG Summary";#N/A,#N/A,FALSE,"Improved Sales Adj. Grid";#N/A,#N/A,FALSE,"Regression Analysis";#N/A,#N/A,FALSE,"Land Sales Adj. Grid";#N/A,#N/A,FALSE,"Cost Schedule"}</definedName>
    <definedName name="wrn.Print._.All._.Report._.Pages." hidden="1">{#N/A,#N/A,FALSE,"Executive Summary Page 1";#N/A,#N/A,FALSE,"Executive Summary Page 2";#N/A,#N/A,FALSE,"Executive Summary Page 3";#N/A,#N/A,FALSE,"DCF Assumptions Exhibit";#N/A,#N/A,FALSE,"Metro Profile";#N/A,#N/A,FALSE,"Metro Employment";#N/A,#N/A,FALSE,"Cap &amp; Disc Rate";#N/A,#N/A,FALSE,"Retail Sales";#N/A,#N/A,FALSE,"Tax Exhibit";#N/A,#N/A,FALSE,"Operating Statement";#N/A,#N/A,FALSE,"Direct Cap";#N/A,#N/A,FALSE,"SCG Summary";#N/A,#N/A,FALSE,"Improved Sales Adj. Grid";#N/A,#N/A,FALSE,"Regression Analysis";#N/A,#N/A,FALSE,"Land Sales Adj. Grid";#N/A,#N/A,FALSE,"Cost Schedule"}</definedName>
    <definedName name="wrn.Print._.All._1" localSheetId="4" hidden="1">{#N/A,#N/A,FALSE,"I&amp;E";#N/A,#N/A,FALSE,"rent roll";#N/A,#N/A,FALSE,"96noleaseup";#N/A,#N/A,FALSE,"96noleaseup matrix";#N/A,#N/A,FALSE,"leaseup 96";#N/A,#N/A,FALSE,"leaseup 96 matrix";#N/A,#N/A,FALSE,"Leaseup and Exp."}</definedName>
    <definedName name="wrn.Print._.All._1" localSheetId="5" hidden="1">{#N/A,#N/A,FALSE,"I&amp;E";#N/A,#N/A,FALSE,"rent roll";#N/A,#N/A,FALSE,"96noleaseup";#N/A,#N/A,FALSE,"96noleaseup matrix";#N/A,#N/A,FALSE,"leaseup 96";#N/A,#N/A,FALSE,"leaseup 96 matrix";#N/A,#N/A,FALSE,"Leaseup and Exp."}</definedName>
    <definedName name="wrn.Print._.All._1" localSheetId="6" hidden="1">{#N/A,#N/A,FALSE,"I&amp;E";#N/A,#N/A,FALSE,"rent roll";#N/A,#N/A,FALSE,"96noleaseup";#N/A,#N/A,FALSE,"96noleaseup matrix";#N/A,#N/A,FALSE,"leaseup 96";#N/A,#N/A,FALSE,"leaseup 96 matrix";#N/A,#N/A,FALSE,"Leaseup and Exp."}</definedName>
    <definedName name="wrn.Print._.All._1" localSheetId="3" hidden="1">{#N/A,#N/A,FALSE,"I&amp;E";#N/A,#N/A,FALSE,"rent roll";#N/A,#N/A,FALSE,"96noleaseup";#N/A,#N/A,FALSE,"96noleaseup matrix";#N/A,#N/A,FALSE,"leaseup 96";#N/A,#N/A,FALSE,"leaseup 96 matrix";#N/A,#N/A,FALSE,"Leaseup and Exp."}</definedName>
    <definedName name="wrn.Print._.All._1" hidden="1">{#N/A,#N/A,FALSE,"I&amp;E";#N/A,#N/A,FALSE,"rent roll";#N/A,#N/A,FALSE,"96noleaseup";#N/A,#N/A,FALSE,"96noleaseup matrix";#N/A,#N/A,FALSE,"leaseup 96";#N/A,#N/A,FALSE,"leaseup 96 matrix";#N/A,#N/A,FALSE,"Leaseup and Exp."}</definedName>
    <definedName name="wrn.Print._.Annual." localSheetId="4" hidden="1">{"Summary Info",#N/A,TRUE,"Summary";"Sources &amp; Uses",#N/A,TRUE,"Summary";"Development Program",#N/A,TRUE,"Summary";"Timeline",#N/A,TRUE,"Timeline";"Total Annual CF",#N/A,TRUE,"Summary-Annual";"Total Detailed Annual",#N/A,TRUE,"Summary-Annual";"Acq Costs",#N/A,TRUE,"Ent &amp; Infr";"Entitlement Costs",#N/A,TRUE,"Ent &amp; Infr";"Infrastructure Costs",#N/A,TRUE,"Ent &amp; Infr";"Infrastructure Costs 2",#N/A,TRUE,"Ent &amp; Infr";"Infrastructure Costs 3",#N/A,TRUE,"Ent &amp; Infr";"Infrastructure Costs 4",#N/A,TRUE,"Ent &amp; Infr";"DevBudget",#N/A,TRUE,"DevBudget";"Res Summary",#N/A,TRUE,"Residential";"Res DevBudget",#N/A,TRUE,"Residential";"Res CF Annual",#N/A,TRUE,"Residential-Annual";"Res Detailed Annual",#N/A,TRUE,"Residential-Annual";"Res Detailed Annual 2",#N/A,TRUE,"Residential-Annual";"Res D&amp;S Annual",#N/A,TRUE,"Residential-Annual";"Retail Summary",#N/A,TRUE,"Retail";"Retail Budget",#N/A,TRUE,"Retail";"Retail CF Annual",#N/A,TRUE,"Retail-Annual";"Retail Detailed Annual",#N/A,TRUE,"Retail-Annual";"Retail Detailed Annual 2",#N/A,TRUE,"Retail-Annual";"Retail D&amp;S Annual",#N/A,TRUE,"Retail-Annual";"Hotel Annual",#N/A,TRUE,"Hotel-Annual";"CFD Annual",#N/A,TRUE,"CFD-Annual";"Racetrack Summary",#N/A,TRUE,"Racetrack Summary";"Racetrack Summary 2",#N/A,TRUE,"Racetrack Summary"}</definedName>
    <definedName name="wrn.Print._.Annual." localSheetId="5" hidden="1">{"Summary Info",#N/A,TRUE,"Summary";"Sources &amp; Uses",#N/A,TRUE,"Summary";"Development Program",#N/A,TRUE,"Summary";"Timeline",#N/A,TRUE,"Timeline";"Total Annual CF",#N/A,TRUE,"Summary-Annual";"Total Detailed Annual",#N/A,TRUE,"Summary-Annual";"Acq Costs",#N/A,TRUE,"Ent &amp; Infr";"Entitlement Costs",#N/A,TRUE,"Ent &amp; Infr";"Infrastructure Costs",#N/A,TRUE,"Ent &amp; Infr";"Infrastructure Costs 2",#N/A,TRUE,"Ent &amp; Infr";"Infrastructure Costs 3",#N/A,TRUE,"Ent &amp; Infr";"Infrastructure Costs 4",#N/A,TRUE,"Ent &amp; Infr";"DevBudget",#N/A,TRUE,"DevBudget";"Res Summary",#N/A,TRUE,"Residential";"Res DevBudget",#N/A,TRUE,"Residential";"Res CF Annual",#N/A,TRUE,"Residential-Annual";"Res Detailed Annual",#N/A,TRUE,"Residential-Annual";"Res Detailed Annual 2",#N/A,TRUE,"Residential-Annual";"Res D&amp;S Annual",#N/A,TRUE,"Residential-Annual";"Retail Summary",#N/A,TRUE,"Retail";"Retail Budget",#N/A,TRUE,"Retail";"Retail CF Annual",#N/A,TRUE,"Retail-Annual";"Retail Detailed Annual",#N/A,TRUE,"Retail-Annual";"Retail Detailed Annual 2",#N/A,TRUE,"Retail-Annual";"Retail D&amp;S Annual",#N/A,TRUE,"Retail-Annual";"Hotel Annual",#N/A,TRUE,"Hotel-Annual";"CFD Annual",#N/A,TRUE,"CFD-Annual";"Racetrack Summary",#N/A,TRUE,"Racetrack Summary";"Racetrack Summary 2",#N/A,TRUE,"Racetrack Summary"}</definedName>
    <definedName name="wrn.Print._.Annual." localSheetId="6" hidden="1">{"Summary Info",#N/A,TRUE,"Summary";"Sources &amp; Uses",#N/A,TRUE,"Summary";"Development Program",#N/A,TRUE,"Summary";"Timeline",#N/A,TRUE,"Timeline";"Total Annual CF",#N/A,TRUE,"Summary-Annual";"Total Detailed Annual",#N/A,TRUE,"Summary-Annual";"Acq Costs",#N/A,TRUE,"Ent &amp; Infr";"Entitlement Costs",#N/A,TRUE,"Ent &amp; Infr";"Infrastructure Costs",#N/A,TRUE,"Ent &amp; Infr";"Infrastructure Costs 2",#N/A,TRUE,"Ent &amp; Infr";"Infrastructure Costs 3",#N/A,TRUE,"Ent &amp; Infr";"Infrastructure Costs 4",#N/A,TRUE,"Ent &amp; Infr";"DevBudget",#N/A,TRUE,"DevBudget";"Res Summary",#N/A,TRUE,"Residential";"Res DevBudget",#N/A,TRUE,"Residential";"Res CF Annual",#N/A,TRUE,"Residential-Annual";"Res Detailed Annual",#N/A,TRUE,"Residential-Annual";"Res Detailed Annual 2",#N/A,TRUE,"Residential-Annual";"Res D&amp;S Annual",#N/A,TRUE,"Residential-Annual";"Retail Summary",#N/A,TRUE,"Retail";"Retail Budget",#N/A,TRUE,"Retail";"Retail CF Annual",#N/A,TRUE,"Retail-Annual";"Retail Detailed Annual",#N/A,TRUE,"Retail-Annual";"Retail Detailed Annual 2",#N/A,TRUE,"Retail-Annual";"Retail D&amp;S Annual",#N/A,TRUE,"Retail-Annual";"Hotel Annual",#N/A,TRUE,"Hotel-Annual";"CFD Annual",#N/A,TRUE,"CFD-Annual";"Racetrack Summary",#N/A,TRUE,"Racetrack Summary";"Racetrack Summary 2",#N/A,TRUE,"Racetrack Summary"}</definedName>
    <definedName name="wrn.Print._.Annual." localSheetId="3" hidden="1">{"Summary Info",#N/A,TRUE,"Summary";"Sources &amp; Uses",#N/A,TRUE,"Summary";"Development Program",#N/A,TRUE,"Summary";"Timeline",#N/A,TRUE,"Timeline";"Total Annual CF",#N/A,TRUE,"Summary-Annual";"Total Detailed Annual",#N/A,TRUE,"Summary-Annual";"Acq Costs",#N/A,TRUE,"Ent &amp; Infr";"Entitlement Costs",#N/A,TRUE,"Ent &amp; Infr";"Infrastructure Costs",#N/A,TRUE,"Ent &amp; Infr";"Infrastructure Costs 2",#N/A,TRUE,"Ent &amp; Infr";"Infrastructure Costs 3",#N/A,TRUE,"Ent &amp; Infr";"Infrastructure Costs 4",#N/A,TRUE,"Ent &amp; Infr";"DevBudget",#N/A,TRUE,"DevBudget";"Res Summary",#N/A,TRUE,"Residential";"Res DevBudget",#N/A,TRUE,"Residential";"Res CF Annual",#N/A,TRUE,"Residential-Annual";"Res Detailed Annual",#N/A,TRUE,"Residential-Annual";"Res Detailed Annual 2",#N/A,TRUE,"Residential-Annual";"Res D&amp;S Annual",#N/A,TRUE,"Residential-Annual";"Retail Summary",#N/A,TRUE,"Retail";"Retail Budget",#N/A,TRUE,"Retail";"Retail CF Annual",#N/A,TRUE,"Retail-Annual";"Retail Detailed Annual",#N/A,TRUE,"Retail-Annual";"Retail Detailed Annual 2",#N/A,TRUE,"Retail-Annual";"Retail D&amp;S Annual",#N/A,TRUE,"Retail-Annual";"Hotel Annual",#N/A,TRUE,"Hotel-Annual";"CFD Annual",#N/A,TRUE,"CFD-Annual";"Racetrack Summary",#N/A,TRUE,"Racetrack Summary";"Racetrack Summary 2",#N/A,TRUE,"Racetrack Summary"}</definedName>
    <definedName name="wrn.Print._.Annual." hidden="1">{"Summary Info",#N/A,TRUE,"Summary";"Sources &amp; Uses",#N/A,TRUE,"Summary";"Development Program",#N/A,TRUE,"Summary";"Timeline",#N/A,TRUE,"Timeline";"Total Annual CF",#N/A,TRUE,"Summary-Annual";"Total Detailed Annual",#N/A,TRUE,"Summary-Annual";"Acq Costs",#N/A,TRUE,"Ent &amp; Infr";"Entitlement Costs",#N/A,TRUE,"Ent &amp; Infr";"Infrastructure Costs",#N/A,TRUE,"Ent &amp; Infr";"Infrastructure Costs 2",#N/A,TRUE,"Ent &amp; Infr";"Infrastructure Costs 3",#N/A,TRUE,"Ent &amp; Infr";"Infrastructure Costs 4",#N/A,TRUE,"Ent &amp; Infr";"DevBudget",#N/A,TRUE,"DevBudget";"Res Summary",#N/A,TRUE,"Residential";"Res DevBudget",#N/A,TRUE,"Residential";"Res CF Annual",#N/A,TRUE,"Residential-Annual";"Res Detailed Annual",#N/A,TRUE,"Residential-Annual";"Res Detailed Annual 2",#N/A,TRUE,"Residential-Annual";"Res D&amp;S Annual",#N/A,TRUE,"Residential-Annual";"Retail Summary",#N/A,TRUE,"Retail";"Retail Budget",#N/A,TRUE,"Retail";"Retail CF Annual",#N/A,TRUE,"Retail-Annual";"Retail Detailed Annual",#N/A,TRUE,"Retail-Annual";"Retail Detailed Annual 2",#N/A,TRUE,"Retail-Annual";"Retail D&amp;S Annual",#N/A,TRUE,"Retail-Annual";"Hotel Annual",#N/A,TRUE,"Hotel-Annual";"CFD Annual",#N/A,TRUE,"CFD-Annual";"Racetrack Summary",#N/A,TRUE,"Racetrack Summary";"Racetrack Summary 2",#N/A,TRUE,"Racetrack Summary"}</definedName>
    <definedName name="wrn.Print._.Compare._.and._.Divsum." localSheetId="4" hidden="1">{"Divsum Compare Hawaiki",#N/A,TRUE,"Divsum";"Divsum Complete Divsum",#N/A,TRUE,"Divsum"}</definedName>
    <definedName name="wrn.Print._.Compare._.and._.Divsum." localSheetId="5" hidden="1">{"Divsum Compare Hawaiki",#N/A,TRUE,"Divsum";"Divsum Complete Divsum",#N/A,TRUE,"Divsum"}</definedName>
    <definedName name="wrn.Print._.Compare._.and._.Divsum." localSheetId="6" hidden="1">{"Divsum Compare Hawaiki",#N/A,TRUE,"Divsum";"Divsum Complete Divsum",#N/A,TRUE,"Divsum"}</definedName>
    <definedName name="wrn.Print._.Compare._.and._.Divsum." localSheetId="3" hidden="1">{"Divsum Compare Hawaiki",#N/A,TRUE,"Divsum";"Divsum Complete Divsum",#N/A,TRUE,"Divsum"}</definedName>
    <definedName name="wrn.Print._.Compare._.and._.Divsum." hidden="1">{"Divsum Compare Hawaiki",#N/A,TRUE,"Divsum";"Divsum Complete Divsum",#N/A,TRUE,"Divsum"}</definedName>
    <definedName name="wrn.Print._.CRXLAND._.Openings." localSheetId="4" hidden="1">{"Print CRXLAND Assumptions",#N/A,FALSE,"CRXLAND Openings";"Print CRXLAND Openings",#N/A,FALSE,"CRXLAND Openings"}</definedName>
    <definedName name="wrn.Print._.CRXLAND._.Openings." localSheetId="5" hidden="1">{"Print CRXLAND Assumptions",#N/A,FALSE,"CRXLAND Openings";"Print CRXLAND Openings",#N/A,FALSE,"CRXLAND Openings"}</definedName>
    <definedName name="wrn.Print._.CRXLAND._.Openings." localSheetId="6" hidden="1">{"Print CRXLAND Assumptions",#N/A,FALSE,"CRXLAND Openings";"Print CRXLAND Openings",#N/A,FALSE,"CRXLAND Openings"}</definedName>
    <definedName name="wrn.Print._.CRXLAND._.Openings." localSheetId="3" hidden="1">{"Print CRXLAND Assumptions",#N/A,FALSE,"CRXLAND Openings";"Print CRXLAND Openings",#N/A,FALSE,"CRXLAND Openings"}</definedName>
    <definedName name="wrn.Print._.CRXLAND._.Openings." hidden="1">{"Print CRXLAND Assumptions",#N/A,FALSE,"CRXLAND Openings";"Print CRXLAND Openings",#N/A,FALSE,"CRXLAND Openings"}</definedName>
    <definedName name="wrn.Print._.CSI._.and._.Estimate._.Backup." localSheetId="4" hidden="1">{"Divsum Compare Hawaiki",#N/A,FALSE,"Divsum";"Divsum Complete Divsum",#N/A,FALSE,"Divsum";"Estimate Backup",#N/A,FALSE,"Divsum"}</definedName>
    <definedName name="wrn.Print._.CSI._.and._.Estimate._.Backup." localSheetId="5" hidden="1">{"Divsum Compare Hawaiki",#N/A,FALSE,"Divsum";"Divsum Complete Divsum",#N/A,FALSE,"Divsum";"Estimate Backup",#N/A,FALSE,"Divsum"}</definedName>
    <definedName name="wrn.Print._.CSI._.and._.Estimate._.Backup." localSheetId="6" hidden="1">{"Divsum Compare Hawaiki",#N/A,FALSE,"Divsum";"Divsum Complete Divsum",#N/A,FALSE,"Divsum";"Estimate Backup",#N/A,FALSE,"Divsum"}</definedName>
    <definedName name="wrn.Print._.CSI._.and._.Estimate._.Backup." localSheetId="3" hidden="1">{"Divsum Compare Hawaiki",#N/A,FALSE,"Divsum";"Divsum Complete Divsum",#N/A,FALSE,"Divsum";"Estimate Backup",#N/A,FALSE,"Divsum"}</definedName>
    <definedName name="wrn.Print._.CSI._.and._.Estimate._.Backup." hidden="1">{"Divsum Compare Hawaiki",#N/A,FALSE,"Divsum";"Divsum Complete Divsum",#N/A,FALSE,"Divsum";"Estimate Backup",#N/A,FALSE,"Divsum"}</definedName>
    <definedName name="wrn.Print._.Entire._.Workbook." localSheetId="4" hidden="1">{"Assumptions",#N/A,TRUE,"Assumptions";"qtrl1",#N/A,TRUE,"Annual Summary";"qtrl2",#N/A,TRUE,"Annual Summary";"qtrl3",#N/A,TRUE,"Annual Summary";"qtrl4",#N/A,TRUE,"QTLY Summary";"qtrl5",#N/A,TRUE,"QTLY Summary";"qtrl6",#N/A,TRUE,"QTLY Summary";"Lot Prices",#N/A,TRUE,"Annual Summary";"Construction Costs",#N/A,TRUE,"Annual Summary";"land1",#N/A,TRUE,"Annual Summary";"land2",#N/A,TRUE,"Annual Summary";"land3",#N/A,TRUE,"Annual Summary";"lot1",#N/A,TRUE,"Annual Summary";"lot2",#N/A,TRUE,"Annual Summary";"Lot3",#N/A,TRUE,"Annual Summary";"lot4",#N/A,TRUE,"Annual Summary";"lot5",#N/A,TRUE,"Annual Summary";"lot6",#N/A,TRUE,"Annual Summary";"lot7",#N/A,TRUE,"Annual Summary";"lot8",#N/A,TRUE,"Annual Summary";"lot9",#N/A,TRUE,"Annual Summary";"lot10",#N/A,TRUE,"Annual Summary";"lot11",#N/A,TRUE,"Annual Summary";"lot12",#N/A,TRUE,"Annual Summary";"lot inventory",#N/A,TRUE,"Annual Summary";"scen1",#N/A,TRUE,"Annual Summary";"scen2",#N/A,TRUE,"Annual Summary";"View1",#N/A,TRUE,"Annual Summary";"View2",#N/A,TRUE,"Annual Summary";"View3",#N/A,TRUE,"Annual Summary";"View4",#N/A,TRUE,"Annual Summary";"View5",#N/A,TRUE,"Annual Summary";"View6",#N/A,TRUE,"Annual Summary";"View7",#N/A,TRUE,"Annual Summary";"View8",#N/A,TRUE,"Annual Summary";"View9",#N/A,TRUE,"Annual Summary";"View10",#N/A,TRUE,"Annual Summary";"View11",#N/A,TRUE,"Annual Summary";"View12",#N/A,TRUE,"Annual Summary";"cot1",#N/A,TRUE,"Annual Summary";"cot2",#N/A,TRUE,"Annual Summary";"cot3",#N/A,TRUE,"Annual Summary"}</definedName>
    <definedName name="wrn.Print._.Entire._.Workbook." localSheetId="5" hidden="1">{"Assumptions",#N/A,TRUE,"Assumptions";"qtrl1",#N/A,TRUE,"Annual Summary";"qtrl2",#N/A,TRUE,"Annual Summary";"qtrl3",#N/A,TRUE,"Annual Summary";"qtrl4",#N/A,TRUE,"QTLY Summary";"qtrl5",#N/A,TRUE,"QTLY Summary";"qtrl6",#N/A,TRUE,"QTLY Summary";"Lot Prices",#N/A,TRUE,"Annual Summary";"Construction Costs",#N/A,TRUE,"Annual Summary";"land1",#N/A,TRUE,"Annual Summary";"land2",#N/A,TRUE,"Annual Summary";"land3",#N/A,TRUE,"Annual Summary";"lot1",#N/A,TRUE,"Annual Summary";"lot2",#N/A,TRUE,"Annual Summary";"Lot3",#N/A,TRUE,"Annual Summary";"lot4",#N/A,TRUE,"Annual Summary";"lot5",#N/A,TRUE,"Annual Summary";"lot6",#N/A,TRUE,"Annual Summary";"lot7",#N/A,TRUE,"Annual Summary";"lot8",#N/A,TRUE,"Annual Summary";"lot9",#N/A,TRUE,"Annual Summary";"lot10",#N/A,TRUE,"Annual Summary";"lot11",#N/A,TRUE,"Annual Summary";"lot12",#N/A,TRUE,"Annual Summary";"lot inventory",#N/A,TRUE,"Annual Summary";"scen1",#N/A,TRUE,"Annual Summary";"scen2",#N/A,TRUE,"Annual Summary";"View1",#N/A,TRUE,"Annual Summary";"View2",#N/A,TRUE,"Annual Summary";"View3",#N/A,TRUE,"Annual Summary";"View4",#N/A,TRUE,"Annual Summary";"View5",#N/A,TRUE,"Annual Summary";"View6",#N/A,TRUE,"Annual Summary";"View7",#N/A,TRUE,"Annual Summary";"View8",#N/A,TRUE,"Annual Summary";"View9",#N/A,TRUE,"Annual Summary";"View10",#N/A,TRUE,"Annual Summary";"View11",#N/A,TRUE,"Annual Summary";"View12",#N/A,TRUE,"Annual Summary";"cot1",#N/A,TRUE,"Annual Summary";"cot2",#N/A,TRUE,"Annual Summary";"cot3",#N/A,TRUE,"Annual Summary"}</definedName>
    <definedName name="wrn.Print._.Entire._.Workbook." localSheetId="6" hidden="1">{"Assumptions",#N/A,TRUE,"Assumptions";"qtrl1",#N/A,TRUE,"Annual Summary";"qtrl2",#N/A,TRUE,"Annual Summary";"qtrl3",#N/A,TRUE,"Annual Summary";"qtrl4",#N/A,TRUE,"QTLY Summary";"qtrl5",#N/A,TRUE,"QTLY Summary";"qtrl6",#N/A,TRUE,"QTLY Summary";"Lot Prices",#N/A,TRUE,"Annual Summary";"Construction Costs",#N/A,TRUE,"Annual Summary";"land1",#N/A,TRUE,"Annual Summary";"land2",#N/A,TRUE,"Annual Summary";"land3",#N/A,TRUE,"Annual Summary";"lot1",#N/A,TRUE,"Annual Summary";"lot2",#N/A,TRUE,"Annual Summary";"Lot3",#N/A,TRUE,"Annual Summary";"lot4",#N/A,TRUE,"Annual Summary";"lot5",#N/A,TRUE,"Annual Summary";"lot6",#N/A,TRUE,"Annual Summary";"lot7",#N/A,TRUE,"Annual Summary";"lot8",#N/A,TRUE,"Annual Summary";"lot9",#N/A,TRUE,"Annual Summary";"lot10",#N/A,TRUE,"Annual Summary";"lot11",#N/A,TRUE,"Annual Summary";"lot12",#N/A,TRUE,"Annual Summary";"lot inventory",#N/A,TRUE,"Annual Summary";"scen1",#N/A,TRUE,"Annual Summary";"scen2",#N/A,TRUE,"Annual Summary";"View1",#N/A,TRUE,"Annual Summary";"View2",#N/A,TRUE,"Annual Summary";"View3",#N/A,TRUE,"Annual Summary";"View4",#N/A,TRUE,"Annual Summary";"View5",#N/A,TRUE,"Annual Summary";"View6",#N/A,TRUE,"Annual Summary";"View7",#N/A,TRUE,"Annual Summary";"View8",#N/A,TRUE,"Annual Summary";"View9",#N/A,TRUE,"Annual Summary";"View10",#N/A,TRUE,"Annual Summary";"View11",#N/A,TRUE,"Annual Summary";"View12",#N/A,TRUE,"Annual Summary";"cot1",#N/A,TRUE,"Annual Summary";"cot2",#N/A,TRUE,"Annual Summary";"cot3",#N/A,TRUE,"Annual Summary"}</definedName>
    <definedName name="wrn.Print._.Entire._.Workbook." localSheetId="3" hidden="1">{"Assumptions",#N/A,TRUE,"Assumptions";"qtrl1",#N/A,TRUE,"Annual Summary";"qtrl2",#N/A,TRUE,"Annual Summary";"qtrl3",#N/A,TRUE,"Annual Summary";"qtrl4",#N/A,TRUE,"QTLY Summary";"qtrl5",#N/A,TRUE,"QTLY Summary";"qtrl6",#N/A,TRUE,"QTLY Summary";"Lot Prices",#N/A,TRUE,"Annual Summary";"Construction Costs",#N/A,TRUE,"Annual Summary";"land1",#N/A,TRUE,"Annual Summary";"land2",#N/A,TRUE,"Annual Summary";"land3",#N/A,TRUE,"Annual Summary";"lot1",#N/A,TRUE,"Annual Summary";"lot2",#N/A,TRUE,"Annual Summary";"Lot3",#N/A,TRUE,"Annual Summary";"lot4",#N/A,TRUE,"Annual Summary";"lot5",#N/A,TRUE,"Annual Summary";"lot6",#N/A,TRUE,"Annual Summary";"lot7",#N/A,TRUE,"Annual Summary";"lot8",#N/A,TRUE,"Annual Summary";"lot9",#N/A,TRUE,"Annual Summary";"lot10",#N/A,TRUE,"Annual Summary";"lot11",#N/A,TRUE,"Annual Summary";"lot12",#N/A,TRUE,"Annual Summary";"lot inventory",#N/A,TRUE,"Annual Summary";"scen1",#N/A,TRUE,"Annual Summary";"scen2",#N/A,TRUE,"Annual Summary";"View1",#N/A,TRUE,"Annual Summary";"View2",#N/A,TRUE,"Annual Summary";"View3",#N/A,TRUE,"Annual Summary";"View4",#N/A,TRUE,"Annual Summary";"View5",#N/A,TRUE,"Annual Summary";"View6",#N/A,TRUE,"Annual Summary";"View7",#N/A,TRUE,"Annual Summary";"View8",#N/A,TRUE,"Annual Summary";"View9",#N/A,TRUE,"Annual Summary";"View10",#N/A,TRUE,"Annual Summary";"View11",#N/A,TRUE,"Annual Summary";"View12",#N/A,TRUE,"Annual Summary";"cot1",#N/A,TRUE,"Annual Summary";"cot2",#N/A,TRUE,"Annual Summary";"cot3",#N/A,TRUE,"Annual Summary"}</definedName>
    <definedName name="wrn.Print._.Entire._.Workbook." hidden="1">{"Assumptions",#N/A,TRUE,"Assumptions";"qtrl1",#N/A,TRUE,"Annual Summary";"qtrl2",#N/A,TRUE,"Annual Summary";"qtrl3",#N/A,TRUE,"Annual Summary";"qtrl4",#N/A,TRUE,"QTLY Summary";"qtrl5",#N/A,TRUE,"QTLY Summary";"qtrl6",#N/A,TRUE,"QTLY Summary";"Lot Prices",#N/A,TRUE,"Annual Summary";"Construction Costs",#N/A,TRUE,"Annual Summary";"land1",#N/A,TRUE,"Annual Summary";"land2",#N/A,TRUE,"Annual Summary";"land3",#N/A,TRUE,"Annual Summary";"lot1",#N/A,TRUE,"Annual Summary";"lot2",#N/A,TRUE,"Annual Summary";"Lot3",#N/A,TRUE,"Annual Summary";"lot4",#N/A,TRUE,"Annual Summary";"lot5",#N/A,TRUE,"Annual Summary";"lot6",#N/A,TRUE,"Annual Summary";"lot7",#N/A,TRUE,"Annual Summary";"lot8",#N/A,TRUE,"Annual Summary";"lot9",#N/A,TRUE,"Annual Summary";"lot10",#N/A,TRUE,"Annual Summary";"lot11",#N/A,TRUE,"Annual Summary";"lot12",#N/A,TRUE,"Annual Summary";"lot inventory",#N/A,TRUE,"Annual Summary";"scen1",#N/A,TRUE,"Annual Summary";"scen2",#N/A,TRUE,"Annual Summary";"View1",#N/A,TRUE,"Annual Summary";"View2",#N/A,TRUE,"Annual Summary";"View3",#N/A,TRUE,"Annual Summary";"View4",#N/A,TRUE,"Annual Summary";"View5",#N/A,TRUE,"Annual Summary";"View6",#N/A,TRUE,"Annual Summary";"View7",#N/A,TRUE,"Annual Summary";"View8",#N/A,TRUE,"Annual Summary";"View9",#N/A,TRUE,"Annual Summary";"View10",#N/A,TRUE,"Annual Summary";"View11",#N/A,TRUE,"Annual Summary";"View12",#N/A,TRUE,"Annual Summary";"cot1",#N/A,TRUE,"Annual Summary";"cot2",#N/A,TRUE,"Annual Summary";"cot3",#N/A,TRUE,"Annual Summary"}</definedName>
    <definedName name="wrn.Print._.Everythin." localSheetId="4" hidden="1">{#N/A,#N/A,FALSE,"PRELIMINARY REVIEW";#N/A,#N/A,FALSE,"SOURCES AND USES OF FUNDS";#N/A,#N/A,FALSE,"COST ITEMS";#N/A,#N/A,FALSE,"DRAW SCHEDULE";#N/A,#N/A,FALSE,"STABILIZED OPERATING PROFORMA";#N/A,#N/A,FALSE,"LEASE UP OPERATING PROFORMA";#N/A,#N/A,FALSE,"INPUT SHEET"}</definedName>
    <definedName name="wrn.Print._.Everythin." localSheetId="5" hidden="1">{#N/A,#N/A,FALSE,"PRELIMINARY REVIEW";#N/A,#N/A,FALSE,"SOURCES AND USES OF FUNDS";#N/A,#N/A,FALSE,"COST ITEMS";#N/A,#N/A,FALSE,"DRAW SCHEDULE";#N/A,#N/A,FALSE,"STABILIZED OPERATING PROFORMA";#N/A,#N/A,FALSE,"LEASE UP OPERATING PROFORMA";#N/A,#N/A,FALSE,"INPUT SHEET"}</definedName>
    <definedName name="wrn.Print._.Everythin." localSheetId="6" hidden="1">{#N/A,#N/A,FALSE,"PRELIMINARY REVIEW";#N/A,#N/A,FALSE,"SOURCES AND USES OF FUNDS";#N/A,#N/A,FALSE,"COST ITEMS";#N/A,#N/A,FALSE,"DRAW SCHEDULE";#N/A,#N/A,FALSE,"STABILIZED OPERATING PROFORMA";#N/A,#N/A,FALSE,"LEASE UP OPERATING PROFORMA";#N/A,#N/A,FALSE,"INPUT SHEET"}</definedName>
    <definedName name="wrn.Print._.Everythin." localSheetId="3" hidden="1">{#N/A,#N/A,FALSE,"PRELIMINARY REVIEW";#N/A,#N/A,FALSE,"SOURCES AND USES OF FUNDS";#N/A,#N/A,FALSE,"COST ITEMS";#N/A,#N/A,FALSE,"DRAW SCHEDULE";#N/A,#N/A,FALSE,"STABILIZED OPERATING PROFORMA";#N/A,#N/A,FALSE,"LEASE UP OPERATING PROFORMA";#N/A,#N/A,FALSE,"INPUT SHEET"}</definedName>
    <definedName name="wrn.Print._.Everythin." hidden="1">{#N/A,#N/A,FALSE,"PRELIMINARY REVIEW";#N/A,#N/A,FALSE,"SOURCES AND USES OF FUNDS";#N/A,#N/A,FALSE,"COST ITEMS";#N/A,#N/A,FALSE,"DRAW SCHEDULE";#N/A,#N/A,FALSE,"STABILIZED OPERATING PROFORMA";#N/A,#N/A,FALSE,"LEASE UP OPERATING PROFORMA";#N/A,#N/A,FALSE,"INPUT SHEET"}</definedName>
    <definedName name="wrn.Print._.Everything." localSheetId="4" hidden="1">{"print annual inc. statement",#N/A,FALSE,"Summary";"print annual stats",#N/A,FALSE,"Summary";"print quarterly inc. statement",#N/A,FALSE,"Summary";"print quarterly stats",#N/A,FALSE,"Summary";"print STAY opening assumptions",#N/A,FALSE,"STAY Openings";"print STAY openings",#N/A,FALSE,"STAY Openings";"Print SPHI Assumptions",#N/A,FALSE,"SPHI Openings";"Print SPHI Openings",#N/A,FALSE,"SPHI Openings";"Print CRXLAND Assumptions",#N/A,FALSE,"CRXLAND Openings";"Print CRXLAND Openings",#N/A,FALSE,"CRXLAND Openings"}</definedName>
    <definedName name="wrn.Print._.Everything." localSheetId="5" hidden="1">{"print annual inc. statement",#N/A,FALSE,"Summary";"print annual stats",#N/A,FALSE,"Summary";"print quarterly inc. statement",#N/A,FALSE,"Summary";"print quarterly stats",#N/A,FALSE,"Summary";"print STAY opening assumptions",#N/A,FALSE,"STAY Openings";"print STAY openings",#N/A,FALSE,"STAY Openings";"Print SPHI Assumptions",#N/A,FALSE,"SPHI Openings";"Print SPHI Openings",#N/A,FALSE,"SPHI Openings";"Print CRXLAND Assumptions",#N/A,FALSE,"CRXLAND Openings";"Print CRXLAND Openings",#N/A,FALSE,"CRXLAND Openings"}</definedName>
    <definedName name="wrn.Print._.Everything." localSheetId="6" hidden="1">{"print annual inc. statement",#N/A,FALSE,"Summary";"print annual stats",#N/A,FALSE,"Summary";"print quarterly inc. statement",#N/A,FALSE,"Summary";"print quarterly stats",#N/A,FALSE,"Summary";"print STAY opening assumptions",#N/A,FALSE,"STAY Openings";"print STAY openings",#N/A,FALSE,"STAY Openings";"Print SPHI Assumptions",#N/A,FALSE,"SPHI Openings";"Print SPHI Openings",#N/A,FALSE,"SPHI Openings";"Print CRXLAND Assumptions",#N/A,FALSE,"CRXLAND Openings";"Print CRXLAND Openings",#N/A,FALSE,"CRXLAND Openings"}</definedName>
    <definedName name="wrn.Print._.Everything." localSheetId="3" hidden="1">{"print annual inc. statement",#N/A,FALSE,"Summary";"print annual stats",#N/A,FALSE,"Summary";"print quarterly inc. statement",#N/A,FALSE,"Summary";"print quarterly stats",#N/A,FALSE,"Summary";"print STAY opening assumptions",#N/A,FALSE,"STAY Openings";"print STAY openings",#N/A,FALSE,"STAY Openings";"Print SPHI Assumptions",#N/A,FALSE,"SPHI Openings";"Print SPHI Openings",#N/A,FALSE,"SPHI Openings";"Print CRXLAND Assumptions",#N/A,FALSE,"CRXLAND Openings";"Print CRXLAND Openings",#N/A,FALSE,"CRXLAND Openings"}</definedName>
    <definedName name="wrn.Print._.Everything." hidden="1">{"print annual inc. statement",#N/A,FALSE,"Summary";"print annual stats",#N/A,FALSE,"Summary";"print quarterly inc. statement",#N/A,FALSE,"Summary";"print quarterly stats",#N/A,FALSE,"Summary";"print STAY opening assumptions",#N/A,FALSE,"STAY Openings";"print STAY openings",#N/A,FALSE,"STAY Openings";"Print SPHI Assumptions",#N/A,FALSE,"SPHI Openings";"Print SPHI Openings",#N/A,FALSE,"SPHI Openings";"Print CRXLAND Assumptions",#N/A,FALSE,"CRXLAND Openings";"Print CRXLAND Openings",#N/A,FALSE,"CRXLAND Openings"}</definedName>
    <definedName name="wrn.print._.graphs." localSheetId="4" hidden="1">{"cap_structure",#N/A,FALSE,"Graph-Mkt Cap";"price",#N/A,FALSE,"Graph-Price";"ebit",#N/A,FALSE,"Graph-EBITDA";"ebitda",#N/A,FALSE,"Graph-EBITDA"}</definedName>
    <definedName name="wrn.print._.graphs." localSheetId="5" hidden="1">{"cap_structure",#N/A,FALSE,"Graph-Mkt Cap";"price",#N/A,FALSE,"Graph-Price";"ebit",#N/A,FALSE,"Graph-EBITDA";"ebitda",#N/A,FALSE,"Graph-EBITDA"}</definedName>
    <definedName name="wrn.print._.graphs." localSheetId="6" hidden="1">{"cap_structure",#N/A,FALSE,"Graph-Mkt Cap";"price",#N/A,FALSE,"Graph-Price";"ebit",#N/A,FALSE,"Graph-EBITDA";"ebitda",#N/A,FALSE,"Graph-EBITDA"}</definedName>
    <definedName name="wrn.print._.graphs." localSheetId="3" hidden="1">{"cap_structure",#N/A,FALSE,"Graph-Mkt Cap";"price",#N/A,FALSE,"Graph-Price";"ebit",#N/A,FALSE,"Graph-EBITDA";"ebitda",#N/A,FALSE,"Graph-EBITDA"}</definedName>
    <definedName name="wrn.print._.graphs." hidden="1">{"cap_structure",#N/A,FALSE,"Graph-Mkt Cap";"price",#N/A,FALSE,"Graph-Price";"ebit",#N/A,FALSE,"Graph-EBITDA";"ebitda",#N/A,FALSE,"Graph-EBITDA"}</definedName>
    <definedName name="wrn.Print._.Inc.._.Statement._.and._.Stats.." localSheetId="4" hidden="1">{"print annual inc. statement",#N/A,FALSE,"Summary";"print annual stats",#N/A,FALSE,"Summary";"print quarterly inc. statement",#N/A,FALSE,"Summary";"print quarterly stats",#N/A,FALSE,"Summary"}</definedName>
    <definedName name="wrn.Print._.Inc.._.Statement._.and._.Stats.." localSheetId="5" hidden="1">{"print annual inc. statement",#N/A,FALSE,"Summary";"print annual stats",#N/A,FALSE,"Summary";"print quarterly inc. statement",#N/A,FALSE,"Summary";"print quarterly stats",#N/A,FALSE,"Summary"}</definedName>
    <definedName name="wrn.Print._.Inc.._.Statement._.and._.Stats.." localSheetId="6" hidden="1">{"print annual inc. statement",#N/A,FALSE,"Summary";"print annual stats",#N/A,FALSE,"Summary";"print quarterly inc. statement",#N/A,FALSE,"Summary";"print quarterly stats",#N/A,FALSE,"Summary"}</definedName>
    <definedName name="wrn.Print._.Inc.._.Statement._.and._.Stats.." localSheetId="3" hidden="1">{"print annual inc. statement",#N/A,FALSE,"Summary";"print annual stats",#N/A,FALSE,"Summary";"print quarterly inc. statement",#N/A,FALSE,"Summary";"print quarterly stats",#N/A,FALSE,"Summary"}</definedName>
    <definedName name="wrn.Print._.Inc.._.Statement._.and._.Stats.." hidden="1">{"print annual inc. statement",#N/A,FALSE,"Summary";"print annual stats",#N/A,FALSE,"Summary";"print quarterly inc. statement",#N/A,FALSE,"Summary";"print quarterly stats",#N/A,FALSE,"Summary"}</definedName>
    <definedName name="wrn.Print._.It." localSheetId="4" hidden="1">{#N/A,#N/A,TRUE,"base case";#N/A,#N/A,TRUE,"valuation";#N/A,#N/A,TRUE,"sources and uses";#N/A,#N/A,TRUE,"recapitalization";#N/A,#N/A,TRUE,"flowchart";#N/A,#N/A,TRUE,"summary";#N/A,#N/A,TRUE,"sensitivities";#N/A,#N/A,TRUE,"pro forma";#N/A,#N/A,TRUE,"PAC shares"}</definedName>
    <definedName name="wrn.Print._.It." localSheetId="5" hidden="1">{#N/A,#N/A,TRUE,"base case";#N/A,#N/A,TRUE,"valuation";#N/A,#N/A,TRUE,"sources and uses";#N/A,#N/A,TRUE,"recapitalization";#N/A,#N/A,TRUE,"flowchart";#N/A,#N/A,TRUE,"summary";#N/A,#N/A,TRUE,"sensitivities";#N/A,#N/A,TRUE,"pro forma";#N/A,#N/A,TRUE,"PAC shares"}</definedName>
    <definedName name="wrn.Print._.It." localSheetId="6" hidden="1">{#N/A,#N/A,TRUE,"base case";#N/A,#N/A,TRUE,"valuation";#N/A,#N/A,TRUE,"sources and uses";#N/A,#N/A,TRUE,"recapitalization";#N/A,#N/A,TRUE,"flowchart";#N/A,#N/A,TRUE,"summary";#N/A,#N/A,TRUE,"sensitivities";#N/A,#N/A,TRUE,"pro forma";#N/A,#N/A,TRUE,"PAC shares"}</definedName>
    <definedName name="wrn.Print._.It." localSheetId="3" hidden="1">{#N/A,#N/A,TRUE,"base case";#N/A,#N/A,TRUE,"valuation";#N/A,#N/A,TRUE,"sources and uses";#N/A,#N/A,TRUE,"recapitalization";#N/A,#N/A,TRUE,"flowchart";#N/A,#N/A,TRUE,"summary";#N/A,#N/A,TRUE,"sensitivities";#N/A,#N/A,TRUE,"pro forma";#N/A,#N/A,TRUE,"PAC shares"}</definedName>
    <definedName name="wrn.Print._.It." hidden="1">{#N/A,#N/A,TRUE,"base case";#N/A,#N/A,TRUE,"valuation";#N/A,#N/A,TRUE,"sources and uses";#N/A,#N/A,TRUE,"recapitalization";#N/A,#N/A,TRUE,"flowchart";#N/A,#N/A,TRUE,"summary";#N/A,#N/A,TRUE,"sensitivities";#N/A,#N/A,TRUE,"pro forma";#N/A,#N/A,TRUE,"PAC shares"}</definedName>
    <definedName name="wrn.Print._.Ltd._.Ptr._.Heller." localSheetId="4" hidden="1">{#N/A,#N/A,FALSE,"Summary Schedule Heller Ltd";#N/A,#N/A,FALSE,"Qtrly  heller Page 1";#N/A,#N/A,FALSE,"Qtrly heller Page 3"}</definedName>
    <definedName name="wrn.Print._.Ltd._.Ptr._.Heller." localSheetId="5" hidden="1">{#N/A,#N/A,FALSE,"Summary Schedule Heller Ltd";#N/A,#N/A,FALSE,"Qtrly  heller Page 1";#N/A,#N/A,FALSE,"Qtrly heller Page 3"}</definedName>
    <definedName name="wrn.Print._.Ltd._.Ptr._.Heller." localSheetId="6" hidden="1">{#N/A,#N/A,FALSE,"Summary Schedule Heller Ltd";#N/A,#N/A,FALSE,"Qtrly  heller Page 1";#N/A,#N/A,FALSE,"Qtrly heller Page 3"}</definedName>
    <definedName name="wrn.Print._.Ltd._.Ptr._.Heller." localSheetId="3" hidden="1">{#N/A,#N/A,FALSE,"Summary Schedule Heller Ltd";#N/A,#N/A,FALSE,"Qtrly  heller Page 1";#N/A,#N/A,FALSE,"Qtrly heller Page 3"}</definedName>
    <definedName name="wrn.Print._.Ltd._.Ptr._.Heller." hidden="1">{#N/A,#N/A,FALSE,"Summary Schedule Heller Ltd";#N/A,#N/A,FALSE,"Qtrly  heller Page 1";#N/A,#N/A,FALSE,"Qtrly heller Page 3"}</definedName>
    <definedName name="wrn.Print._.Package." localSheetId="4" hidden="1">{#N/A,#N/A,FALSE,"rent roll";#N/A,#N/A,FALSE,"I&amp;E";#N/A,#N/A,FALSE,"Sales";#N/A,#N/A,FALSE,"% rent";#N/A,#N/A,FALSE,"no leasup 96";#N/A,#N/A,FALSE,"96 Cap Matrix No Leaseup";#N/A,#N/A,FALSE,"Proforma (2)";#N/A,#N/A,FALSE,"Proforma Matrix (2)";#N/A,#N/A,FALSE,"Offering Summary";#N/A,#N/A,FALSE,"RE TAX"}</definedName>
    <definedName name="wrn.Print._.Package." localSheetId="5" hidden="1">{#N/A,#N/A,FALSE,"rent roll";#N/A,#N/A,FALSE,"I&amp;E";#N/A,#N/A,FALSE,"Sales";#N/A,#N/A,FALSE,"% rent";#N/A,#N/A,FALSE,"no leasup 96";#N/A,#N/A,FALSE,"96 Cap Matrix No Leaseup";#N/A,#N/A,FALSE,"Proforma (2)";#N/A,#N/A,FALSE,"Proforma Matrix (2)";#N/A,#N/A,FALSE,"Offering Summary";#N/A,#N/A,FALSE,"RE TAX"}</definedName>
    <definedName name="wrn.Print._.Package." localSheetId="6" hidden="1">{#N/A,#N/A,FALSE,"rent roll";#N/A,#N/A,FALSE,"I&amp;E";#N/A,#N/A,FALSE,"Sales";#N/A,#N/A,FALSE,"% rent";#N/A,#N/A,FALSE,"no leasup 96";#N/A,#N/A,FALSE,"96 Cap Matrix No Leaseup";#N/A,#N/A,FALSE,"Proforma (2)";#N/A,#N/A,FALSE,"Proforma Matrix (2)";#N/A,#N/A,FALSE,"Offering Summary";#N/A,#N/A,FALSE,"RE TAX"}</definedName>
    <definedName name="wrn.Print._.Package." localSheetId="3" hidden="1">{#N/A,#N/A,FALSE,"rent roll";#N/A,#N/A,FALSE,"I&amp;E";#N/A,#N/A,FALSE,"Sales";#N/A,#N/A,FALSE,"% rent";#N/A,#N/A,FALSE,"no leasup 96";#N/A,#N/A,FALSE,"96 Cap Matrix No Leaseup";#N/A,#N/A,FALSE,"Proforma (2)";#N/A,#N/A,FALSE,"Proforma Matrix (2)";#N/A,#N/A,FALSE,"Offering Summary";#N/A,#N/A,FALSE,"RE TAX"}</definedName>
    <definedName name="wrn.Print._.Package." hidden="1">{#N/A,#N/A,FALSE,"rent roll";#N/A,#N/A,FALSE,"I&amp;E";#N/A,#N/A,FALSE,"Sales";#N/A,#N/A,FALSE,"% rent";#N/A,#N/A,FALSE,"no leasup 96";#N/A,#N/A,FALSE,"96 Cap Matrix No Leaseup";#N/A,#N/A,FALSE,"Proforma (2)";#N/A,#N/A,FALSE,"Proforma Matrix (2)";#N/A,#N/A,FALSE,"Offering Summary";#N/A,#N/A,FALSE,"RE TAX"}</definedName>
    <definedName name="wrn.Print._.Package._1" localSheetId="4" hidden="1">{#N/A,#N/A,FALSE,"rent roll";#N/A,#N/A,FALSE,"I&amp;E";#N/A,#N/A,FALSE,"Sales";#N/A,#N/A,FALSE,"% rent";#N/A,#N/A,FALSE,"no leasup 96";#N/A,#N/A,FALSE,"96 Cap Matrix No Leaseup";#N/A,#N/A,FALSE,"Proforma (2)";#N/A,#N/A,FALSE,"Proforma Matrix (2)";#N/A,#N/A,FALSE,"Offering Summary";#N/A,#N/A,FALSE,"RE TAX"}</definedName>
    <definedName name="wrn.Print._.Package._1" localSheetId="5" hidden="1">{#N/A,#N/A,FALSE,"rent roll";#N/A,#N/A,FALSE,"I&amp;E";#N/A,#N/A,FALSE,"Sales";#N/A,#N/A,FALSE,"% rent";#N/A,#N/A,FALSE,"no leasup 96";#N/A,#N/A,FALSE,"96 Cap Matrix No Leaseup";#N/A,#N/A,FALSE,"Proforma (2)";#N/A,#N/A,FALSE,"Proforma Matrix (2)";#N/A,#N/A,FALSE,"Offering Summary";#N/A,#N/A,FALSE,"RE TAX"}</definedName>
    <definedName name="wrn.Print._.Package._1" localSheetId="6" hidden="1">{#N/A,#N/A,FALSE,"rent roll";#N/A,#N/A,FALSE,"I&amp;E";#N/A,#N/A,FALSE,"Sales";#N/A,#N/A,FALSE,"% rent";#N/A,#N/A,FALSE,"no leasup 96";#N/A,#N/A,FALSE,"96 Cap Matrix No Leaseup";#N/A,#N/A,FALSE,"Proforma (2)";#N/A,#N/A,FALSE,"Proforma Matrix (2)";#N/A,#N/A,FALSE,"Offering Summary";#N/A,#N/A,FALSE,"RE TAX"}</definedName>
    <definedName name="wrn.Print._.Package._1" localSheetId="3" hidden="1">{#N/A,#N/A,FALSE,"rent roll";#N/A,#N/A,FALSE,"I&amp;E";#N/A,#N/A,FALSE,"Sales";#N/A,#N/A,FALSE,"% rent";#N/A,#N/A,FALSE,"no leasup 96";#N/A,#N/A,FALSE,"96 Cap Matrix No Leaseup";#N/A,#N/A,FALSE,"Proforma (2)";#N/A,#N/A,FALSE,"Proforma Matrix (2)";#N/A,#N/A,FALSE,"Offering Summary";#N/A,#N/A,FALSE,"RE TAX"}</definedName>
    <definedName name="wrn.Print._.Package._1" hidden="1">{#N/A,#N/A,FALSE,"rent roll";#N/A,#N/A,FALSE,"I&amp;E";#N/A,#N/A,FALSE,"Sales";#N/A,#N/A,FALSE,"% rent";#N/A,#N/A,FALSE,"no leasup 96";#N/A,#N/A,FALSE,"96 Cap Matrix No Leaseup";#N/A,#N/A,FALSE,"Proforma (2)";#N/A,#N/A,FALSE,"Proforma Matrix (2)";#N/A,#N/A,FALSE,"Offering Summary";#N/A,#N/A,FALSE,"RE TAX"}</definedName>
    <definedName name="wrn.print._.raw._.data._.entry." localSheetId="4" hidden="1">{"inputs raw data",#N/A,TRUE,"INPUT"}</definedName>
    <definedName name="wrn.print._.raw._.data._.entry." localSheetId="5" hidden="1">{"inputs raw data",#N/A,TRUE,"INPUT"}</definedName>
    <definedName name="wrn.print._.raw._.data._.entry." localSheetId="6" hidden="1">{"inputs raw data",#N/A,TRUE,"INPUT"}</definedName>
    <definedName name="wrn.print._.raw._.data._.entry." localSheetId="3" hidden="1">{"inputs raw data",#N/A,TRUE,"INPUT"}</definedName>
    <definedName name="wrn.print._.raw._.data._.entry." hidden="1">{"inputs raw data",#N/A,TRUE,"INPUT"}</definedName>
    <definedName name="wrn.Print._.Rent._.Comps." localSheetId="4" hidden="1">{#N/A,#N/A,FALSE,"Rent 1";#N/A,#N/A,FALSE,"Rent 2";#N/A,#N/A,FALSE,"Rent 3";#N/A,#N/A,FALSE,"Rent 4";#N/A,#N/A,FALSE,"Rent 5";#N/A,#N/A,FALSE,"Rent 6";#N/A,#N/A,FALSE,"Rent 7";#N/A,#N/A,FALSE,"Rent 8"}</definedName>
    <definedName name="wrn.Print._.Rent._.Comps." localSheetId="5" hidden="1">{#N/A,#N/A,FALSE,"Rent 1";#N/A,#N/A,FALSE,"Rent 2";#N/A,#N/A,FALSE,"Rent 3";#N/A,#N/A,FALSE,"Rent 4";#N/A,#N/A,FALSE,"Rent 5";#N/A,#N/A,FALSE,"Rent 6";#N/A,#N/A,FALSE,"Rent 7";#N/A,#N/A,FALSE,"Rent 8"}</definedName>
    <definedName name="wrn.Print._.Rent._.Comps." localSheetId="6" hidden="1">{#N/A,#N/A,FALSE,"Rent 1";#N/A,#N/A,FALSE,"Rent 2";#N/A,#N/A,FALSE,"Rent 3";#N/A,#N/A,FALSE,"Rent 4";#N/A,#N/A,FALSE,"Rent 5";#N/A,#N/A,FALSE,"Rent 6";#N/A,#N/A,FALSE,"Rent 7";#N/A,#N/A,FALSE,"Rent 8"}</definedName>
    <definedName name="wrn.Print._.Rent._.Comps." localSheetId="3" hidden="1">{#N/A,#N/A,FALSE,"Rent 1";#N/A,#N/A,FALSE,"Rent 2";#N/A,#N/A,FALSE,"Rent 3";#N/A,#N/A,FALSE,"Rent 4";#N/A,#N/A,FALSE,"Rent 5";#N/A,#N/A,FALSE,"Rent 6";#N/A,#N/A,FALSE,"Rent 7";#N/A,#N/A,FALSE,"Rent 8"}</definedName>
    <definedName name="wrn.Print._.Rent._.Comps." hidden="1">{#N/A,#N/A,FALSE,"Rent 1";#N/A,#N/A,FALSE,"Rent 2";#N/A,#N/A,FALSE,"Rent 3";#N/A,#N/A,FALSE,"Rent 4";#N/A,#N/A,FALSE,"Rent 5";#N/A,#N/A,FALSE,"Rent 6";#N/A,#N/A,FALSE,"Rent 7";#N/A,#N/A,FALSE,"Rent 8"}</definedName>
    <definedName name="wrn.Print._.Report." localSheetId="4" hidden="1">{"annual",#N/A,FALSE,"Sheet2";"quarters",#N/A,FALSE,"Sheet2"}</definedName>
    <definedName name="wrn.Print._.Report." localSheetId="5" hidden="1">{"annual",#N/A,FALSE,"Sheet2";"quarters",#N/A,FALSE,"Sheet2"}</definedName>
    <definedName name="wrn.Print._.Report." localSheetId="6" hidden="1">{"annual",#N/A,FALSE,"Sheet2";"quarters",#N/A,FALSE,"Sheet2"}</definedName>
    <definedName name="wrn.Print._.Report." localSheetId="3" hidden="1">{"annual",#N/A,FALSE,"Sheet2";"quarters",#N/A,FALSE,"Sheet2"}</definedName>
    <definedName name="wrn.Print._.Report." hidden="1">{"annual",#N/A,FALSE,"Sheet2";"quarters",#N/A,FALSE,"Sheet2"}</definedName>
    <definedName name="wrn.Print._.SPHI._.Openings." localSheetId="4" hidden="1">{"Print SPHI Assumptions",#N/A,FALSE,"SPHI Openings";"Print SPHI Openings",#N/A,FALSE,"SPHI Openings"}</definedName>
    <definedName name="wrn.Print._.SPHI._.Openings." localSheetId="5" hidden="1">{"Print SPHI Assumptions",#N/A,FALSE,"SPHI Openings";"Print SPHI Openings",#N/A,FALSE,"SPHI Openings"}</definedName>
    <definedName name="wrn.Print._.SPHI._.Openings." localSheetId="6" hidden="1">{"Print SPHI Assumptions",#N/A,FALSE,"SPHI Openings";"Print SPHI Openings",#N/A,FALSE,"SPHI Openings"}</definedName>
    <definedName name="wrn.Print._.SPHI._.Openings." localSheetId="3" hidden="1">{"Print SPHI Assumptions",#N/A,FALSE,"SPHI Openings";"Print SPHI Openings",#N/A,FALSE,"SPHI Openings"}</definedName>
    <definedName name="wrn.Print._.SPHI._.Openings." hidden="1">{"Print SPHI Assumptions",#N/A,FALSE,"SPHI Openings";"Print SPHI Openings",#N/A,FALSE,"SPHI Openings"}</definedName>
    <definedName name="wrn.print._.standalone." localSheetId="4" hidden="1">{"standalone1",#N/A,FALSE,"DCFBase";"standalone2",#N/A,FALSE,"DCFBase"}</definedName>
    <definedName name="wrn.print._.standalone." localSheetId="5" hidden="1">{"standalone1",#N/A,FALSE,"DCFBase";"standalone2",#N/A,FALSE,"DCFBase"}</definedName>
    <definedName name="wrn.print._.standalone." localSheetId="6" hidden="1">{"standalone1",#N/A,FALSE,"DCFBase";"standalone2",#N/A,FALSE,"DCFBase"}</definedName>
    <definedName name="wrn.print._.standalone." localSheetId="3" hidden="1">{"standalone1",#N/A,FALSE,"DCFBase";"standalone2",#N/A,FALSE,"DCFBase"}</definedName>
    <definedName name="wrn.print._.standalone." hidden="1">{"standalone1",#N/A,FALSE,"DCFBase";"standalone2",#N/A,FALSE,"DCFBase"}</definedName>
    <definedName name="wrn.Print._.STAY._.Openings." localSheetId="4" hidden="1">{"print STAY opening assumptions",#N/A,FALSE,"STAY Openings";"print STAY openings",#N/A,FALSE,"STAY Openings"}</definedName>
    <definedName name="wrn.Print._.STAY._.Openings." localSheetId="5" hidden="1">{"print STAY opening assumptions",#N/A,FALSE,"STAY Openings";"print STAY openings",#N/A,FALSE,"STAY Openings"}</definedName>
    <definedName name="wrn.Print._.STAY._.Openings." localSheetId="6" hidden="1">{"print STAY opening assumptions",#N/A,FALSE,"STAY Openings";"print STAY openings",#N/A,FALSE,"STAY Openings"}</definedName>
    <definedName name="wrn.Print._.STAY._.Openings." localSheetId="3" hidden="1">{"print STAY opening assumptions",#N/A,FALSE,"STAY Openings";"print STAY openings",#N/A,FALSE,"STAY Openings"}</definedName>
    <definedName name="wrn.Print._.STAY._.Openings." hidden="1">{"print STAY opening assumptions",#N/A,FALSE,"STAY Openings";"print STAY openings",#N/A,FALSE,"STAY Openings"}</definedName>
    <definedName name="wrn.Print._.sum." localSheetId="4" hidden="1">{#N/A,#N/A,FALSE,"Summary Schedule";#N/A,#N/A,FALSE,"Use of Proceeds";#N/A,#N/A,FALSE,"Yield Cal";#N/A,#N/A,FALSE,"Qtrly Distributions";#N/A,#N/A,FALSE,"RATE";#N/A,#N/A,FALSE,"OPERATIONS";#N/A,#N/A,FALSE,"Draw";#N/A,#N/A,FALSE,"COMPARISON SCHEDULE";#N/A,#N/A,FALSE,"Dev. Budget";#N/A,#N/A,FALSE,"Investor10";#N/A,#N/A,FALSE,"10 year a";#N/A,#N/A,FALSE,"Assum."}</definedName>
    <definedName name="wrn.Print._.sum." localSheetId="5" hidden="1">{#N/A,#N/A,FALSE,"Summary Schedule";#N/A,#N/A,FALSE,"Use of Proceeds";#N/A,#N/A,FALSE,"Yield Cal";#N/A,#N/A,FALSE,"Qtrly Distributions";#N/A,#N/A,FALSE,"RATE";#N/A,#N/A,FALSE,"OPERATIONS";#N/A,#N/A,FALSE,"Draw";#N/A,#N/A,FALSE,"COMPARISON SCHEDULE";#N/A,#N/A,FALSE,"Dev. Budget";#N/A,#N/A,FALSE,"Investor10";#N/A,#N/A,FALSE,"10 year a";#N/A,#N/A,FALSE,"Assum."}</definedName>
    <definedName name="wrn.Print._.sum." localSheetId="6" hidden="1">{#N/A,#N/A,FALSE,"Summary Schedule";#N/A,#N/A,FALSE,"Use of Proceeds";#N/A,#N/A,FALSE,"Yield Cal";#N/A,#N/A,FALSE,"Qtrly Distributions";#N/A,#N/A,FALSE,"RATE";#N/A,#N/A,FALSE,"OPERATIONS";#N/A,#N/A,FALSE,"Draw";#N/A,#N/A,FALSE,"COMPARISON SCHEDULE";#N/A,#N/A,FALSE,"Dev. Budget";#N/A,#N/A,FALSE,"Investor10";#N/A,#N/A,FALSE,"10 year a";#N/A,#N/A,FALSE,"Assum."}</definedName>
    <definedName name="wrn.Print._.sum." localSheetId="3" hidden="1">{#N/A,#N/A,FALSE,"Summary Schedule";#N/A,#N/A,FALSE,"Use of Proceeds";#N/A,#N/A,FALSE,"Yield Cal";#N/A,#N/A,FALSE,"Qtrly Distributions";#N/A,#N/A,FALSE,"RATE";#N/A,#N/A,FALSE,"OPERATIONS";#N/A,#N/A,FALSE,"Draw";#N/A,#N/A,FALSE,"COMPARISON SCHEDULE";#N/A,#N/A,FALSE,"Dev. Budget";#N/A,#N/A,FALSE,"Investor10";#N/A,#N/A,FALSE,"10 year a";#N/A,#N/A,FALSE,"Assum."}</definedName>
    <definedName name="wrn.Print._.sum." hidden="1">{#N/A,#N/A,FALSE,"Summary Schedule";#N/A,#N/A,FALSE,"Use of Proceeds";#N/A,#N/A,FALSE,"Yield Cal";#N/A,#N/A,FALSE,"Qtrly Distributions";#N/A,#N/A,FALSE,"RATE";#N/A,#N/A,FALSE,"OPERATIONS";#N/A,#N/A,FALSE,"Draw";#N/A,#N/A,FALSE,"COMPARISON SCHEDULE";#N/A,#N/A,FALSE,"Dev. Budget";#N/A,#N/A,FALSE,"Investor10";#N/A,#N/A,FALSE,"10 year a";#N/A,#N/A,FALSE,"Assum."}</definedName>
    <definedName name="wrn.print._.summary._.sheets." localSheetId="4" hidden="1">{"summary1",#N/A,TRUE,"Comps";"summary2",#N/A,TRUE,"Comps";"summary3",#N/A,TRUE,"Comps"}</definedName>
    <definedName name="wrn.print._.summary._.sheets." localSheetId="5" hidden="1">{"summary1",#N/A,TRUE,"Comps";"summary2",#N/A,TRUE,"Comps";"summary3",#N/A,TRUE,"Comps"}</definedName>
    <definedName name="wrn.print._.summary._.sheets." localSheetId="6" hidden="1">{"summary1",#N/A,TRUE,"Comps";"summary2",#N/A,TRUE,"Comps";"summary3",#N/A,TRUE,"Comps"}</definedName>
    <definedName name="wrn.print._.summary._.sheets." localSheetId="3" hidden="1">{"summary1",#N/A,TRUE,"Comps";"summary2",#N/A,TRUE,"Comps";"summary3",#N/A,TRUE,"Comps"}</definedName>
    <definedName name="wrn.print._.summary._.sheets." hidden="1">{"summary1",#N/A,TRUE,"Comps";"summary2",#N/A,TRUE,"Comps";"summary3",#N/A,TRUE,"Comps"}</definedName>
    <definedName name="wrn.Print._.Three._.Page._.Model." localSheetId="4" hidden="1">{"Page One",#N/A,FALSE,"Model";"Page 2",#N/A,FALSE,"Model";"Page 3",#N/A,FALSE,"Model"}</definedName>
    <definedName name="wrn.Print._.Three._.Page._.Model." localSheetId="5" hidden="1">{"Page One",#N/A,FALSE,"Model";"Page 2",#N/A,FALSE,"Model";"Page 3",#N/A,FALSE,"Model"}</definedName>
    <definedName name="wrn.Print._.Three._.Page._.Model." localSheetId="6" hidden="1">{"Page One",#N/A,FALSE,"Model";"Page 2",#N/A,FALSE,"Model";"Page 3",#N/A,FALSE,"Model"}</definedName>
    <definedName name="wrn.Print._.Three._.Page._.Model." localSheetId="3" hidden="1">{"Page One",#N/A,FALSE,"Model";"Page 2",#N/A,FALSE,"Model";"Page 3",#N/A,FALSE,"Model"}</definedName>
    <definedName name="wrn.Print._.Three._.Page._.Model." hidden="1">{"Page One",#N/A,FALSE,"Model";"Page 2",#N/A,FALSE,"Model";"Page 3",#N/A,FALSE,"Model"}</definedName>
    <definedName name="wrn.print_all." localSheetId="4" hidden="1">{#N/A,#N/A,FALSE,"property";#N/A,#N/A,FALSE,"tenants";#N/A,#N/A,FALSE,"capital";#N/A,#N/A,FALSE,"summary"}</definedName>
    <definedName name="wrn.print_all." localSheetId="5" hidden="1">{#N/A,#N/A,FALSE,"property";#N/A,#N/A,FALSE,"tenants";#N/A,#N/A,FALSE,"capital";#N/A,#N/A,FALSE,"summary"}</definedName>
    <definedName name="wrn.print_all." localSheetId="6" hidden="1">{#N/A,#N/A,FALSE,"property";#N/A,#N/A,FALSE,"tenants";#N/A,#N/A,FALSE,"capital";#N/A,#N/A,FALSE,"summary"}</definedName>
    <definedName name="wrn.print_all." localSheetId="3" hidden="1">{#N/A,#N/A,FALSE,"property";#N/A,#N/A,FALSE,"tenants";#N/A,#N/A,FALSE,"capital";#N/A,#N/A,FALSE,"summary"}</definedName>
    <definedName name="wrn.print_all." hidden="1">{#N/A,#N/A,FALSE,"property";#N/A,#N/A,FALSE,"tenants";#N/A,#N/A,FALSE,"capital";#N/A,#N/A,FALSE,"summary"}</definedName>
    <definedName name="wrn.Print_Buyer." localSheetId="4" hidden="1">{#N/A,"DR",FALSE,"increm pf";#N/A,"MAMSI",FALSE,"increm pf";#N/A,"MAXI",FALSE,"increm pf";#N/A,"PCAM",FALSE,"increm pf";#N/A,"PHSV",FALSE,"increm pf";#N/A,"SIE",FALSE,"increm pf"}</definedName>
    <definedName name="wrn.Print_Buyer." localSheetId="5" hidden="1">{#N/A,"DR",FALSE,"increm pf";#N/A,"MAMSI",FALSE,"increm pf";#N/A,"MAXI",FALSE,"increm pf";#N/A,"PCAM",FALSE,"increm pf";#N/A,"PHSV",FALSE,"increm pf";#N/A,"SIE",FALSE,"increm pf"}</definedName>
    <definedName name="wrn.Print_Buyer." localSheetId="6" hidden="1">{#N/A,"DR",FALSE,"increm pf";#N/A,"MAMSI",FALSE,"increm pf";#N/A,"MAXI",FALSE,"increm pf";#N/A,"PCAM",FALSE,"increm pf";#N/A,"PHSV",FALSE,"increm pf";#N/A,"SIE",FALSE,"increm pf"}</definedName>
    <definedName name="wrn.Print_Buyer." localSheetId="3" hidden="1">{#N/A,"DR",FALSE,"increm pf";#N/A,"MAMSI",FALSE,"increm pf";#N/A,"MAXI",FALSE,"increm pf";#N/A,"PCAM",FALSE,"increm pf";#N/A,"PHSV",FALSE,"increm pf";#N/A,"SIE",FALSE,"increm pf"}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Heller." localSheetId="4" hidden="1">{#N/A,#N/A,TRUE,"Summary Schedule Heller";#N/A,#N/A,TRUE,"Qtrly  heller Page 1";#N/A,#N/A,TRUE,"Qtrly heller Page 2";#N/A,#N/A,TRUE,"Qtrly heller Page 2A";#N/A,#N/A,TRUE,"Qtrly heller Page 3";#N/A,#N/A,TRUE,"Qtrly heller Page 3A";#N/A,#N/A,TRUE,"Summary Schedule Heller Ltd";#N/A,#N/A,TRUE,"Qtrly  heller 4 yr"}</definedName>
    <definedName name="wrn.Print_Heller." localSheetId="5" hidden="1">{#N/A,#N/A,TRUE,"Summary Schedule Heller";#N/A,#N/A,TRUE,"Qtrly  heller Page 1";#N/A,#N/A,TRUE,"Qtrly heller Page 2";#N/A,#N/A,TRUE,"Qtrly heller Page 2A";#N/A,#N/A,TRUE,"Qtrly heller Page 3";#N/A,#N/A,TRUE,"Qtrly heller Page 3A";#N/A,#N/A,TRUE,"Summary Schedule Heller Ltd";#N/A,#N/A,TRUE,"Qtrly  heller 4 yr"}</definedName>
    <definedName name="wrn.Print_Heller." localSheetId="6" hidden="1">{#N/A,#N/A,TRUE,"Summary Schedule Heller";#N/A,#N/A,TRUE,"Qtrly  heller Page 1";#N/A,#N/A,TRUE,"Qtrly heller Page 2";#N/A,#N/A,TRUE,"Qtrly heller Page 2A";#N/A,#N/A,TRUE,"Qtrly heller Page 3";#N/A,#N/A,TRUE,"Qtrly heller Page 3A";#N/A,#N/A,TRUE,"Summary Schedule Heller Ltd";#N/A,#N/A,TRUE,"Qtrly  heller 4 yr"}</definedName>
    <definedName name="wrn.Print_Heller." localSheetId="3" hidden="1">{#N/A,#N/A,TRUE,"Summary Schedule Heller";#N/A,#N/A,TRUE,"Qtrly  heller Page 1";#N/A,#N/A,TRUE,"Qtrly heller Page 2";#N/A,#N/A,TRUE,"Qtrly heller Page 2A";#N/A,#N/A,TRUE,"Qtrly heller Page 3";#N/A,#N/A,TRUE,"Qtrly heller Page 3A";#N/A,#N/A,TRUE,"Summary Schedule Heller Ltd";#N/A,#N/A,TRUE,"Qtrly  heller 4 yr"}</definedName>
    <definedName name="wrn.Print_Heller." hidden="1">{#N/A,#N/A,TRUE,"Summary Schedule Heller";#N/A,#N/A,TRUE,"Qtrly  heller Page 1";#N/A,#N/A,TRUE,"Qtrly heller Page 2";#N/A,#N/A,TRUE,"Qtrly heller Page 2A";#N/A,#N/A,TRUE,"Qtrly heller Page 3";#N/A,#N/A,TRUE,"Qtrly heller Page 3A";#N/A,#N/A,TRUE,"Summary Schedule Heller Ltd";#N/A,#N/A,TRUE,"Qtrly  heller 4 yr"}</definedName>
    <definedName name="wrn.Print_Target." localSheetId="4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localSheetId="5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localSheetId="6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localSheetId="3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2." localSheetId="4" hidden="1">{"Assump",#N/A,TRUE,"Proforma";"first",#N/A,TRUE,"Proforma";"second",#N/A,TRUE,"Proforma";"lease1",#N/A,TRUE,"Proforma";"lease2",#N/A,TRUE,"Proforma"}</definedName>
    <definedName name="wrn.print2." localSheetId="5" hidden="1">{"Assump",#N/A,TRUE,"Proforma";"first",#N/A,TRUE,"Proforma";"second",#N/A,TRUE,"Proforma";"lease1",#N/A,TRUE,"Proforma";"lease2",#N/A,TRUE,"Proforma"}</definedName>
    <definedName name="wrn.print2." localSheetId="6" hidden="1">{"Assump",#N/A,TRUE,"Proforma";"first",#N/A,TRUE,"Proforma";"second",#N/A,TRUE,"Proforma";"lease1",#N/A,TRUE,"Proforma";"lease2",#N/A,TRUE,"Proforma"}</definedName>
    <definedName name="wrn.print2." localSheetId="3" hidden="1">{"Assump",#N/A,TRUE,"Proforma";"first",#N/A,TRUE,"Proforma";"second",#N/A,TRUE,"Proforma";"lease1",#N/A,TRUE,"Proforma";"lease2",#N/A,TRUE,"Proforma"}</definedName>
    <definedName name="wrn.print2." hidden="1">{"Assump",#N/A,TRUE,"Proforma";"first",#N/A,TRUE,"Proforma";"second",#N/A,TRUE,"Proforma";"lease1",#N/A,TRUE,"Proforma";"lease2",#N/A,TRUE,"Proforma"}</definedName>
    <definedName name="wrn.print5" localSheetId="4" hidden="1">{"Assump",#N/A,TRUE,"Proforma";"first",#N/A,TRUE,"Proforma";"second",#N/A,TRUE,"Proforma";"lease1",#N/A,TRUE,"Proforma";"lease2",#N/A,TRUE,"Proforma"}</definedName>
    <definedName name="wrn.print5" localSheetId="5" hidden="1">{"Assump",#N/A,TRUE,"Proforma";"first",#N/A,TRUE,"Proforma";"second",#N/A,TRUE,"Proforma";"lease1",#N/A,TRUE,"Proforma";"lease2",#N/A,TRUE,"Proforma"}</definedName>
    <definedName name="wrn.print5" localSheetId="6" hidden="1">{"Assump",#N/A,TRUE,"Proforma";"first",#N/A,TRUE,"Proforma";"second",#N/A,TRUE,"Proforma";"lease1",#N/A,TRUE,"Proforma";"lease2",#N/A,TRUE,"Proforma"}</definedName>
    <definedName name="wrn.print5" localSheetId="3" hidden="1">{"Assump",#N/A,TRUE,"Proforma";"first",#N/A,TRUE,"Proforma";"second",#N/A,TRUE,"Proforma";"lease1",#N/A,TRUE,"Proforma";"lease2",#N/A,TRUE,"Proforma"}</definedName>
    <definedName name="wrn.print5" hidden="1">{"Assump",#N/A,TRUE,"Proforma";"first",#N/A,TRUE,"Proforma";"second",#N/A,TRUE,"Proforma";"lease1",#N/A,TRUE,"Proforma";"lease2",#N/A,TRUE,"Proforma"}</definedName>
    <definedName name="wrn.PrintAll." localSheetId="4" hidden="1">{#N/A,#N/A,FALSE,"Broker Sheet";#N/A,#N/A,FALSE,"Exec.Summary";#N/A,#N/A,FALSE,"Argus Cash Flow";#N/A,#N/A,FALSE,"SPF";#N/A,#N/A,FALSE,"RentRoll"}</definedName>
    <definedName name="wrn.PrintAll." localSheetId="5" hidden="1">{#N/A,#N/A,FALSE,"Broker Sheet";#N/A,#N/A,FALSE,"Exec.Summary";#N/A,#N/A,FALSE,"Argus Cash Flow";#N/A,#N/A,FALSE,"SPF";#N/A,#N/A,FALSE,"RentRoll"}</definedName>
    <definedName name="wrn.PrintAll." localSheetId="6" hidden="1">{#N/A,#N/A,FALSE,"Broker Sheet";#N/A,#N/A,FALSE,"Exec.Summary";#N/A,#N/A,FALSE,"Argus Cash Flow";#N/A,#N/A,FALSE,"SPF";#N/A,#N/A,FALSE,"RentRoll"}</definedName>
    <definedName name="wrn.PrintAll." localSheetId="3" hidden="1">{#N/A,#N/A,FALSE,"Broker Sheet";#N/A,#N/A,FALSE,"Exec.Summary";#N/A,#N/A,FALSE,"Argus Cash Flow";#N/A,#N/A,FALSE,"SPF";#N/A,#N/A,FALSE,"RentRoll"}</definedName>
    <definedName name="wrn.PrintAll." hidden="1">{#N/A,#N/A,FALSE,"Broker Sheet";#N/A,#N/A,FALSE,"Exec.Summary";#N/A,#N/A,FALSE,"Argus Cash Flow";#N/A,#N/A,FALSE,"SPF";#N/A,#N/A,FALSE,"RentRoll"}</definedName>
    <definedName name="wrn.PrintAll._1" localSheetId="4" hidden="1">{#N/A,#N/A,FALSE,"Broker Sheet";#N/A,#N/A,FALSE,"Exec.Summary";#N/A,#N/A,FALSE,"Argus Cash Flow";#N/A,#N/A,FALSE,"SPF";#N/A,#N/A,FALSE,"RentRoll"}</definedName>
    <definedName name="wrn.PrintAll._1" localSheetId="5" hidden="1">{#N/A,#N/A,FALSE,"Broker Sheet";#N/A,#N/A,FALSE,"Exec.Summary";#N/A,#N/A,FALSE,"Argus Cash Flow";#N/A,#N/A,FALSE,"SPF";#N/A,#N/A,FALSE,"RentRoll"}</definedName>
    <definedName name="wrn.PrintAll._1" localSheetId="6" hidden="1">{#N/A,#N/A,FALSE,"Broker Sheet";#N/A,#N/A,FALSE,"Exec.Summary";#N/A,#N/A,FALSE,"Argus Cash Flow";#N/A,#N/A,FALSE,"SPF";#N/A,#N/A,FALSE,"RentRoll"}</definedName>
    <definedName name="wrn.PrintAll._1" localSheetId="3" hidden="1">{#N/A,#N/A,FALSE,"Broker Sheet";#N/A,#N/A,FALSE,"Exec.Summary";#N/A,#N/A,FALSE,"Argus Cash Flow";#N/A,#N/A,FALSE,"SPF";#N/A,#N/A,FALSE,"RentRoll"}</definedName>
    <definedName name="wrn.PrintAll._1" hidden="1">{#N/A,#N/A,FALSE,"Broker Sheet";#N/A,#N/A,FALSE,"Exec.Summary";#N/A,#N/A,FALSE,"Argus Cash Flow";#N/A,#N/A,FALSE,"SPF";#N/A,#N/A,FALSE,"RentRoll"}</definedName>
    <definedName name="wrn.Printfinancialsmth." localSheetId="4" hidden="1">{"incomemth",#N/A,TRUE,"forecast00";"incomepercentmth",#N/A,TRUE,"forecast00";"balancemth",#N/A,TRUE,"forecast00";"cashmth",#N/A,TRUE,"forecast00";"covenantmth",#N/A,TRUE,"forecast00"}</definedName>
    <definedName name="wrn.Printfinancialsmth." localSheetId="5" hidden="1">{"incomemth",#N/A,TRUE,"forecast00";"incomepercentmth",#N/A,TRUE,"forecast00";"balancemth",#N/A,TRUE,"forecast00";"cashmth",#N/A,TRUE,"forecast00";"covenantmth",#N/A,TRUE,"forecast00"}</definedName>
    <definedName name="wrn.Printfinancialsmth." localSheetId="6" hidden="1">{"incomemth",#N/A,TRUE,"forecast00";"incomepercentmth",#N/A,TRUE,"forecast00";"balancemth",#N/A,TRUE,"forecast00";"cashmth",#N/A,TRUE,"forecast00";"covenantmth",#N/A,TRUE,"forecast00"}</definedName>
    <definedName name="wrn.Printfinancialsmth." localSheetId="3" hidden="1">{"incomemth",#N/A,TRUE,"forecast00";"incomepercentmth",#N/A,TRUE,"forecast00";"balancemth",#N/A,TRUE,"forecast00";"cashmth",#N/A,TRUE,"forecast00";"covenantmth",#N/A,TRUE,"forecast00"}</definedName>
    <definedName name="wrn.Printfinancialsmth." hidden="1">{"incomemth",#N/A,TRUE,"forecast00";"incomepercentmth",#N/A,TRUE,"forecast00";"balancemth",#N/A,TRUE,"forecast00";"cashmth",#N/A,TRUE,"forecast00";"covenantmth",#N/A,TRUE,"forecast00"}</definedName>
    <definedName name="wrn.Printout." localSheetId="4" hidden="1">{"Zone1",#N/A,FALSE,"Parameters";"Zone2",#N/A,FALSE,"Parameters"}</definedName>
    <definedName name="wrn.Printout." localSheetId="5" hidden="1">{"Zone1",#N/A,FALSE,"Parameters";"Zone2",#N/A,FALSE,"Parameters"}</definedName>
    <definedName name="wrn.Printout." localSheetId="6" hidden="1">{"Zone1",#N/A,FALSE,"Parameters";"Zone2",#N/A,FALSE,"Parameters"}</definedName>
    <definedName name="wrn.Printout." localSheetId="3" hidden="1">{"Zone1",#N/A,FALSE,"Parameters";"Zone2",#N/A,FALSE,"Parameters"}</definedName>
    <definedName name="wrn.Printout." hidden="1">{"Zone1",#N/A,FALSE,"Parameters";"Zone2",#N/A,FALSE,"Parameters"}</definedName>
    <definedName name="wrn.Prints._.All." localSheetId="4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wrn.Prints._.All." localSheetId="5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wrn.Prints._.All." localSheetId="6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wrn.Prints._.All." localSheetId="3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wrn.Prints._.All." hidden="1">{"Main",#N/A,FALSE,"Wacker";"Main2",#N/A,FALSE,"Wacker";"Value",#N/A,FALSE,"Wacker";"Sensitivity",#N/A,FALSE,"Wacker";"Paine",#N/A,FALSE,"Wacker";"Quaker",#N/A,FALSE,"Wacker";"Wacker",#N/A,FALSE,"Wacker";"1900",#N/A,FALSE,"Wacker";"1901",#N/A,FALSE,"Wacker"}</definedName>
    <definedName name="wrn.PRO." localSheetId="4" hidden="1">{#N/A,#N/A,FALSE,"COVER";#N/A,#N/A,FALSE,"Construction CF";#N/A,#N/A,FALSE,"PROFORMA";#N/A,#N/A,FALSE,"CASHFLOW"}</definedName>
    <definedName name="wrn.PRO." localSheetId="5" hidden="1">{#N/A,#N/A,FALSE,"COVER";#N/A,#N/A,FALSE,"Construction CF";#N/A,#N/A,FALSE,"PROFORMA";#N/A,#N/A,FALSE,"CASHFLOW"}</definedName>
    <definedName name="wrn.PRO." localSheetId="6" hidden="1">{#N/A,#N/A,FALSE,"COVER";#N/A,#N/A,FALSE,"Construction CF";#N/A,#N/A,FALSE,"PROFORMA";#N/A,#N/A,FALSE,"CASHFLOW"}</definedName>
    <definedName name="wrn.PRO." localSheetId="3" hidden="1">{#N/A,#N/A,FALSE,"COVER";#N/A,#N/A,FALSE,"Construction CF";#N/A,#N/A,FALSE,"PROFORMA";#N/A,#N/A,FALSE,"CASHFLOW"}</definedName>
    <definedName name="wrn.PRO." hidden="1">{#N/A,#N/A,FALSE,"COVER";#N/A,#N/A,FALSE,"Construction CF";#N/A,#N/A,FALSE,"PROFORMA";#N/A,#N/A,FALSE,"CASHFLOW"}</definedName>
    <definedName name="wrn.Pro._.Forma." localSheetId="4" hidden="1">{#N/A,#N/A,FALSE,"ACQ";#N/A,#N/A,FALSE,"ASSUMP";#N/A,#N/A,FALSE,"CASH FLOW";#N/A,#N/A,FALSE,"SALE";#N/A,#N/A,FALSE,"TIS";#N/A,#N/A,FALSE,"RENT ROLL"}</definedName>
    <definedName name="wrn.Pro._.Forma." localSheetId="5" hidden="1">{#N/A,#N/A,FALSE,"ACQ";#N/A,#N/A,FALSE,"ASSUMP";#N/A,#N/A,FALSE,"CASH FLOW";#N/A,#N/A,FALSE,"SALE";#N/A,#N/A,FALSE,"TIS";#N/A,#N/A,FALSE,"RENT ROLL"}</definedName>
    <definedName name="wrn.Pro._.Forma." localSheetId="6" hidden="1">{#N/A,#N/A,FALSE,"ACQ";#N/A,#N/A,FALSE,"ASSUMP";#N/A,#N/A,FALSE,"CASH FLOW";#N/A,#N/A,FALSE,"SALE";#N/A,#N/A,FALSE,"TIS";#N/A,#N/A,FALSE,"RENT ROLL"}</definedName>
    <definedName name="wrn.Pro._.Forma." localSheetId="3" hidden="1">{#N/A,#N/A,FALSE,"ACQ";#N/A,#N/A,FALSE,"ASSUMP";#N/A,#N/A,FALSE,"CASH FLOW";#N/A,#N/A,FALSE,"SALE";#N/A,#N/A,FALSE,"TIS";#N/A,#N/A,FALSE,"RENT ROLL"}</definedName>
    <definedName name="wrn.Pro._.Forma." hidden="1">{#N/A,#N/A,FALSE,"ACQ";#N/A,#N/A,FALSE,"ASSUMP";#N/A,#N/A,FALSE,"CASH FLOW";#N/A,#N/A,FALSE,"SALE";#N/A,#N/A,FALSE,"TIS";#N/A,#N/A,FALSE,"RENT ROLL"}</definedName>
    <definedName name="wrn.Proforma." localSheetId="4" hidden="1">{#N/A,#N/A,TRUE,"Summary";#N/A,#N/A,TRUE,"InPlace";#N/A,#N/A,TRUE,"Stable";#N/A,#N/A,TRUE,"RentRoll";#N/A,#N/A,TRUE,"I&amp;E";#N/A,#N/A,TRUE,"Expense Detail";#N/A,#N/A,TRUE,"CAM Recov(InPlace)";#N/A,#N/A,TRUE,"CAM Recov(Stable)";#N/A,#N/A,TRUE,"Tax Recov";#N/A,#N/A,TRUE,"Expiration";#N/A,#N/A,TRUE,"Sales";#N/A,#N/A,TRUE,"Tax"}</definedName>
    <definedName name="wrn.Proforma." localSheetId="5" hidden="1">{#N/A,#N/A,TRUE,"Summary";#N/A,#N/A,TRUE,"InPlace";#N/A,#N/A,TRUE,"Stable";#N/A,#N/A,TRUE,"RentRoll";#N/A,#N/A,TRUE,"I&amp;E";#N/A,#N/A,TRUE,"Expense Detail";#N/A,#N/A,TRUE,"CAM Recov(InPlace)";#N/A,#N/A,TRUE,"CAM Recov(Stable)";#N/A,#N/A,TRUE,"Tax Recov";#N/A,#N/A,TRUE,"Expiration";#N/A,#N/A,TRUE,"Sales";#N/A,#N/A,TRUE,"Tax"}</definedName>
    <definedName name="wrn.Proforma." localSheetId="6" hidden="1">{#N/A,#N/A,TRUE,"Summary";#N/A,#N/A,TRUE,"InPlace";#N/A,#N/A,TRUE,"Stable";#N/A,#N/A,TRUE,"RentRoll";#N/A,#N/A,TRUE,"I&amp;E";#N/A,#N/A,TRUE,"Expense Detail";#N/A,#N/A,TRUE,"CAM Recov(InPlace)";#N/A,#N/A,TRUE,"CAM Recov(Stable)";#N/A,#N/A,TRUE,"Tax Recov";#N/A,#N/A,TRUE,"Expiration";#N/A,#N/A,TRUE,"Sales";#N/A,#N/A,TRUE,"Tax"}</definedName>
    <definedName name="wrn.Proforma." localSheetId="3" hidden="1">{#N/A,#N/A,TRUE,"Summary";#N/A,#N/A,TRUE,"InPlace";#N/A,#N/A,TRUE,"Stable";#N/A,#N/A,TRUE,"RentRoll";#N/A,#N/A,TRUE,"I&amp;E";#N/A,#N/A,TRUE,"Expense Detail";#N/A,#N/A,TRUE,"CAM Recov(InPlace)";#N/A,#N/A,TRUE,"CAM Recov(Stable)";#N/A,#N/A,TRUE,"Tax Recov";#N/A,#N/A,TRUE,"Expiration";#N/A,#N/A,TRUE,"Sales";#N/A,#N/A,TRUE,"Tax"}</definedName>
    <definedName name="wrn.Proforma." hidden="1">{#N/A,#N/A,TRUE,"Summary";#N/A,#N/A,TRUE,"InPlace";#N/A,#N/A,TRUE,"Stable";#N/A,#N/A,TRUE,"RentRoll";#N/A,#N/A,TRUE,"I&amp;E";#N/A,#N/A,TRUE,"Expense Detail";#N/A,#N/A,TRUE,"CAM Recov(InPlace)";#N/A,#N/A,TRUE,"CAM Recov(Stable)";#N/A,#N/A,TRUE,"Tax Recov";#N/A,#N/A,TRUE,"Expiration";#N/A,#N/A,TRUE,"Sales";#N/A,#N/A,TRUE,"Tax"}</definedName>
    <definedName name="wrn.Proforma._.2." localSheetId="4" hidden="1">{#N/A,#N/A,TRUE,"Cash Flow Proforma";#N/A,#N/A,TRUE,"Scenario Variable Cells";#N/A,#N/A,TRUE,"Proforma Assumptions";#N/A,#N/A,TRUE,"Bulk Pad and Finished Sales";#N/A,#N/A,TRUE,"Rolling Option Sales"}</definedName>
    <definedName name="wrn.Proforma._.2." localSheetId="5" hidden="1">{#N/A,#N/A,TRUE,"Cash Flow Proforma";#N/A,#N/A,TRUE,"Scenario Variable Cells";#N/A,#N/A,TRUE,"Proforma Assumptions";#N/A,#N/A,TRUE,"Bulk Pad and Finished Sales";#N/A,#N/A,TRUE,"Rolling Option Sales"}</definedName>
    <definedName name="wrn.Proforma._.2." localSheetId="6" hidden="1">{#N/A,#N/A,TRUE,"Cash Flow Proforma";#N/A,#N/A,TRUE,"Scenario Variable Cells";#N/A,#N/A,TRUE,"Proforma Assumptions";#N/A,#N/A,TRUE,"Bulk Pad and Finished Sales";#N/A,#N/A,TRUE,"Rolling Option Sales"}</definedName>
    <definedName name="wrn.Proforma._.2." localSheetId="3" hidden="1">{#N/A,#N/A,TRUE,"Cash Flow Proforma";#N/A,#N/A,TRUE,"Scenario Variable Cells";#N/A,#N/A,TRUE,"Proforma Assumptions";#N/A,#N/A,TRUE,"Bulk Pad and Finished Sales";#N/A,#N/A,TRUE,"Rolling Option Sales"}</definedName>
    <definedName name="wrn.Proforma._.2." hidden="1">{#N/A,#N/A,TRUE,"Cash Flow Proforma";#N/A,#N/A,TRUE,"Scenario Variable Cells";#N/A,#N/A,TRUE,"Proforma Assumptions";#N/A,#N/A,TRUE,"Bulk Pad and Finished Sales";#N/A,#N/A,TRUE,"Rolling Option Sales"}</definedName>
    <definedName name="wrn.Proforma._.Review." localSheetId="4" hidden="1">{#N/A,#N/A,FALSE,"Occ and Rate";#N/A,#N/A,FALSE,"PF Input";#N/A,#N/A,FALSE,"Proforma Five Yr";#N/A,#N/A,FALSE,"Hotcomps"}</definedName>
    <definedName name="wrn.Proforma._.Review." localSheetId="5" hidden="1">{#N/A,#N/A,FALSE,"Occ and Rate";#N/A,#N/A,FALSE,"PF Input";#N/A,#N/A,FALSE,"Proforma Five Yr";#N/A,#N/A,FALSE,"Hotcomps"}</definedName>
    <definedName name="wrn.Proforma._.Review." localSheetId="6" hidden="1">{#N/A,#N/A,FALSE,"Occ and Rate";#N/A,#N/A,FALSE,"PF Input";#N/A,#N/A,FALSE,"Proforma Five Yr";#N/A,#N/A,FALSE,"Hotcomps"}</definedName>
    <definedName name="wrn.Proforma._.Review." localSheetId="3" hidden="1">{#N/A,#N/A,FALSE,"Occ and Rate";#N/A,#N/A,FALSE,"PF Input";#N/A,#N/A,FALSE,"Proforma Five Yr";#N/A,#N/A,FALSE,"Hotcomps"}</definedName>
    <definedName name="wrn.Proforma._.Review." hidden="1">{#N/A,#N/A,FALSE,"Occ and Rate";#N/A,#N/A,FALSE,"PF Input";#N/A,#N/A,FALSE,"Proforma Five Yr";#N/A,#N/A,FALSE,"Hotcomps"}</definedName>
    <definedName name="wrn.Proforma._.Year._.1." localSheetId="4" hidden="1">{"Plan Information",#N/A,FALSE,"Plans"}</definedName>
    <definedName name="wrn.Proforma._.Year._.1." localSheetId="5" hidden="1">{"Plan Information",#N/A,FALSE,"Plans"}</definedName>
    <definedName name="wrn.Proforma._.Year._.1." localSheetId="6" hidden="1">{"Plan Information",#N/A,FALSE,"Plans"}</definedName>
    <definedName name="wrn.Proforma._.Year._.1." localSheetId="3" hidden="1">{"Plan Information",#N/A,FALSE,"Plans"}</definedName>
    <definedName name="wrn.Proforma._.Year._.1." hidden="1">{"Plan Information",#N/A,FALSE,"Plans"}</definedName>
    <definedName name="wrn.Proforma._1" localSheetId="4" hidden="1">{#N/A,#N/A,TRUE,"Summary";#N/A,#N/A,TRUE,"InPlace";#N/A,#N/A,TRUE,"Stable";#N/A,#N/A,TRUE,"RentRoll";#N/A,#N/A,TRUE,"I&amp;E";#N/A,#N/A,TRUE,"Expense Detail";#N/A,#N/A,TRUE,"CAM Recov(InPlace)";#N/A,#N/A,TRUE,"CAM Recov(Stable)";#N/A,#N/A,TRUE,"Tax Recov";#N/A,#N/A,TRUE,"Expiration";#N/A,#N/A,TRUE,"Sales";#N/A,#N/A,TRUE,"Tax"}</definedName>
    <definedName name="wrn.Proforma._1" localSheetId="5" hidden="1">{#N/A,#N/A,TRUE,"Summary";#N/A,#N/A,TRUE,"InPlace";#N/A,#N/A,TRUE,"Stable";#N/A,#N/A,TRUE,"RentRoll";#N/A,#N/A,TRUE,"I&amp;E";#N/A,#N/A,TRUE,"Expense Detail";#N/A,#N/A,TRUE,"CAM Recov(InPlace)";#N/A,#N/A,TRUE,"CAM Recov(Stable)";#N/A,#N/A,TRUE,"Tax Recov";#N/A,#N/A,TRUE,"Expiration";#N/A,#N/A,TRUE,"Sales";#N/A,#N/A,TRUE,"Tax"}</definedName>
    <definedName name="wrn.Proforma._1" localSheetId="6" hidden="1">{#N/A,#N/A,TRUE,"Summary";#N/A,#N/A,TRUE,"InPlace";#N/A,#N/A,TRUE,"Stable";#N/A,#N/A,TRUE,"RentRoll";#N/A,#N/A,TRUE,"I&amp;E";#N/A,#N/A,TRUE,"Expense Detail";#N/A,#N/A,TRUE,"CAM Recov(InPlace)";#N/A,#N/A,TRUE,"CAM Recov(Stable)";#N/A,#N/A,TRUE,"Tax Recov";#N/A,#N/A,TRUE,"Expiration";#N/A,#N/A,TRUE,"Sales";#N/A,#N/A,TRUE,"Tax"}</definedName>
    <definedName name="wrn.Proforma._1" localSheetId="3" hidden="1">{#N/A,#N/A,TRUE,"Summary";#N/A,#N/A,TRUE,"InPlace";#N/A,#N/A,TRUE,"Stable";#N/A,#N/A,TRUE,"RentRoll";#N/A,#N/A,TRUE,"I&amp;E";#N/A,#N/A,TRUE,"Expense Detail";#N/A,#N/A,TRUE,"CAM Recov(InPlace)";#N/A,#N/A,TRUE,"CAM Recov(Stable)";#N/A,#N/A,TRUE,"Tax Recov";#N/A,#N/A,TRUE,"Expiration";#N/A,#N/A,TRUE,"Sales";#N/A,#N/A,TRUE,"Tax"}</definedName>
    <definedName name="wrn.Proforma._1" hidden="1">{#N/A,#N/A,TRUE,"Summary";#N/A,#N/A,TRUE,"InPlace";#N/A,#N/A,TRUE,"Stable";#N/A,#N/A,TRUE,"RentRoll";#N/A,#N/A,TRUE,"I&amp;E";#N/A,#N/A,TRUE,"Expense Detail";#N/A,#N/A,TRUE,"CAM Recov(InPlace)";#N/A,#N/A,TRUE,"CAM Recov(Stable)";#N/A,#N/A,TRUE,"Tax Recov";#N/A,#N/A,TRUE,"Expiration";#N/A,#N/A,TRUE,"Sales";#N/A,#N/A,TRUE,"Tax"}</definedName>
    <definedName name="wrn.Program._.Compliance." localSheetId="4" hidden="1">{#N/A,#N/A,FALSE,"COMPLIANCE"}</definedName>
    <definedName name="wrn.Program._.Compliance." localSheetId="5" hidden="1">{#N/A,#N/A,FALSE,"COMPLIANCE"}</definedName>
    <definedName name="wrn.Program._.Compliance." localSheetId="6" hidden="1">{#N/A,#N/A,FALSE,"COMPLIANCE"}</definedName>
    <definedName name="wrn.Program._.Compliance." localSheetId="3" hidden="1">{#N/A,#N/A,FALSE,"COMPLIANCE"}</definedName>
    <definedName name="wrn.Program._.Compliance." hidden="1">{#N/A,#N/A,FALSE,"COMPLIANCE"}</definedName>
    <definedName name="wrn.Project." localSheetId="4" hidden="1">{#N/A,#N/A,TRUE,"A-site";#N/A,#N/A,TRUE,"B-Buildings";#N/A,#N/A,TRUE,"c-out-of-fence";#N/A,#N/A,TRUE,"d-proj.infr.";#N/A,#N/A,TRUE,"e- land"}</definedName>
    <definedName name="wrn.Project." localSheetId="5" hidden="1">{#N/A,#N/A,TRUE,"A-site";#N/A,#N/A,TRUE,"B-Buildings";#N/A,#N/A,TRUE,"c-out-of-fence";#N/A,#N/A,TRUE,"d-proj.infr.";#N/A,#N/A,TRUE,"e- land"}</definedName>
    <definedName name="wrn.Project." localSheetId="6" hidden="1">{#N/A,#N/A,TRUE,"A-site";#N/A,#N/A,TRUE,"B-Buildings";#N/A,#N/A,TRUE,"c-out-of-fence";#N/A,#N/A,TRUE,"d-proj.infr.";#N/A,#N/A,TRUE,"e- land"}</definedName>
    <definedName name="wrn.Project." localSheetId="3" hidden="1">{#N/A,#N/A,TRUE,"A-site";#N/A,#N/A,TRUE,"B-Buildings";#N/A,#N/A,TRUE,"c-out-of-fence";#N/A,#N/A,TRUE,"d-proj.infr.";#N/A,#N/A,TRUE,"e- land"}</definedName>
    <definedName name="wrn.Project." hidden="1">{#N/A,#N/A,TRUE,"A-site";#N/A,#N/A,TRUE,"B-Buildings";#N/A,#N/A,TRUE,"c-out-of-fence";#N/A,#N/A,TRUE,"d-proj.infr.";#N/A,#N/A,TRUE,"e- land"}</definedName>
    <definedName name="wrn.Project._.Cost._.Estimate." localSheetId="4" hidden="1">{#N/A,#N/A,FALSE,"cost";#N/A,#N/A,FALSE,"draw sched.";#N/A,#N/A,FALSE,"spread";#N/A,#N/A,FALSE,"Assumptions"}</definedName>
    <definedName name="wrn.Project._.Cost._.Estimate." localSheetId="5" hidden="1">{#N/A,#N/A,FALSE,"cost";#N/A,#N/A,FALSE,"draw sched.";#N/A,#N/A,FALSE,"spread";#N/A,#N/A,FALSE,"Assumptions"}</definedName>
    <definedName name="wrn.Project._.Cost._.Estimate." localSheetId="6" hidden="1">{#N/A,#N/A,FALSE,"cost";#N/A,#N/A,FALSE,"draw sched.";#N/A,#N/A,FALSE,"spread";#N/A,#N/A,FALSE,"Assumptions"}</definedName>
    <definedName name="wrn.Project._.Cost._.Estimate." localSheetId="3" hidden="1">{#N/A,#N/A,FALSE,"cost";#N/A,#N/A,FALSE,"draw sched.";#N/A,#N/A,FALSE,"spread";#N/A,#N/A,FALSE,"Assumptions"}</definedName>
    <definedName name="wrn.Project._.Cost._.Estimate." hidden="1">{#N/A,#N/A,FALSE,"cost";#N/A,#N/A,FALSE,"draw sched.";#N/A,#N/A,FALSE,"spread";#N/A,#N/A,FALSE,"Assumptions"}</definedName>
    <definedName name="wrn.projection." localSheetId="4" hidden="1">{#N/A,#N/A,TRUE,"TOC";#N/A,#N/A,TRUE,"GEN";#N/A,#N/A,TRUE,"FINANCING ";#N/A,#N/A,TRUE,"SYND";#N/A,#N/A,TRUE,"RENT";#N/A,#N/A,TRUE,"RENTUP";#N/A,#N/A,TRUE,"CASH";#N/A,#N/A,TRUE,"LOSS";#N/A,#N/A,TRUE,"BENEFITS";#N/A,#N/A,TRUE,"SOURCE";#N/A,#N/A,TRUE,"FLOW";#N/A,#N/A,TRUE,"TAX CREDIT";#N/A,#N/A,TRUE,"DEPREC";#N/A,#N/A,TRUE,"RESERVES";#N/A,#N/A,TRUE,"AMORT_4";#N/A,#N/A,TRUE,"UT SU ";#N/A,#N/A,TRUE,"UT FLOW";#N/A,#N/A,TRUE,"UT BRIDGE LOAN";#N/A,#N/A,TRUE,"UT LOSS";#N/A,#N/A,TRUE,"UT BENEFITS";#N/A,#N/A,TRUE,"UT FUNDED";#N/A,#N/A,TRUE,"SALES1";#N/A,#N/A,TRUE,"SALES2"}</definedName>
    <definedName name="wrn.projection." localSheetId="5" hidden="1">{#N/A,#N/A,TRUE,"TOC";#N/A,#N/A,TRUE,"GEN";#N/A,#N/A,TRUE,"FINANCING ";#N/A,#N/A,TRUE,"SYND";#N/A,#N/A,TRUE,"RENT";#N/A,#N/A,TRUE,"RENTUP";#N/A,#N/A,TRUE,"CASH";#N/A,#N/A,TRUE,"LOSS";#N/A,#N/A,TRUE,"BENEFITS";#N/A,#N/A,TRUE,"SOURCE";#N/A,#N/A,TRUE,"FLOW";#N/A,#N/A,TRUE,"TAX CREDIT";#N/A,#N/A,TRUE,"DEPREC";#N/A,#N/A,TRUE,"RESERVES";#N/A,#N/A,TRUE,"AMORT_4";#N/A,#N/A,TRUE,"UT SU ";#N/A,#N/A,TRUE,"UT FLOW";#N/A,#N/A,TRUE,"UT BRIDGE LOAN";#N/A,#N/A,TRUE,"UT LOSS";#N/A,#N/A,TRUE,"UT BENEFITS";#N/A,#N/A,TRUE,"UT FUNDED";#N/A,#N/A,TRUE,"SALES1";#N/A,#N/A,TRUE,"SALES2"}</definedName>
    <definedName name="wrn.projection." localSheetId="6" hidden="1">{#N/A,#N/A,TRUE,"TOC";#N/A,#N/A,TRUE,"GEN";#N/A,#N/A,TRUE,"FINANCING ";#N/A,#N/A,TRUE,"SYND";#N/A,#N/A,TRUE,"RENT";#N/A,#N/A,TRUE,"RENTUP";#N/A,#N/A,TRUE,"CASH";#N/A,#N/A,TRUE,"LOSS";#N/A,#N/A,TRUE,"BENEFITS";#N/A,#N/A,TRUE,"SOURCE";#N/A,#N/A,TRUE,"FLOW";#N/A,#N/A,TRUE,"TAX CREDIT";#N/A,#N/A,TRUE,"DEPREC";#N/A,#N/A,TRUE,"RESERVES";#N/A,#N/A,TRUE,"AMORT_4";#N/A,#N/A,TRUE,"UT SU ";#N/A,#N/A,TRUE,"UT FLOW";#N/A,#N/A,TRUE,"UT BRIDGE LOAN";#N/A,#N/A,TRUE,"UT LOSS";#N/A,#N/A,TRUE,"UT BENEFITS";#N/A,#N/A,TRUE,"UT FUNDED";#N/A,#N/A,TRUE,"SALES1";#N/A,#N/A,TRUE,"SALES2"}</definedName>
    <definedName name="wrn.projection." localSheetId="3" hidden="1">{#N/A,#N/A,TRUE,"TOC";#N/A,#N/A,TRUE,"GEN";#N/A,#N/A,TRUE,"FINANCING ";#N/A,#N/A,TRUE,"SYND";#N/A,#N/A,TRUE,"RENT";#N/A,#N/A,TRUE,"RENTUP";#N/A,#N/A,TRUE,"CASH";#N/A,#N/A,TRUE,"LOSS";#N/A,#N/A,TRUE,"BENEFITS";#N/A,#N/A,TRUE,"SOURCE";#N/A,#N/A,TRUE,"FLOW";#N/A,#N/A,TRUE,"TAX CREDIT";#N/A,#N/A,TRUE,"DEPREC";#N/A,#N/A,TRUE,"RESERVES";#N/A,#N/A,TRUE,"AMORT_4";#N/A,#N/A,TRUE,"UT SU ";#N/A,#N/A,TRUE,"UT FLOW";#N/A,#N/A,TRUE,"UT BRIDGE LOAN";#N/A,#N/A,TRUE,"UT LOSS";#N/A,#N/A,TRUE,"UT BENEFITS";#N/A,#N/A,TRUE,"UT FUNDED";#N/A,#N/A,TRUE,"SALES1";#N/A,#N/A,TRUE,"SALES2"}</definedName>
    <definedName name="wrn.projection." hidden="1">{#N/A,#N/A,TRUE,"TOC";#N/A,#N/A,TRUE,"GEN";#N/A,#N/A,TRUE,"FINANCING ";#N/A,#N/A,TRUE,"SYND";#N/A,#N/A,TRUE,"RENT";#N/A,#N/A,TRUE,"RENTUP";#N/A,#N/A,TRUE,"CASH";#N/A,#N/A,TRUE,"LOSS";#N/A,#N/A,TRUE,"BENEFITS";#N/A,#N/A,TRUE,"SOURCE";#N/A,#N/A,TRUE,"FLOW";#N/A,#N/A,TRUE,"TAX CREDIT";#N/A,#N/A,TRUE,"DEPREC";#N/A,#N/A,TRUE,"RESERVES";#N/A,#N/A,TRUE,"AMORT_4";#N/A,#N/A,TRUE,"UT SU ";#N/A,#N/A,TRUE,"UT FLOW";#N/A,#N/A,TRUE,"UT BRIDGE LOAN";#N/A,#N/A,TRUE,"UT LOSS";#N/A,#N/A,TRUE,"UT BENEFITS";#N/A,#N/A,TRUE,"UT FUNDED";#N/A,#N/A,TRUE,"SALES1";#N/A,#N/A,TRUE,"SALES2"}</definedName>
    <definedName name="wrn.projection.new" localSheetId="4" hidden="1">{#N/A,#N/A,TRUE,"TOC";#N/A,#N/A,TRUE,"GEN";#N/A,#N/A,TRUE,"FINANCING ";#N/A,#N/A,TRUE,"SYND";#N/A,#N/A,TRUE,"RENT";#N/A,#N/A,TRUE,"RENTUP";#N/A,#N/A,TRUE,"CASH";#N/A,#N/A,TRUE,"LOSS";#N/A,#N/A,TRUE,"BENEFITS";#N/A,#N/A,TRUE,"SOURCE";#N/A,#N/A,TRUE,"FLOW";#N/A,#N/A,TRUE,"TAX CREDIT";#N/A,#N/A,TRUE,"DEPREC";#N/A,#N/A,TRUE,"RESERVES";#N/A,#N/A,TRUE,"AMORT_4";#N/A,#N/A,TRUE,"UT SU ";#N/A,#N/A,TRUE,"UT FLOW";#N/A,#N/A,TRUE,"UT BRIDGE LOAN";#N/A,#N/A,TRUE,"UT LOSS";#N/A,#N/A,TRUE,"UT BENEFITS";#N/A,#N/A,TRUE,"UT FUNDED";#N/A,#N/A,TRUE,"SALES1";#N/A,#N/A,TRUE,"SALES2"}</definedName>
    <definedName name="wrn.projection.new" localSheetId="5" hidden="1">{#N/A,#N/A,TRUE,"TOC";#N/A,#N/A,TRUE,"GEN";#N/A,#N/A,TRUE,"FINANCING ";#N/A,#N/A,TRUE,"SYND";#N/A,#N/A,TRUE,"RENT";#N/A,#N/A,TRUE,"RENTUP";#N/A,#N/A,TRUE,"CASH";#N/A,#N/A,TRUE,"LOSS";#N/A,#N/A,TRUE,"BENEFITS";#N/A,#N/A,TRUE,"SOURCE";#N/A,#N/A,TRUE,"FLOW";#N/A,#N/A,TRUE,"TAX CREDIT";#N/A,#N/A,TRUE,"DEPREC";#N/A,#N/A,TRUE,"RESERVES";#N/A,#N/A,TRUE,"AMORT_4";#N/A,#N/A,TRUE,"UT SU ";#N/A,#N/A,TRUE,"UT FLOW";#N/A,#N/A,TRUE,"UT BRIDGE LOAN";#N/A,#N/A,TRUE,"UT LOSS";#N/A,#N/A,TRUE,"UT BENEFITS";#N/A,#N/A,TRUE,"UT FUNDED";#N/A,#N/A,TRUE,"SALES1";#N/A,#N/A,TRUE,"SALES2"}</definedName>
    <definedName name="wrn.projection.new" localSheetId="6" hidden="1">{#N/A,#N/A,TRUE,"TOC";#N/A,#N/A,TRUE,"GEN";#N/A,#N/A,TRUE,"FINANCING ";#N/A,#N/A,TRUE,"SYND";#N/A,#N/A,TRUE,"RENT";#N/A,#N/A,TRUE,"RENTUP";#N/A,#N/A,TRUE,"CASH";#N/A,#N/A,TRUE,"LOSS";#N/A,#N/A,TRUE,"BENEFITS";#N/A,#N/A,TRUE,"SOURCE";#N/A,#N/A,TRUE,"FLOW";#N/A,#N/A,TRUE,"TAX CREDIT";#N/A,#N/A,TRUE,"DEPREC";#N/A,#N/A,TRUE,"RESERVES";#N/A,#N/A,TRUE,"AMORT_4";#N/A,#N/A,TRUE,"UT SU ";#N/A,#N/A,TRUE,"UT FLOW";#N/A,#N/A,TRUE,"UT BRIDGE LOAN";#N/A,#N/A,TRUE,"UT LOSS";#N/A,#N/A,TRUE,"UT BENEFITS";#N/A,#N/A,TRUE,"UT FUNDED";#N/A,#N/A,TRUE,"SALES1";#N/A,#N/A,TRUE,"SALES2"}</definedName>
    <definedName name="wrn.projection.new" localSheetId="3" hidden="1">{#N/A,#N/A,TRUE,"TOC";#N/A,#N/A,TRUE,"GEN";#N/A,#N/A,TRUE,"FINANCING ";#N/A,#N/A,TRUE,"SYND";#N/A,#N/A,TRUE,"RENT";#N/A,#N/A,TRUE,"RENTUP";#N/A,#N/A,TRUE,"CASH";#N/A,#N/A,TRUE,"LOSS";#N/A,#N/A,TRUE,"BENEFITS";#N/A,#N/A,TRUE,"SOURCE";#N/A,#N/A,TRUE,"FLOW";#N/A,#N/A,TRUE,"TAX CREDIT";#N/A,#N/A,TRUE,"DEPREC";#N/A,#N/A,TRUE,"RESERVES";#N/A,#N/A,TRUE,"AMORT_4";#N/A,#N/A,TRUE,"UT SU ";#N/A,#N/A,TRUE,"UT FLOW";#N/A,#N/A,TRUE,"UT BRIDGE LOAN";#N/A,#N/A,TRUE,"UT LOSS";#N/A,#N/A,TRUE,"UT BENEFITS";#N/A,#N/A,TRUE,"UT FUNDED";#N/A,#N/A,TRUE,"SALES1";#N/A,#N/A,TRUE,"SALES2"}</definedName>
    <definedName name="wrn.projection.new" hidden="1">{#N/A,#N/A,TRUE,"TOC";#N/A,#N/A,TRUE,"GEN";#N/A,#N/A,TRUE,"FINANCING ";#N/A,#N/A,TRUE,"SYND";#N/A,#N/A,TRUE,"RENT";#N/A,#N/A,TRUE,"RENTUP";#N/A,#N/A,TRUE,"CASH";#N/A,#N/A,TRUE,"LOSS";#N/A,#N/A,TRUE,"BENEFITS";#N/A,#N/A,TRUE,"SOURCE";#N/A,#N/A,TRUE,"FLOW";#N/A,#N/A,TRUE,"TAX CREDIT";#N/A,#N/A,TRUE,"DEPREC";#N/A,#N/A,TRUE,"RESERVES";#N/A,#N/A,TRUE,"AMORT_4";#N/A,#N/A,TRUE,"UT SU ";#N/A,#N/A,TRUE,"UT FLOW";#N/A,#N/A,TRUE,"UT BRIDGE LOAN";#N/A,#N/A,TRUE,"UT LOSS";#N/A,#N/A,TRUE,"UT BENEFITS";#N/A,#N/A,TRUE,"UT FUNDED";#N/A,#N/A,TRUE,"SALES1";#N/A,#N/A,TRUE,"SALES2"}</definedName>
    <definedName name="wrn.Property._.Description." localSheetId="4" hidden="1">{#N/A,#N/A,FALSE,"PROP. DESCRIPTION"}</definedName>
    <definedName name="wrn.Property._.Description." localSheetId="5" hidden="1">{#N/A,#N/A,FALSE,"PROP. DESCRIPTION"}</definedName>
    <definedName name="wrn.Property._.Description." localSheetId="6" hidden="1">{#N/A,#N/A,FALSE,"PROP. DESCRIPTION"}</definedName>
    <definedName name="wrn.Property._.Description." localSheetId="3" hidden="1">{#N/A,#N/A,FALSE,"PROP. DESCRIPTION"}</definedName>
    <definedName name="wrn.Property._.Description." hidden="1">{#N/A,#N/A,FALSE,"PROP. DESCRIPTION"}</definedName>
    <definedName name="wrn.PropertyInformation." localSheetId="4" hidden="1">{#N/A,#N/A,FALSE,"PropertyInfo"}</definedName>
    <definedName name="wrn.PropertyInformation." localSheetId="5" hidden="1">{#N/A,#N/A,FALSE,"PropertyInfo"}</definedName>
    <definedName name="wrn.PropertyInformation." localSheetId="6" hidden="1">{#N/A,#N/A,FALSE,"PropertyInfo"}</definedName>
    <definedName name="wrn.PropertyInformation." localSheetId="3" hidden="1">{#N/A,#N/A,FALSE,"PropertyInfo"}</definedName>
    <definedName name="wrn.PropertyInformation." hidden="1">{#N/A,#N/A,FALSE,"PropertyInfo"}</definedName>
    <definedName name="wrn.Proposal." localSheetId="4" hidden="1">{"Bid",#N/A,FALSE,"Estimate";"Breakdowm",#N/A,FALSE,"Estimate"}</definedName>
    <definedName name="wrn.Proposal." localSheetId="5" hidden="1">{"Bid",#N/A,FALSE,"Estimate";"Breakdowm",#N/A,FALSE,"Estimate"}</definedName>
    <definedName name="wrn.Proposal." localSheetId="6" hidden="1">{"Bid",#N/A,FALSE,"Estimate";"Breakdowm",#N/A,FALSE,"Estimate"}</definedName>
    <definedName name="wrn.Proposal." localSheetId="3" hidden="1">{"Bid",#N/A,FALSE,"Estimate";"Breakdowm",#N/A,FALSE,"Estimate"}</definedName>
    <definedName name="wrn.Proposal." hidden="1">{"Bid",#N/A,FALSE,"Estimate";"Breakdowm",#N/A,FALSE,"Estimate"}</definedName>
    <definedName name="wrn.Pulp." localSheetId="4" hidden="1">{"Pulp Production",#N/A,FALSE,"Pulp";"Pulp Earnings",#N/A,FALSE,"Pulp"}</definedName>
    <definedName name="wrn.Pulp." localSheetId="5" hidden="1">{"Pulp Production",#N/A,FALSE,"Pulp";"Pulp Earnings",#N/A,FALSE,"Pulp"}</definedName>
    <definedName name="wrn.Pulp." localSheetId="6" hidden="1">{"Pulp Production",#N/A,FALSE,"Pulp";"Pulp Earnings",#N/A,FALSE,"Pulp"}</definedName>
    <definedName name="wrn.Pulp." localSheetId="3" hidden="1">{"Pulp Production",#N/A,FALSE,"Pulp";"Pulp Earnings",#N/A,FALSE,"Pulp"}</definedName>
    <definedName name="wrn.Pulp." hidden="1">{"Pulp Production",#N/A,FALSE,"Pulp";"Pulp Earnings",#N/A,FALSE,"Pulp"}</definedName>
    <definedName name="wrn.Pulp.2" localSheetId="4" hidden="1">{"Pulp Production",#N/A,FALSE,"Pulp";"Pulp Earnings",#N/A,FALSE,"Pulp"}</definedName>
    <definedName name="wrn.Pulp.2" localSheetId="5" hidden="1">{"Pulp Production",#N/A,FALSE,"Pulp";"Pulp Earnings",#N/A,FALSE,"Pulp"}</definedName>
    <definedName name="wrn.Pulp.2" localSheetId="6" hidden="1">{"Pulp Production",#N/A,FALSE,"Pulp";"Pulp Earnings",#N/A,FALSE,"Pulp"}</definedName>
    <definedName name="wrn.Pulp.2" localSheetId="3" hidden="1">{"Pulp Production",#N/A,FALSE,"Pulp";"Pulp Earnings",#N/A,FALSE,"Pulp"}</definedName>
    <definedName name="wrn.Pulp.2" hidden="1">{"Pulp Production",#N/A,FALSE,"Pulp";"Pulp Earnings",#N/A,FALSE,"Pulp"}</definedName>
    <definedName name="wrn.Pulp.3" localSheetId="4" hidden="1">{"Pulp Production",#N/A,FALSE,"Pulp";"Pulp Earnings",#N/A,FALSE,"Pulp"}</definedName>
    <definedName name="wrn.Pulp.3" localSheetId="5" hidden="1">{"Pulp Production",#N/A,FALSE,"Pulp";"Pulp Earnings",#N/A,FALSE,"Pulp"}</definedName>
    <definedName name="wrn.Pulp.3" localSheetId="6" hidden="1">{"Pulp Production",#N/A,FALSE,"Pulp";"Pulp Earnings",#N/A,FALSE,"Pulp"}</definedName>
    <definedName name="wrn.Pulp.3" localSheetId="3" hidden="1">{"Pulp Production",#N/A,FALSE,"Pulp";"Pulp Earnings",#N/A,FALSE,"Pulp"}</definedName>
    <definedName name="wrn.Pulp.3" hidden="1">{"Pulp Production",#N/A,FALSE,"Pulp";"Pulp Earnings",#N/A,FALSE,"Pulp"}</definedName>
    <definedName name="wrn.Pump." localSheetId="4" hidden="1">{#N/A,#N/A,FALSE,"Assump";#N/A,#N/A,FALSE,"Income";#N/A,#N/A,FALSE,"Balance";#N/A,#N/A,FALSE,"DCF Pump";#N/A,#N/A,FALSE,"Trans Assump";#N/A,#N/A,FALSE,"Combined Income";#N/A,#N/A,FALSE,"Combined Balance"}</definedName>
    <definedName name="wrn.Pump." localSheetId="5" hidden="1">{#N/A,#N/A,FALSE,"Assump";#N/A,#N/A,FALSE,"Income";#N/A,#N/A,FALSE,"Balance";#N/A,#N/A,FALSE,"DCF Pump";#N/A,#N/A,FALSE,"Trans Assump";#N/A,#N/A,FALSE,"Combined Income";#N/A,#N/A,FALSE,"Combined Balance"}</definedName>
    <definedName name="wrn.Pump." localSheetId="6" hidden="1">{#N/A,#N/A,FALSE,"Assump";#N/A,#N/A,FALSE,"Income";#N/A,#N/A,FALSE,"Balance";#N/A,#N/A,FALSE,"DCF Pump";#N/A,#N/A,FALSE,"Trans Assump";#N/A,#N/A,FALSE,"Combined Income";#N/A,#N/A,FALSE,"Combined Balance"}</definedName>
    <definedName name="wrn.Pump." localSheetId="3" hidden="1">{#N/A,#N/A,FALSE,"Assump";#N/A,#N/A,FALSE,"Income";#N/A,#N/A,FALSE,"Balance";#N/A,#N/A,FALSE,"DCF Pump";#N/A,#N/A,FALSE,"Trans Assump";#N/A,#N/A,FALSE,"Combined Income";#N/A,#N/A,FALSE,"Combined Balance"}</definedName>
    <definedName name="wrn.Pump." hidden="1">{#N/A,#N/A,FALSE,"Assump";#N/A,#N/A,FALSE,"Income";#N/A,#N/A,FALSE,"Balance";#N/A,#N/A,FALSE,"DCF Pump";#N/A,#N/A,FALSE,"Trans Assump";#N/A,#N/A,FALSE,"Combined Income";#N/A,#N/A,FALSE,"Combined Balance"}</definedName>
    <definedName name="wrn.Quarterly._.Summary." localSheetId="4" hidden="1">{"qtrl1",#N/A,TRUE,"Annual Summary";"qtrl2",#N/A,TRUE,"Annual Summary";"qtrl3",#N/A,TRUE,"Annual Summary";"qtrl4",#N/A,TRUE,"QTLY Summary";"qtrl5",#N/A,TRUE,"QTLY Summary";"qtrl6",#N/A,TRUE,"QTLY Summary"}</definedName>
    <definedName name="wrn.Quarterly._.Summary." localSheetId="5" hidden="1">{"qtrl1",#N/A,TRUE,"Annual Summary";"qtrl2",#N/A,TRUE,"Annual Summary";"qtrl3",#N/A,TRUE,"Annual Summary";"qtrl4",#N/A,TRUE,"QTLY Summary";"qtrl5",#N/A,TRUE,"QTLY Summary";"qtrl6",#N/A,TRUE,"QTLY Summary"}</definedName>
    <definedName name="wrn.Quarterly._.Summary." localSheetId="6" hidden="1">{"qtrl1",#N/A,TRUE,"Annual Summary";"qtrl2",#N/A,TRUE,"Annual Summary";"qtrl3",#N/A,TRUE,"Annual Summary";"qtrl4",#N/A,TRUE,"QTLY Summary";"qtrl5",#N/A,TRUE,"QTLY Summary";"qtrl6",#N/A,TRUE,"QTLY Summary"}</definedName>
    <definedName name="wrn.Quarterly._.Summary." localSheetId="3" hidden="1">{"qtrl1",#N/A,TRUE,"Annual Summary";"qtrl2",#N/A,TRUE,"Annual Summary";"qtrl3",#N/A,TRUE,"Annual Summary";"qtrl4",#N/A,TRUE,"QTLY Summary";"qtrl5",#N/A,TRUE,"QTLY Summary";"qtrl6",#N/A,TRUE,"QTLY Summary"}</definedName>
    <definedName name="wrn.Quarterly._.Summary." hidden="1">{"qtrl1",#N/A,TRUE,"Annual Summary";"qtrl2",#N/A,TRUE,"Annual Summary";"qtrl3",#N/A,TRUE,"Annual Summary";"qtrl4",#N/A,TRUE,"QTLY Summary";"qtrl5",#N/A,TRUE,"QTLY Summary";"qtrl6",#N/A,TRUE,"QTLY Summary"}</definedName>
    <definedName name="wrn.QUICK." localSheetId="4" hidden="1">{"ASSUMPTIONS",#N/A,FALSE,"ASSUMPTIONS";"SOURCE USE",#N/A,FALSE,"SOURCE &amp; USE";"COMPLETION LEASEUP",#N/A,FALSE,"CO's &amp; LEASE-UP";"TAX CREDITS",#N/A,FALSE,"TAX CREDITS";"BASE NOI",#N/A,FALSE,"BASE NOI";"PROJECTED NOI",#N/A,FALSE,"PROJECTED NOI";"AMORTIZATION DEPREC",#N/A,FALSE,"AMORT &amp; DEPREC";"PROJECTED CASHFLOW",#N/A,FALSE,"CASH";"CAPITAL ACCT",#N/A,FALSE,"CAPITAL ACCOUNT";"TAXABLE INCOME",#N/A,FALSE,"TAXABLE";"ANNUAL BENEFITS",#N/A,FALSE,"ANNUAL BENEFITS";"QIRR ONE",#N/A,FALSE,"QIRR";"QIRR TWO",#N/A,FALSE,"QIRR"}</definedName>
    <definedName name="wrn.QUICK." localSheetId="5" hidden="1">{"ASSUMPTIONS",#N/A,FALSE,"ASSUMPTIONS";"SOURCE USE",#N/A,FALSE,"SOURCE &amp; USE";"COMPLETION LEASEUP",#N/A,FALSE,"CO's &amp; LEASE-UP";"TAX CREDITS",#N/A,FALSE,"TAX CREDITS";"BASE NOI",#N/A,FALSE,"BASE NOI";"PROJECTED NOI",#N/A,FALSE,"PROJECTED NOI";"AMORTIZATION DEPREC",#N/A,FALSE,"AMORT &amp; DEPREC";"PROJECTED CASHFLOW",#N/A,FALSE,"CASH";"CAPITAL ACCT",#N/A,FALSE,"CAPITAL ACCOUNT";"TAXABLE INCOME",#N/A,FALSE,"TAXABLE";"ANNUAL BENEFITS",#N/A,FALSE,"ANNUAL BENEFITS";"QIRR ONE",#N/A,FALSE,"QIRR";"QIRR TWO",#N/A,FALSE,"QIRR"}</definedName>
    <definedName name="wrn.QUICK." localSheetId="6" hidden="1">{"ASSUMPTIONS",#N/A,FALSE,"ASSUMPTIONS";"SOURCE USE",#N/A,FALSE,"SOURCE &amp; USE";"COMPLETION LEASEUP",#N/A,FALSE,"CO's &amp; LEASE-UP";"TAX CREDITS",#N/A,FALSE,"TAX CREDITS";"BASE NOI",#N/A,FALSE,"BASE NOI";"PROJECTED NOI",#N/A,FALSE,"PROJECTED NOI";"AMORTIZATION DEPREC",#N/A,FALSE,"AMORT &amp; DEPREC";"PROJECTED CASHFLOW",#N/A,FALSE,"CASH";"CAPITAL ACCT",#N/A,FALSE,"CAPITAL ACCOUNT";"TAXABLE INCOME",#N/A,FALSE,"TAXABLE";"ANNUAL BENEFITS",#N/A,FALSE,"ANNUAL BENEFITS";"QIRR ONE",#N/A,FALSE,"QIRR";"QIRR TWO",#N/A,FALSE,"QIRR"}</definedName>
    <definedName name="wrn.QUICK." localSheetId="3" hidden="1">{"ASSUMPTIONS",#N/A,FALSE,"ASSUMPTIONS";"SOURCE USE",#N/A,FALSE,"SOURCE &amp; USE";"COMPLETION LEASEUP",#N/A,FALSE,"CO's &amp; LEASE-UP";"TAX CREDITS",#N/A,FALSE,"TAX CREDITS";"BASE NOI",#N/A,FALSE,"BASE NOI";"PROJECTED NOI",#N/A,FALSE,"PROJECTED NOI";"AMORTIZATION DEPREC",#N/A,FALSE,"AMORT &amp; DEPREC";"PROJECTED CASHFLOW",#N/A,FALSE,"CASH";"CAPITAL ACCT",#N/A,FALSE,"CAPITAL ACCOUNT";"TAXABLE INCOME",#N/A,FALSE,"TAXABLE";"ANNUAL BENEFITS",#N/A,FALSE,"ANNUAL BENEFITS";"QIRR ONE",#N/A,FALSE,"QIRR";"QIRR TWO",#N/A,FALSE,"QIRR"}</definedName>
    <definedName name="wrn.QUICK." hidden="1">{"ASSUMPTIONS",#N/A,FALSE,"ASSUMPTIONS";"SOURCE USE",#N/A,FALSE,"SOURCE &amp; USE";"COMPLETION LEASEUP",#N/A,FALSE,"CO's &amp; LEASE-UP";"TAX CREDITS",#N/A,FALSE,"TAX CREDITS";"BASE NOI",#N/A,FALSE,"BASE NOI";"PROJECTED NOI",#N/A,FALSE,"PROJECTED NOI";"AMORTIZATION DEPREC",#N/A,FALSE,"AMORT &amp; DEPREC";"PROJECTED CASHFLOW",#N/A,FALSE,"CASH";"CAPITAL ACCT",#N/A,FALSE,"CAPITAL ACCOUNT";"TAXABLE INCOME",#N/A,FALSE,"TAXABLE";"ANNUAL BENEFITS",#N/A,FALSE,"ANNUAL BENEFITS";"QIRR ONE",#N/A,FALSE,"QIRR";"QIRR TWO",#N/A,FALSE,"QIRR"}</definedName>
    <definedName name="wrn.rate." localSheetId="4" hidden="1">{"RATES",#N/A,FALSE,"RECOVERY RATES";"CONTRIBUTIONS",#N/A,FALSE,"RECOVERY RATES";"GLA CATEGORY SUMMARY",#N/A,FALSE,"RECOVERY RATES"}</definedName>
    <definedName name="wrn.rate." localSheetId="5" hidden="1">{"RATES",#N/A,FALSE,"RECOVERY RATES";"CONTRIBUTIONS",#N/A,FALSE,"RECOVERY RATES";"GLA CATEGORY SUMMARY",#N/A,FALSE,"RECOVERY RATES"}</definedName>
    <definedName name="wrn.rate." localSheetId="6" hidden="1">{"RATES",#N/A,FALSE,"RECOVERY RATES";"CONTRIBUTIONS",#N/A,FALSE,"RECOVERY RATES";"GLA CATEGORY SUMMARY",#N/A,FALSE,"RECOVERY RATES"}</definedName>
    <definedName name="wrn.rate." localSheetId="3" hidden="1">{"RATES",#N/A,FALSE,"RECOVERY RATES";"CONTRIBUTIONS",#N/A,FALSE,"RECOVERY RATES";"GLA CATEGORY SUMMARY",#N/A,FALSE,"RECOVERY RATES"}</definedName>
    <definedName name="wrn.rate." hidden="1">{"RATES",#N/A,FALSE,"RECOVERY RATES";"CONTRIBUTIONS",#N/A,FALSE,"RECOVERY RATES";"GLA CATEGORY SUMMARY",#N/A,FALSE,"RECOVERY RATES"}</definedName>
    <definedName name="wrn.RATES." localSheetId="4" hidden="1">{"RATES",#N/A,FALSE,"RECOVERY RATES";"CONTRIBUTIONS",#N/A,FALSE,"RECOVERY RATES";"GLA CATEGORY SUMMARY",#N/A,FALSE,"RECOVERY RATES"}</definedName>
    <definedName name="wrn.RATES." localSheetId="5" hidden="1">{"RATES",#N/A,FALSE,"RECOVERY RATES";"CONTRIBUTIONS",#N/A,FALSE,"RECOVERY RATES";"GLA CATEGORY SUMMARY",#N/A,FALSE,"RECOVERY RATES"}</definedName>
    <definedName name="wrn.RATES." localSheetId="6" hidden="1">{"RATES",#N/A,FALSE,"RECOVERY RATES";"CONTRIBUTIONS",#N/A,FALSE,"RECOVERY RATES";"GLA CATEGORY SUMMARY",#N/A,FALSE,"RECOVERY RATES"}</definedName>
    <definedName name="wrn.RATES." localSheetId="3" hidden="1">{"RATES",#N/A,FALSE,"RECOVERY RATES";"CONTRIBUTIONS",#N/A,FALSE,"RECOVERY RATES";"GLA CATEGORY SUMMARY",#N/A,FALSE,"RECOVERY RATES"}</definedName>
    <definedName name="wrn.RATES." hidden="1">{"RATES",#N/A,FALSE,"RECOVERY RATES";"CONTRIBUTIONS",#N/A,FALSE,"RECOVERY RATES";"GLA CATEGORY SUMMARY",#N/A,FALSE,"RECOVERY RATES"}</definedName>
    <definedName name="wrn.Rehab." localSheetId="4" hidden="1">{#N/A,#N/A,TRUE,"Total Acquisition and Rehab ";#N/A,#N/A,TRUE,"Summary of Hard Costs";#N/A,#N/A,TRUE,"Summary-Interior Scope of Work";#N/A,#N/A,TRUE,"Cementious Decks";#N/A,#N/A,TRUE,"Finish Trim";#N/A,#N/A,TRUE,"Balcony Waterproofing";#N/A,#N/A,TRUE,"Doors and Hardware";#N/A,#N/A,TRUE,"Drywall";#N/A,#N/A,TRUE,"Tile";#N/A,#N/A,TRUE,"Flooring";#N/A,#N/A,TRUE,"Painting";#N/A,#N/A,TRUE,"Identifying, Shelving &amp; Mirrors";#N/A,#N/A,TRUE,"Appliances";#N/A,#N/A,TRUE,"Cabinets and Countertops";#N/A,#N/A,TRUE,"Window Treatments";#N/A,#N/A,TRUE,"Plumbing";#N/A,#N/A,TRUE,"HVAC";#N/A,#N/A,TRUE,"Electrical"}</definedName>
    <definedName name="wrn.Rehab." localSheetId="5" hidden="1">{#N/A,#N/A,TRUE,"Total Acquisition and Rehab ";#N/A,#N/A,TRUE,"Summary of Hard Costs";#N/A,#N/A,TRUE,"Summary-Interior Scope of Work";#N/A,#N/A,TRUE,"Cementious Decks";#N/A,#N/A,TRUE,"Finish Trim";#N/A,#N/A,TRUE,"Balcony Waterproofing";#N/A,#N/A,TRUE,"Doors and Hardware";#N/A,#N/A,TRUE,"Drywall";#N/A,#N/A,TRUE,"Tile";#N/A,#N/A,TRUE,"Flooring";#N/A,#N/A,TRUE,"Painting";#N/A,#N/A,TRUE,"Identifying, Shelving &amp; Mirrors";#N/A,#N/A,TRUE,"Appliances";#N/A,#N/A,TRUE,"Cabinets and Countertops";#N/A,#N/A,TRUE,"Window Treatments";#N/A,#N/A,TRUE,"Plumbing";#N/A,#N/A,TRUE,"HVAC";#N/A,#N/A,TRUE,"Electrical"}</definedName>
    <definedName name="wrn.Rehab." localSheetId="6" hidden="1">{#N/A,#N/A,TRUE,"Total Acquisition and Rehab ";#N/A,#N/A,TRUE,"Summary of Hard Costs";#N/A,#N/A,TRUE,"Summary-Interior Scope of Work";#N/A,#N/A,TRUE,"Cementious Decks";#N/A,#N/A,TRUE,"Finish Trim";#N/A,#N/A,TRUE,"Balcony Waterproofing";#N/A,#N/A,TRUE,"Doors and Hardware";#N/A,#N/A,TRUE,"Drywall";#N/A,#N/A,TRUE,"Tile";#N/A,#N/A,TRUE,"Flooring";#N/A,#N/A,TRUE,"Painting";#N/A,#N/A,TRUE,"Identifying, Shelving &amp; Mirrors";#N/A,#N/A,TRUE,"Appliances";#N/A,#N/A,TRUE,"Cabinets and Countertops";#N/A,#N/A,TRUE,"Window Treatments";#N/A,#N/A,TRUE,"Plumbing";#N/A,#N/A,TRUE,"HVAC";#N/A,#N/A,TRUE,"Electrical"}</definedName>
    <definedName name="wrn.Rehab." localSheetId="3" hidden="1">{#N/A,#N/A,TRUE,"Total Acquisition and Rehab ";#N/A,#N/A,TRUE,"Summary of Hard Costs";#N/A,#N/A,TRUE,"Summary-Interior Scope of Work";#N/A,#N/A,TRUE,"Cementious Decks";#N/A,#N/A,TRUE,"Finish Trim";#N/A,#N/A,TRUE,"Balcony Waterproofing";#N/A,#N/A,TRUE,"Doors and Hardware";#N/A,#N/A,TRUE,"Drywall";#N/A,#N/A,TRUE,"Tile";#N/A,#N/A,TRUE,"Flooring";#N/A,#N/A,TRUE,"Painting";#N/A,#N/A,TRUE,"Identifying, Shelving &amp; Mirrors";#N/A,#N/A,TRUE,"Appliances";#N/A,#N/A,TRUE,"Cabinets and Countertops";#N/A,#N/A,TRUE,"Window Treatments";#N/A,#N/A,TRUE,"Plumbing";#N/A,#N/A,TRUE,"HVAC";#N/A,#N/A,TRUE,"Electrical"}</definedName>
    <definedName name="wrn.Rehab." hidden="1">{#N/A,#N/A,TRUE,"Total Acquisition and Rehab ";#N/A,#N/A,TRUE,"Summary of Hard Costs";#N/A,#N/A,TRUE,"Summary-Interior Scope of Work";#N/A,#N/A,TRUE,"Cementious Decks";#N/A,#N/A,TRUE,"Finish Trim";#N/A,#N/A,TRUE,"Balcony Waterproofing";#N/A,#N/A,TRUE,"Doors and Hardware";#N/A,#N/A,TRUE,"Drywall";#N/A,#N/A,TRUE,"Tile";#N/A,#N/A,TRUE,"Flooring";#N/A,#N/A,TRUE,"Painting";#N/A,#N/A,TRUE,"Identifying, Shelving &amp; Mirrors";#N/A,#N/A,TRUE,"Appliances";#N/A,#N/A,TRUE,"Cabinets and Countertops";#N/A,#N/A,TRUE,"Window Treatments";#N/A,#N/A,TRUE,"Plumbing";#N/A,#N/A,TRUE,"HVAC";#N/A,#N/A,TRUE,"Electrical"}</definedName>
    <definedName name="wrn.Rehab._.Projects." localSheetId="4" hidden="1">{#N/A,#N/A,FALSE,"Bankside Village Apartments";#N/A,#N/A,FALSE,"Stoneridge Apartments"}</definedName>
    <definedName name="wrn.Rehab._.Projects." localSheetId="5" hidden="1">{#N/A,#N/A,FALSE,"Bankside Village Apartments";#N/A,#N/A,FALSE,"Stoneridge Apartments"}</definedName>
    <definedName name="wrn.Rehab._.Projects." localSheetId="6" hidden="1">{#N/A,#N/A,FALSE,"Bankside Village Apartments";#N/A,#N/A,FALSE,"Stoneridge Apartments"}</definedName>
    <definedName name="wrn.Rehab._.Projects." localSheetId="3" hidden="1">{#N/A,#N/A,FALSE,"Bankside Village Apartments";#N/A,#N/A,FALSE,"Stoneridge Apartments"}</definedName>
    <definedName name="wrn.Rehab._.Projects." hidden="1">{#N/A,#N/A,FALSE,"Bankside Village Apartments";#N/A,#N/A,FALSE,"Stoneridge Apartments"}</definedName>
    <definedName name="wrn.Relevant._.Sections." localSheetId="4" hidden="1">{#N/A,#N/A,FALSE,"Summary";#N/A,#N/A,FALSE,"Program Scheme";#N/A,#N/A,FALSE,"Assumptions";#N/A,#N/A,FALSE,"Development Budget";#N/A,#N/A,FALSE,"Timing";#N/A,#N/A,FALSE,"Development Costs &amp; Revenues";#N/A,#N/A,FALSE,"Cash Flow to Debt &amp; Equity";#N/A,#N/A,FALSE,"Cash Flow to Athena LP"}</definedName>
    <definedName name="wrn.Relevant._.Sections." localSheetId="5" hidden="1">{#N/A,#N/A,FALSE,"Summary";#N/A,#N/A,FALSE,"Program Scheme";#N/A,#N/A,FALSE,"Assumptions";#N/A,#N/A,FALSE,"Development Budget";#N/A,#N/A,FALSE,"Timing";#N/A,#N/A,FALSE,"Development Costs &amp; Revenues";#N/A,#N/A,FALSE,"Cash Flow to Debt &amp; Equity";#N/A,#N/A,FALSE,"Cash Flow to Athena LP"}</definedName>
    <definedName name="wrn.Relevant._.Sections." localSheetId="6" hidden="1">{#N/A,#N/A,FALSE,"Summary";#N/A,#N/A,FALSE,"Program Scheme";#N/A,#N/A,FALSE,"Assumptions";#N/A,#N/A,FALSE,"Development Budget";#N/A,#N/A,FALSE,"Timing";#N/A,#N/A,FALSE,"Development Costs &amp; Revenues";#N/A,#N/A,FALSE,"Cash Flow to Debt &amp; Equity";#N/A,#N/A,FALSE,"Cash Flow to Athena LP"}</definedName>
    <definedName name="wrn.Relevant._.Sections." localSheetId="3" hidden="1">{#N/A,#N/A,FALSE,"Summary";#N/A,#N/A,FALSE,"Program Scheme";#N/A,#N/A,FALSE,"Assumptions";#N/A,#N/A,FALSE,"Development Budget";#N/A,#N/A,FALSE,"Timing";#N/A,#N/A,FALSE,"Development Costs &amp; Revenues";#N/A,#N/A,FALSE,"Cash Flow to Debt &amp; Equity";#N/A,#N/A,FALSE,"Cash Flow to Athena LP"}</definedName>
    <definedName name="wrn.Relevant._.Sections." hidden="1">{#N/A,#N/A,FALSE,"Summary";#N/A,#N/A,FALSE,"Program Scheme";#N/A,#N/A,FALSE,"Assumptions";#N/A,#N/A,FALSE,"Development Budget";#N/A,#N/A,FALSE,"Timing";#N/A,#N/A,FALSE,"Development Costs &amp; Revenues";#N/A,#N/A,FALSE,"Cash Flow to Debt &amp; Equity";#N/A,#N/A,FALSE,"Cash Flow to Athena LP"}</definedName>
    <definedName name="wrn.RELEVANTSHEETS." localSheetId="4" hidden="1">{#N/A,#N/A,FALSE,"AD_Purch";#N/A,#N/A,FALSE,"Projections";#N/A,#N/A,FALSE,"DCF";#N/A,#N/A,FALSE,"Mkt Val"}</definedName>
    <definedName name="wrn.RELEVANTSHEETS." localSheetId="5" hidden="1">{#N/A,#N/A,FALSE,"AD_Purch";#N/A,#N/A,FALSE,"Projections";#N/A,#N/A,FALSE,"DCF";#N/A,#N/A,FALSE,"Mkt Val"}</definedName>
    <definedName name="wrn.RELEVANTSHEETS." localSheetId="6" hidden="1">{#N/A,#N/A,FALSE,"AD_Purch";#N/A,#N/A,FALSE,"Projections";#N/A,#N/A,FALSE,"DCF";#N/A,#N/A,FALSE,"Mkt Val"}</definedName>
    <definedName name="wrn.RELEVANTSHEETS." localSheetId="3" hidden="1">{#N/A,#N/A,FALSE,"AD_Purch";#N/A,#N/A,FALSE,"Projections";#N/A,#N/A,FALSE,"DCF";#N/A,#N/A,FALSE,"Mkt Val"}</definedName>
    <definedName name="wrn.RELEVANTSHEETS." hidden="1">{#N/A,#N/A,FALSE,"AD_Purch";#N/A,#N/A,FALSE,"Projections";#N/A,#N/A,FALSE,"DCF";#N/A,#N/A,FALSE,"Mkt Val"}</definedName>
    <definedName name="wrn.Renovation." localSheetId="4" hidden="1">{#N/A,#N/A,FALSE,"loan analysis";#N/A,#N/A,FALSE,"Draw Schedule";#N/A,#N/A,FALSE,"Cost";#N/A,#N/A,FALSE,"unit mix";#N/A,#N/A,FALSE,"proforma";#N/A,#N/A,FALSE,"Spread";#N/A,#N/A,FALSE,"Assumptions";#N/A,#N/A,FALSE,"Summary"}</definedName>
    <definedName name="wrn.Renovation." localSheetId="5" hidden="1">{#N/A,#N/A,FALSE,"loan analysis";#N/A,#N/A,FALSE,"Draw Schedule";#N/A,#N/A,FALSE,"Cost";#N/A,#N/A,FALSE,"unit mix";#N/A,#N/A,FALSE,"proforma";#N/A,#N/A,FALSE,"Spread";#N/A,#N/A,FALSE,"Assumptions";#N/A,#N/A,FALSE,"Summary"}</definedName>
    <definedName name="wrn.Renovation." localSheetId="6" hidden="1">{#N/A,#N/A,FALSE,"loan analysis";#N/A,#N/A,FALSE,"Draw Schedule";#N/A,#N/A,FALSE,"Cost";#N/A,#N/A,FALSE,"unit mix";#N/A,#N/A,FALSE,"proforma";#N/A,#N/A,FALSE,"Spread";#N/A,#N/A,FALSE,"Assumptions";#N/A,#N/A,FALSE,"Summary"}</definedName>
    <definedName name="wrn.Renovation." localSheetId="3" hidden="1">{#N/A,#N/A,FALSE,"loan analysis";#N/A,#N/A,FALSE,"Draw Schedule";#N/A,#N/A,FALSE,"Cost";#N/A,#N/A,FALSE,"unit mix";#N/A,#N/A,FALSE,"proforma";#N/A,#N/A,FALSE,"Spread";#N/A,#N/A,FALSE,"Assumptions";#N/A,#N/A,FALSE,"Summary"}</definedName>
    <definedName name="wrn.Renovation." hidden="1">{#N/A,#N/A,FALSE,"loan analysis";#N/A,#N/A,FALSE,"Draw Schedule";#N/A,#N/A,FALSE,"Cost";#N/A,#N/A,FALSE,"unit mix";#N/A,#N/A,FALSE,"proforma";#N/A,#N/A,FALSE,"Spread";#N/A,#N/A,FALSE,"Assumptions";#N/A,#N/A,FALSE,"Summary"}</definedName>
    <definedName name="wrn.Rent._.Assumptions." localSheetId="4" hidden="1">{"Rent_Assumptions",#N/A,FALSE,"Sheet1"}</definedName>
    <definedName name="wrn.Rent._.Assumptions." localSheetId="5" hidden="1">{"Rent_Assumptions",#N/A,FALSE,"Sheet1"}</definedName>
    <definedName name="wrn.Rent._.Assumptions." localSheetId="6" hidden="1">{"Rent_Assumptions",#N/A,FALSE,"Sheet1"}</definedName>
    <definedName name="wrn.Rent._.Assumptions." localSheetId="3" hidden="1">{"Rent_Assumptions",#N/A,FALSE,"Sheet1"}</definedName>
    <definedName name="wrn.Rent._.Assumptions." hidden="1">{"Rent_Assumptions",#N/A,FALSE,"Sheet1"}</definedName>
    <definedName name="wrn.Rent._.Changes._.Per._.Unit." localSheetId="4" hidden="1">{"Rent_ChangesPerUnit",#N/A,FALSE,"Sheet1"}</definedName>
    <definedName name="wrn.Rent._.Changes._.Per._.Unit." localSheetId="5" hidden="1">{"Rent_ChangesPerUnit",#N/A,FALSE,"Sheet1"}</definedName>
    <definedName name="wrn.Rent._.Changes._.Per._.Unit." localSheetId="6" hidden="1">{"Rent_ChangesPerUnit",#N/A,FALSE,"Sheet1"}</definedName>
    <definedName name="wrn.Rent._.Changes._.Per._.Unit." localSheetId="3" hidden="1">{"Rent_ChangesPerUnit",#N/A,FALSE,"Sheet1"}</definedName>
    <definedName name="wrn.Rent._.Changes._.Per._.Unit." hidden="1">{"Rent_ChangesPerUnit",#N/A,FALSE,"Sheet1"}</definedName>
    <definedName name="wrn.Rent._.Changes._.Total." localSheetId="4" hidden="1">{"Rent_ChangesTotal",#N/A,FALSE,"Sheet1"}</definedName>
    <definedName name="wrn.Rent._.Changes._.Total." localSheetId="5" hidden="1">{"Rent_ChangesTotal",#N/A,FALSE,"Sheet1"}</definedName>
    <definedName name="wrn.Rent._.Changes._.Total." localSheetId="6" hidden="1">{"Rent_ChangesTotal",#N/A,FALSE,"Sheet1"}</definedName>
    <definedName name="wrn.Rent._.Changes._.Total." localSheetId="3" hidden="1">{"Rent_ChangesTotal",#N/A,FALSE,"Sheet1"}</definedName>
    <definedName name="wrn.Rent._.Changes._.Total." hidden="1">{"Rent_ChangesTotal",#N/A,FALSE,"Sheet1"}</definedName>
    <definedName name="wrn.Rent._.Totals." localSheetId="4" hidden="1">{"Rent_Totals",#N/A,FALSE,"Sheet1"}</definedName>
    <definedName name="wrn.Rent._.Totals." localSheetId="5" hidden="1">{"Rent_Totals",#N/A,FALSE,"Sheet1"}</definedName>
    <definedName name="wrn.Rent._.Totals." localSheetId="6" hidden="1">{"Rent_Totals",#N/A,FALSE,"Sheet1"}</definedName>
    <definedName name="wrn.Rent._.Totals." localSheetId="3" hidden="1">{"Rent_Totals",#N/A,FALSE,"Sheet1"}</definedName>
    <definedName name="wrn.Rent._.Totals." hidden="1">{"Rent_Totals",#N/A,FALSE,"Sheet1"}</definedName>
    <definedName name="wrn.report" localSheetId="4" hidden="1">{#N/A,#N/A,FALSE,"Loan Summary";#N/A,#N/A,FALSE,"NOI";"RR and Expir",#N/A,FALSE,"Rental";"Sales History",#N/A,FALSE,"Rental";#N/A,#N/A,FALSE,"Reserves"}</definedName>
    <definedName name="wrn.report" localSheetId="5" hidden="1">{#N/A,#N/A,FALSE,"Loan Summary";#N/A,#N/A,FALSE,"NOI";"RR and Expir",#N/A,FALSE,"Rental";"Sales History",#N/A,FALSE,"Rental";#N/A,#N/A,FALSE,"Reserves"}</definedName>
    <definedName name="wrn.report" localSheetId="6" hidden="1">{#N/A,#N/A,FALSE,"Loan Summary";#N/A,#N/A,FALSE,"NOI";"RR and Expir",#N/A,FALSE,"Rental";"Sales History",#N/A,FALSE,"Rental";#N/A,#N/A,FALSE,"Reserves"}</definedName>
    <definedName name="wrn.report" localSheetId="3" hidden="1">{#N/A,#N/A,FALSE,"Loan Summary";#N/A,#N/A,FALSE,"NOI";"RR and Expir",#N/A,FALSE,"Rental";"Sales History",#N/A,FALSE,"Rental";#N/A,#N/A,FALSE,"Reserves"}</definedName>
    <definedName name="wrn.report" hidden="1">{#N/A,#N/A,FALSE,"Loan Summary";#N/A,#N/A,FALSE,"NOI";"RR and Expir",#N/A,FALSE,"Rental";"Sales History",#N/A,FALSE,"Rental";#N/A,#N/A,FALSE,"Reserves"}</definedName>
    <definedName name="wrn.Report." localSheetId="4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wrn.Report." localSheetId="5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wrn.Report." localSheetId="6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wrn.Report." localSheetId="3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wrn.Report.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wrn.Report._.Detail." localSheetId="4" hidden="1">{#N/A,#N/A,FALSE,"Recon of Schedules to BS";#N/A,#N/A,FALSE,"Reconciliation";#N/A,#N/A,FALSE,"Summary";#N/A,#N/A,FALSE,"Recon of GenLedg to Detail";#N/A,#N/A,FALSE,"Atlanta";#N/A,#N/A,FALSE,"Columbia";#N/A,#N/A,FALSE,"Greensboro - Winston-Salem";#N/A,#N/A,FALSE,"Memphis";#N/A,#N/A,FALSE,"Nashville";#N/A,#N/A,FALSE,"Raleigh";#N/A,#N/A,FALSE,"Richmond"}</definedName>
    <definedName name="wrn.Report._.Detail." localSheetId="5" hidden="1">{#N/A,#N/A,FALSE,"Recon of Schedules to BS";#N/A,#N/A,FALSE,"Reconciliation";#N/A,#N/A,FALSE,"Summary";#N/A,#N/A,FALSE,"Recon of GenLedg to Detail";#N/A,#N/A,FALSE,"Atlanta";#N/A,#N/A,FALSE,"Columbia";#N/A,#N/A,FALSE,"Greensboro - Winston-Salem";#N/A,#N/A,FALSE,"Memphis";#N/A,#N/A,FALSE,"Nashville";#N/A,#N/A,FALSE,"Raleigh";#N/A,#N/A,FALSE,"Richmond"}</definedName>
    <definedName name="wrn.Report._.Detail." localSheetId="6" hidden="1">{#N/A,#N/A,FALSE,"Recon of Schedules to BS";#N/A,#N/A,FALSE,"Reconciliation";#N/A,#N/A,FALSE,"Summary";#N/A,#N/A,FALSE,"Recon of GenLedg to Detail";#N/A,#N/A,FALSE,"Atlanta";#N/A,#N/A,FALSE,"Columbia";#N/A,#N/A,FALSE,"Greensboro - Winston-Salem";#N/A,#N/A,FALSE,"Memphis";#N/A,#N/A,FALSE,"Nashville";#N/A,#N/A,FALSE,"Raleigh";#N/A,#N/A,FALSE,"Richmond"}</definedName>
    <definedName name="wrn.Report._.Detail." localSheetId="3" hidden="1">{#N/A,#N/A,FALSE,"Recon of Schedules to BS";#N/A,#N/A,FALSE,"Reconciliation";#N/A,#N/A,FALSE,"Summary";#N/A,#N/A,FALSE,"Recon of GenLedg to Detail";#N/A,#N/A,FALSE,"Atlanta";#N/A,#N/A,FALSE,"Columbia";#N/A,#N/A,FALSE,"Greensboro - Winston-Salem";#N/A,#N/A,FALSE,"Memphis";#N/A,#N/A,FALSE,"Nashville";#N/A,#N/A,FALSE,"Raleigh";#N/A,#N/A,FALSE,"Richmond"}</definedName>
    <definedName name="wrn.Report._.Detail." hidden="1">{#N/A,#N/A,FALSE,"Recon of Schedules to BS";#N/A,#N/A,FALSE,"Reconciliation";#N/A,#N/A,FALSE,"Summary";#N/A,#N/A,FALSE,"Recon of GenLedg to Detail";#N/A,#N/A,FALSE,"Atlanta";#N/A,#N/A,FALSE,"Columbia";#N/A,#N/A,FALSE,"Greensboro - Winston-Salem";#N/A,#N/A,FALSE,"Memphis";#N/A,#N/A,FALSE,"Nashville";#N/A,#N/A,FALSE,"Raleigh";#N/A,#N/A,FALSE,"Richmond"}</definedName>
    <definedName name="wrn.REPORT._.FOR._.CCA." localSheetId="4" hidden="1">{"CCA",#N/A,FALSE,"INPUT";"Pricing","CCA",FALSE,"Pricing";"Rent","CCA",FALSE,"Rent,Exp";"Fund Flow",#N/A,FALSE,"Fund Flow"}</definedName>
    <definedName name="wrn.REPORT._.FOR._.CCA." localSheetId="5" hidden="1">{"CCA",#N/A,FALSE,"INPUT";"Pricing","CCA",FALSE,"Pricing";"Rent","CCA",FALSE,"Rent,Exp";"Fund Flow",#N/A,FALSE,"Fund Flow"}</definedName>
    <definedName name="wrn.REPORT._.FOR._.CCA." localSheetId="6" hidden="1">{"CCA",#N/A,FALSE,"INPUT";"Pricing","CCA",FALSE,"Pricing";"Rent","CCA",FALSE,"Rent,Exp";"Fund Flow",#N/A,FALSE,"Fund Flow"}</definedName>
    <definedName name="wrn.REPORT._.FOR._.CCA." localSheetId="3" hidden="1">{"CCA",#N/A,FALSE,"INPUT";"Pricing","CCA",FALSE,"Pricing";"Rent","CCA",FALSE,"Rent,Exp";"Fund Flow",#N/A,FALSE,"Fund Flow"}</definedName>
    <definedName name="wrn.REPORT._.FOR._.CCA." hidden="1">{"CCA",#N/A,FALSE,"INPUT";"Pricing","CCA",FALSE,"Pricing";"Rent","CCA",FALSE,"Rent,Exp";"Fund Flow",#N/A,FALSE,"Fund Flow"}</definedName>
    <definedName name="wrn.REPORT._.FOR._.FA." localSheetId="4" hidden="1">{"Report for FA","FA",FALSE,"Benefits"}</definedName>
    <definedName name="wrn.REPORT._.FOR._.FA." localSheetId="5" hidden="1">{"Report for FA","FA",FALSE,"Benefits"}</definedName>
    <definedName name="wrn.REPORT._.FOR._.FA." localSheetId="6" hidden="1">{"Report for FA","FA",FALSE,"Benefits"}</definedName>
    <definedName name="wrn.REPORT._.FOR._.FA." localSheetId="3" hidden="1">{"Report for FA","FA",FALSE,"Benefits"}</definedName>
    <definedName name="wrn.REPORT._.FOR._.FA." hidden="1">{"Report for FA","FA",FALSE,"Benefits"}</definedName>
    <definedName name="wrn.REPORT._.FOR._.LUS." localSheetId="4" hidden="1">{#N/A,#N/A,FALSE,"LeaseData";"Rent",#N/A,FALSE,"Rent,Exp"}</definedName>
    <definedName name="wrn.REPORT._.FOR._.LUS." localSheetId="5" hidden="1">{#N/A,#N/A,FALSE,"LeaseData";"Rent",#N/A,FALSE,"Rent,Exp"}</definedName>
    <definedName name="wrn.REPORT._.FOR._.LUS." localSheetId="6" hidden="1">{#N/A,#N/A,FALSE,"LeaseData";"Rent",#N/A,FALSE,"Rent,Exp"}</definedName>
    <definedName name="wrn.REPORT._.FOR._.LUS." localSheetId="3" hidden="1">{#N/A,#N/A,FALSE,"LeaseData";"Rent",#N/A,FALSE,"Rent,Exp"}</definedName>
    <definedName name="wrn.REPORT._.FOR._.LUS." hidden="1">{#N/A,#N/A,FALSE,"LeaseData";"Rent",#N/A,FALSE,"Rent,Exp"}</definedName>
    <definedName name="wrn.Report._.I." localSheetId="4" hidden="1">{#N/A,#N/A,FALSE,"Assumptions";#N/A,#N/A,FALSE,"Promote Assumptions";#N/A,#N/A,FALSE,"Residual Analysis";#N/A,#N/A,FALSE,"ROC";#N/A,#N/A,FALSE,"Project Costs";#N/A,#N/A,FALSE,"Annual CF";#N/A,#N/A,FALSE,"Stab Proforma"}</definedName>
    <definedName name="wrn.Report._.I." localSheetId="5" hidden="1">{#N/A,#N/A,FALSE,"Assumptions";#N/A,#N/A,FALSE,"Promote Assumptions";#N/A,#N/A,FALSE,"Residual Analysis";#N/A,#N/A,FALSE,"ROC";#N/A,#N/A,FALSE,"Project Costs";#N/A,#N/A,FALSE,"Annual CF";#N/A,#N/A,FALSE,"Stab Proforma"}</definedName>
    <definedName name="wrn.Report._.I." localSheetId="6" hidden="1">{#N/A,#N/A,FALSE,"Assumptions";#N/A,#N/A,FALSE,"Promote Assumptions";#N/A,#N/A,FALSE,"Residual Analysis";#N/A,#N/A,FALSE,"ROC";#N/A,#N/A,FALSE,"Project Costs";#N/A,#N/A,FALSE,"Annual CF";#N/A,#N/A,FALSE,"Stab Proforma"}</definedName>
    <definedName name="wrn.Report._.I." localSheetId="3" hidden="1">{#N/A,#N/A,FALSE,"Assumptions";#N/A,#N/A,FALSE,"Promote Assumptions";#N/A,#N/A,FALSE,"Residual Analysis";#N/A,#N/A,FALSE,"ROC";#N/A,#N/A,FALSE,"Project Costs";#N/A,#N/A,FALSE,"Annual CF";#N/A,#N/A,FALSE,"Stab Proforma"}</definedName>
    <definedName name="wrn.Report._.I." hidden="1">{#N/A,#N/A,FALSE,"Assumptions";#N/A,#N/A,FALSE,"Promote Assumptions";#N/A,#N/A,FALSE,"Residual Analysis";#N/A,#N/A,FALSE,"ROC";#N/A,#N/A,FALSE,"Project Costs";#N/A,#N/A,FALSE,"Annual CF";#N/A,#N/A,FALSE,"Stab Proforma"}</definedName>
    <definedName name="wrn.Report._1" localSheetId="4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wrn.Report._1" localSheetId="5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wrn.Report._1" localSheetId="6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wrn.Report._1" localSheetId="3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wrn.Report._1" hidden="1">{#N/A,#N/A,FALSE,"Bennington";#N/A,#N/A,FALSE,"Castle Court";#N/A,#N/A,FALSE,"Century Hills";#N/A,#N/A,FALSE,"Edgewater Hills";#N/A,#N/A,FALSE,"Edgewater Terrace";#N/A,#N/A,FALSE,"Edgewater Village";#N/A,#N/A,FALSE,"Fairfax";#N/A,#N/A,FALSE,"Gen. Wash.";#N/A,#N/A,FALSE,"Huntington-Unfurnished";#N/A,#N/A,FALSE,"Huntington-Furnished";#N/A,#N/A,FALSE,"Iris Court";#N/A,#N/A,FALSE,"North Park";#N/A,#N/A,FALSE,"Talbot Woods";#N/A,#N/A,FALSE,"Parkview";#N/A,#N/A,FALSE,"Westgate"}</definedName>
    <definedName name="wrn.report.Irr" localSheetId="4" hidden="1">{#N/A,#N/A,FALSE,"Loan Summary";#N/A,#N/A,FALSE,"NOI";"RR and Expir",#N/A,FALSE,"Rental";"Sales History",#N/A,FALSE,"Rental";#N/A,#N/A,FALSE,"Reserves"}</definedName>
    <definedName name="wrn.report.Irr" localSheetId="5" hidden="1">{#N/A,#N/A,FALSE,"Loan Summary";#N/A,#N/A,FALSE,"NOI";"RR and Expir",#N/A,FALSE,"Rental";"Sales History",#N/A,FALSE,"Rental";#N/A,#N/A,FALSE,"Reserves"}</definedName>
    <definedName name="wrn.report.Irr" localSheetId="6" hidden="1">{#N/A,#N/A,FALSE,"Loan Summary";#N/A,#N/A,FALSE,"NOI";"RR and Expir",#N/A,FALSE,"Rental";"Sales History",#N/A,FALSE,"Rental";#N/A,#N/A,FALSE,"Reserves"}</definedName>
    <definedName name="wrn.report.Irr" localSheetId="3" hidden="1">{#N/A,#N/A,FALSE,"Loan Summary";#N/A,#N/A,FALSE,"NOI";"RR and Expir",#N/A,FALSE,"Rental";"Sales History",#N/A,FALSE,"Rental";#N/A,#N/A,FALSE,"Reserves"}</definedName>
    <definedName name="wrn.report.Irr" hidden="1">{#N/A,#N/A,FALSE,"Loan Summary";#N/A,#N/A,FALSE,"NOI";"RR and Expir",#N/A,FALSE,"Rental";"Sales History",#N/A,FALSE,"Rental";#N/A,#N/A,FALSE,"Reserves"}</definedName>
    <definedName name="wrn.REPORT_1." localSheetId="4" hidden="1">{"SIMPLIFD_P1",#N/A,FALSE,"SIMPLIFD"}</definedName>
    <definedName name="wrn.REPORT_1." localSheetId="5" hidden="1">{"SIMPLIFD_P1",#N/A,FALSE,"SIMPLIFD"}</definedName>
    <definedName name="wrn.REPORT_1." localSheetId="6" hidden="1">{"SIMPLIFD_P1",#N/A,FALSE,"SIMPLIFD"}</definedName>
    <definedName name="wrn.REPORT_1." localSheetId="3" hidden="1">{"SIMPLIFD_P1",#N/A,FALSE,"SIMPLIFD"}</definedName>
    <definedName name="wrn.REPORT_1." hidden="1">{"SIMPLIFD_P1",#N/A,FALSE,"SIMPLIFD"}</definedName>
    <definedName name="wrn.Report1." localSheetId="4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wrn.Report1." localSheetId="5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wrn.Report1." localSheetId="6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wrn.Report1." localSheetId="3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wrn.Report1.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wrn.Report5" localSheetId="4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wrn.Report5" localSheetId="5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wrn.Report5" localSheetId="6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wrn.Report5" localSheetId="3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wrn.Report5" hidden="1">{#N/A,#N/A,FALSE,"Summary";#N/A,#N/A,FALSE,"Assumptions";#N/A,#N/A,FALSE,"Cash Flow";#N/A,#N/A,FALSE,"Residual Calculation";#N/A,#N/A,FALSE,"Pricing Matrix";#N/A,#N/A,FALSE,"Pricing Matrix II";#N/A,#N/A,FALSE,"Expiration Schedule"}</definedName>
    <definedName name="wrn.Rmgmtfee." localSheetId="4" hidden="1">{#N/A,#N/A,FALSE,"Rmgmtfee"}</definedName>
    <definedName name="wrn.Rmgmtfee." localSheetId="5" hidden="1">{#N/A,#N/A,FALSE,"Rmgmtfee"}</definedName>
    <definedName name="wrn.Rmgmtfee." localSheetId="6" hidden="1">{#N/A,#N/A,FALSE,"Rmgmtfee"}</definedName>
    <definedName name="wrn.Rmgmtfee." localSheetId="3" hidden="1">{#N/A,#N/A,FALSE,"Rmgmtfee"}</definedName>
    <definedName name="wrn.Rmgmtfee." hidden="1">{#N/A,#N/A,FALSE,"Rmgmtfee"}</definedName>
    <definedName name="wrn.Roll._.Up._.Fields." localSheetId="4" hidden="1">{"Total",#N/A,FALSE,"Six Fields";"PDP",#N/A,FALSE,"Six Fields";"PNP",#N/A,FALSE,"Six Fields";"PUD",#N/A,FALSE,"Six Fields";"Prob",#N/A,FALSE,"Six Fields"}</definedName>
    <definedName name="wrn.Roll._.Up._.Fields." localSheetId="5" hidden="1">{"Total",#N/A,FALSE,"Six Fields";"PDP",#N/A,FALSE,"Six Fields";"PNP",#N/A,FALSE,"Six Fields";"PUD",#N/A,FALSE,"Six Fields";"Prob",#N/A,FALSE,"Six Fields"}</definedName>
    <definedName name="wrn.Roll._.Up._.Fields." localSheetId="6" hidden="1">{"Total",#N/A,FALSE,"Six Fields";"PDP",#N/A,FALSE,"Six Fields";"PNP",#N/A,FALSE,"Six Fields";"PUD",#N/A,FALSE,"Six Fields";"Prob",#N/A,FALSE,"Six Fields"}</definedName>
    <definedName name="wrn.Roll._.Up._.Fields." localSheetId="3" hidden="1">{"Total",#N/A,FALSE,"Six Fields";"PDP",#N/A,FALSE,"Six Fields";"PNP",#N/A,FALSE,"Six Fields";"PUD",#N/A,FALSE,"Six Fields";"Prob",#N/A,FALSE,"Six Fields"}</definedName>
    <definedName name="wrn.Roll._.Up._.Fields." hidden="1">{"Total",#N/A,FALSE,"Six Fields";"PDP",#N/A,FALSE,"Six Fields";"PNP",#N/A,FALSE,"Six Fields";"PUD",#N/A,FALSE,"Six Fields";"Prob",#N/A,FALSE,"Six Fields"}</definedName>
    <definedName name="wrn.rollup." localSheetId="4" hidden="1">{"page1",#N/A,FALSE,"rollup"}</definedName>
    <definedName name="wrn.rollup." localSheetId="5" hidden="1">{"page1",#N/A,FALSE,"rollup"}</definedName>
    <definedName name="wrn.rollup." localSheetId="6" hidden="1">{"page1",#N/A,FALSE,"rollup"}</definedName>
    <definedName name="wrn.rollup." localSheetId="3" hidden="1">{"page1",#N/A,FALSE,"rollup"}</definedName>
    <definedName name="wrn.rollup." hidden="1">{"page1",#N/A,FALSE,"rollup"}</definedName>
    <definedName name="wrn.Roof._.Report." localSheetId="4" hidden="1">{"Roofs Page 1",#N/A,FALSE,"Roof Outline";"Roofs Page 2",#N/A,FALSE,"Roof Outline"}</definedName>
    <definedName name="wrn.Roof._.Report." localSheetId="5" hidden="1">{"Roofs Page 1",#N/A,FALSE,"Roof Outline";"Roofs Page 2",#N/A,FALSE,"Roof Outline"}</definedName>
    <definedName name="wrn.Roof._.Report." localSheetId="6" hidden="1">{"Roofs Page 1",#N/A,FALSE,"Roof Outline";"Roofs Page 2",#N/A,FALSE,"Roof Outline"}</definedName>
    <definedName name="wrn.Roof._.Report." localSheetId="3" hidden="1">{"Roofs Page 1",#N/A,FALSE,"Roof Outline";"Roofs Page 2",#N/A,FALSE,"Roof Outline"}</definedName>
    <definedName name="wrn.Roof._.Report." hidden="1">{"Roofs Page 1",#N/A,FALSE,"Roof Outline";"Roofs Page 2",#N/A,FALSE,"Roof Outline"}</definedName>
    <definedName name="wrn.rpt96." localSheetId="4" hidden="1">{"rmrev1",#N/A,FALSE,"Forecast96";"rmrev2",#N/A,FALSE,"Forecast96";"rmrev3",#N/A,FALSE,"Forecast96"}</definedName>
    <definedName name="wrn.rpt96." localSheetId="5" hidden="1">{"rmrev1",#N/A,FALSE,"Forecast96";"rmrev2",#N/A,FALSE,"Forecast96";"rmrev3",#N/A,FALSE,"Forecast96"}</definedName>
    <definedName name="wrn.rpt96." localSheetId="6" hidden="1">{"rmrev1",#N/A,FALSE,"Forecast96";"rmrev2",#N/A,FALSE,"Forecast96";"rmrev3",#N/A,FALSE,"Forecast96"}</definedName>
    <definedName name="wrn.rpt96." localSheetId="3" hidden="1">{"rmrev1",#N/A,FALSE,"Forecast96";"rmrev2",#N/A,FALSE,"Forecast96";"rmrev3",#N/A,FALSE,"Forecast96"}</definedName>
    <definedName name="wrn.rpt96." hidden="1">{"rmrev1",#N/A,FALSE,"Forecast96";"rmrev2",#N/A,FALSE,"Forecast96";"rmrev3",#N/A,FALSE,"Forecast96"}</definedName>
    <definedName name="wrn.RV._.SAR." localSheetId="4" hidden="1">{#N/A,#N/A,FALSE,"COVER";#N/A,#N/A,FALSE,"WEEKLY SUMMARY";"RiverView I",#N/A,FALSE,"EAST TOWER";#N/A,#N/A,FALSE,"WEST TOWER";"Parking",#N/A,FALSE,"EAST TOWER"}</definedName>
    <definedName name="wrn.RV._.SAR." localSheetId="5" hidden="1">{#N/A,#N/A,FALSE,"COVER";#N/A,#N/A,FALSE,"WEEKLY SUMMARY";"RiverView I",#N/A,FALSE,"EAST TOWER";#N/A,#N/A,FALSE,"WEST TOWER";"Parking",#N/A,FALSE,"EAST TOWER"}</definedName>
    <definedName name="wrn.RV._.SAR." localSheetId="6" hidden="1">{#N/A,#N/A,FALSE,"COVER";#N/A,#N/A,FALSE,"WEEKLY SUMMARY";"RiverView I",#N/A,FALSE,"EAST TOWER";#N/A,#N/A,FALSE,"WEST TOWER";"Parking",#N/A,FALSE,"EAST TOWER"}</definedName>
    <definedName name="wrn.RV._.SAR." localSheetId="3" hidden="1">{#N/A,#N/A,FALSE,"COVER";#N/A,#N/A,FALSE,"WEEKLY SUMMARY";"RiverView I",#N/A,FALSE,"EAST TOWER";#N/A,#N/A,FALSE,"WEST TOWER";"Parking",#N/A,FALSE,"EAST TOWER"}</definedName>
    <definedName name="wrn.RV._.SAR." hidden="1">{#N/A,#N/A,FALSE,"COVER";#N/A,#N/A,FALSE,"WEEKLY SUMMARY";"RiverView I",#N/A,FALSE,"EAST TOWER";#N/A,#N/A,FALSE,"WEST TOWER";"Parking",#N/A,FALSE,"EAST TOWER"}</definedName>
    <definedName name="wrn.sales." localSheetId="4" hidden="1">{"sales",#N/A,FALSE,"Sales";"sales existing",#N/A,FALSE,"Sales";"sales rd1",#N/A,FALSE,"Sales";"sales rd2",#N/A,FALSE,"Sales"}</definedName>
    <definedName name="wrn.sales." localSheetId="5" hidden="1">{"sales",#N/A,FALSE,"Sales";"sales existing",#N/A,FALSE,"Sales";"sales rd1",#N/A,FALSE,"Sales";"sales rd2",#N/A,FALSE,"Sales"}</definedName>
    <definedName name="wrn.sales." localSheetId="6" hidden="1">{"sales",#N/A,FALSE,"Sales";"sales existing",#N/A,FALSE,"Sales";"sales rd1",#N/A,FALSE,"Sales";"sales rd2",#N/A,FALSE,"Sales"}</definedName>
    <definedName name="wrn.sales." localSheetId="3" hidden="1">{"sales",#N/A,FALSE,"Sales";"sales existing",#N/A,FALSE,"Sales";"sales rd1",#N/A,FALSE,"Sales";"sales rd2",#N/A,FALSE,"Sales"}</definedName>
    <definedName name="wrn.sales." hidden="1">{"sales",#N/A,FALSE,"Sales";"sales existing",#N/A,FALSE,"Sales";"sales rd1",#N/A,FALSE,"Sales";"sales rd2",#N/A,FALSE,"Sales"}</definedName>
    <definedName name="wrn.Sales._.Information." localSheetId="4" hidden="1">{#N/A,#N/A,FALSE,"Cover Page";#N/A,#N/A,FALSE,"Table of Contents";#N/A,#N/A,FALSE,"Investment-Acquisition Costs";#N/A,#N/A,FALSE,"Financing Assumptions";#N/A,#N/A,FALSE,"Proforma Assumptions";#N/A,#N/A,FALSE,"Rent Roll";#N/A,#N/A,FALSE,"Taxes and Assessments"}</definedName>
    <definedName name="wrn.Sales._.Information." localSheetId="5" hidden="1">{#N/A,#N/A,FALSE,"Cover Page";#N/A,#N/A,FALSE,"Table of Contents";#N/A,#N/A,FALSE,"Investment-Acquisition Costs";#N/A,#N/A,FALSE,"Financing Assumptions";#N/A,#N/A,FALSE,"Proforma Assumptions";#N/A,#N/A,FALSE,"Rent Roll";#N/A,#N/A,FALSE,"Taxes and Assessments"}</definedName>
    <definedName name="wrn.Sales._.Information." localSheetId="6" hidden="1">{#N/A,#N/A,FALSE,"Cover Page";#N/A,#N/A,FALSE,"Table of Contents";#N/A,#N/A,FALSE,"Investment-Acquisition Costs";#N/A,#N/A,FALSE,"Financing Assumptions";#N/A,#N/A,FALSE,"Proforma Assumptions";#N/A,#N/A,FALSE,"Rent Roll";#N/A,#N/A,FALSE,"Taxes and Assessments"}</definedName>
    <definedName name="wrn.Sales._.Information." localSheetId="3" hidden="1">{#N/A,#N/A,FALSE,"Cover Page";#N/A,#N/A,FALSE,"Table of Contents";#N/A,#N/A,FALSE,"Investment-Acquisition Costs";#N/A,#N/A,FALSE,"Financing Assumptions";#N/A,#N/A,FALSE,"Proforma Assumptions";#N/A,#N/A,FALSE,"Rent Roll";#N/A,#N/A,FALSE,"Taxes and Assessments"}</definedName>
    <definedName name="wrn.Sales._.Information." hidden="1">{#N/A,#N/A,FALSE,"Cover Page";#N/A,#N/A,FALSE,"Table of Contents";#N/A,#N/A,FALSE,"Investment-Acquisition Costs";#N/A,#N/A,FALSE,"Financing Assumptions";#N/A,#N/A,FALSE,"Proforma Assumptions";#N/A,#N/A,FALSE,"Rent Roll";#N/A,#N/A,FALSE,"Taxes and Assessments"}</definedName>
    <definedName name="wrn.Sales._.Package._.MPS._.01." localSheetId="4" hidden="1">{#N/A,#N/A,FALSE,"Cover Page";#N/A,#N/A,FALSE,"Table of Contents";#N/A,#N/A,FALSE,"Executive Summary";#N/A,#N/A,FALSE,"Investment-Acquisition Costs";#N/A,#N/A,FALSE,"Financing Assumptions";#N/A,#N/A,FALSE,"Rent Roll";#N/A,#N/A,FALSE,"Taxes and Assessments"}</definedName>
    <definedName name="wrn.Sales._.Package._.MPS._.01." localSheetId="5" hidden="1">{#N/A,#N/A,FALSE,"Cover Page";#N/A,#N/A,FALSE,"Table of Contents";#N/A,#N/A,FALSE,"Executive Summary";#N/A,#N/A,FALSE,"Investment-Acquisition Costs";#N/A,#N/A,FALSE,"Financing Assumptions";#N/A,#N/A,FALSE,"Rent Roll";#N/A,#N/A,FALSE,"Taxes and Assessments"}</definedName>
    <definedName name="wrn.Sales._.Package._.MPS._.01." localSheetId="6" hidden="1">{#N/A,#N/A,FALSE,"Cover Page";#N/A,#N/A,FALSE,"Table of Contents";#N/A,#N/A,FALSE,"Executive Summary";#N/A,#N/A,FALSE,"Investment-Acquisition Costs";#N/A,#N/A,FALSE,"Financing Assumptions";#N/A,#N/A,FALSE,"Rent Roll";#N/A,#N/A,FALSE,"Taxes and Assessments"}</definedName>
    <definedName name="wrn.Sales._.Package._.MPS._.01." localSheetId="3" hidden="1">{#N/A,#N/A,FALSE,"Cover Page";#N/A,#N/A,FALSE,"Table of Contents";#N/A,#N/A,FALSE,"Executive Summary";#N/A,#N/A,FALSE,"Investment-Acquisition Costs";#N/A,#N/A,FALSE,"Financing Assumptions";#N/A,#N/A,FALSE,"Rent Roll";#N/A,#N/A,FALSE,"Taxes and Assessments"}</definedName>
    <definedName name="wrn.Sales._.Package._.MPS._.01." hidden="1">{#N/A,#N/A,FALSE,"Cover Page";#N/A,#N/A,FALSE,"Table of Contents";#N/A,#N/A,FALSE,"Executive Summary";#N/A,#N/A,FALSE,"Investment-Acquisition Costs";#N/A,#N/A,FALSE,"Financing Assumptions";#N/A,#N/A,FALSE,"Rent Roll";#N/A,#N/A,FALSE,"Taxes and Assessments"}</definedName>
    <definedName name="wrn.Savannah._.Place." localSheetId="4" hidden="1">{#N/A,#N/A,FALSE,"Investment Analysis ";#N/A,#N/A,FALSE,"Savannah Place"}</definedName>
    <definedName name="wrn.Savannah._.Place." localSheetId="5" hidden="1">{#N/A,#N/A,FALSE,"Investment Analysis ";#N/A,#N/A,FALSE,"Savannah Place"}</definedName>
    <definedName name="wrn.Savannah._.Place." localSheetId="6" hidden="1">{#N/A,#N/A,FALSE,"Investment Analysis ";#N/A,#N/A,FALSE,"Savannah Place"}</definedName>
    <definedName name="wrn.Savannah._.Place." localSheetId="3" hidden="1">{#N/A,#N/A,FALSE,"Investment Analysis ";#N/A,#N/A,FALSE,"Savannah Place"}</definedName>
    <definedName name="wrn.Savannah._.Place." hidden="1">{#N/A,#N/A,FALSE,"Investment Analysis ";#N/A,#N/A,FALSE,"Savannah Place"}</definedName>
    <definedName name="wrn.SBU._.STEERIN." localSheetId="4" hidden="1">{"TOTALS",#N/A,FALSE,"Consolidating Income Statement";"MONTHS",#N/A,FALSE,"Ag";"QTRS",#N/A,FALSE,"Ag";"MONTHS",#N/A,FALSE,"Turf";"QTRS",#N/A,FALSE,"Turf";"MONTHS",#N/A,FALSE,"Industrial";"QTRS",#N/A,FALSE,"Industrial";"MONTHS",#N/A,FALSE,"Parts";"QTRS",#N/A,FALSE,"Parts"}</definedName>
    <definedName name="wrn.SBU._.STEERIN." localSheetId="5" hidden="1">{"TOTALS",#N/A,FALSE,"Consolidating Income Statement";"MONTHS",#N/A,FALSE,"Ag";"QTRS",#N/A,FALSE,"Ag";"MONTHS",#N/A,FALSE,"Turf";"QTRS",#N/A,FALSE,"Turf";"MONTHS",#N/A,FALSE,"Industrial";"QTRS",#N/A,FALSE,"Industrial";"MONTHS",#N/A,FALSE,"Parts";"QTRS",#N/A,FALSE,"Parts"}</definedName>
    <definedName name="wrn.SBU._.STEERIN." localSheetId="6" hidden="1">{"TOTALS",#N/A,FALSE,"Consolidating Income Statement";"MONTHS",#N/A,FALSE,"Ag";"QTRS",#N/A,FALSE,"Ag";"MONTHS",#N/A,FALSE,"Turf";"QTRS",#N/A,FALSE,"Turf";"MONTHS",#N/A,FALSE,"Industrial";"QTRS",#N/A,FALSE,"Industrial";"MONTHS",#N/A,FALSE,"Parts";"QTRS",#N/A,FALSE,"Parts"}</definedName>
    <definedName name="wrn.SBU._.STEERIN." localSheetId="3" hidden="1">{"TOTALS",#N/A,FALSE,"Consolidating Income Statement";"MONTHS",#N/A,FALSE,"Ag";"QTRS",#N/A,FALSE,"Ag";"MONTHS",#N/A,FALSE,"Turf";"QTRS",#N/A,FALSE,"Turf";"MONTHS",#N/A,FALSE,"Industrial";"QTRS",#N/A,FALSE,"Industrial";"MONTHS",#N/A,FALSE,"Parts";"QTRS",#N/A,FALSE,"Parts"}</definedName>
    <definedName name="wrn.SBU._.STEERIN." hidden="1">{"TOTALS",#N/A,FALSE,"Consolidating Income Statement";"MONTHS",#N/A,FALSE,"Ag";"QTRS",#N/A,FALSE,"Ag";"MONTHS",#N/A,FALSE,"Turf";"QTRS",#N/A,FALSE,"Turf";"MONTHS",#N/A,FALSE,"Industrial";"QTRS",#N/A,FALSE,"Industrial";"MONTHS",#N/A,FALSE,"Parts";"QTRS",#N/A,FALSE,"Parts"}</definedName>
    <definedName name="wrn.Scenario." localSheetId="4" hidden="1">{"scen1",#N/A,FALSE,"Scenarios";"scen2",#N/A,FALSE,"Scenarios"}</definedName>
    <definedName name="wrn.Scenario." localSheetId="5" hidden="1">{"scen1",#N/A,FALSE,"Scenarios";"scen2",#N/A,FALSE,"Scenarios"}</definedName>
    <definedName name="wrn.Scenario." localSheetId="6" hidden="1">{"scen1",#N/A,FALSE,"Scenarios";"scen2",#N/A,FALSE,"Scenarios"}</definedName>
    <definedName name="wrn.Scenario." localSheetId="3" hidden="1">{"scen1",#N/A,FALSE,"Scenarios";"scen2",#N/A,FALSE,"Scenarios"}</definedName>
    <definedName name="wrn.Scenario." hidden="1">{"scen1",#N/A,FALSE,"Scenarios";"scen2",#N/A,FALSE,"Scenarios"}</definedName>
    <definedName name="wrn.Scenario._.Summary._.Comparisons." localSheetId="4" hidden="1">{#N/A,"Rolling Option",FALSE,"Scenario Variable Cells";"Legal Internal",#N/A,FALSE,"Cash Flow Proforma";#N/A,"Pad &amp; Roll",FALSE,"Scenario Variable Cells";"Legal Internal",#N/A,FALSE,"Cash Flow Proforma";#N/A,"SuperPads",FALSE,"Scenario Variable Cells";"Legal Internal",#N/A,FALSE,"Cash Flow Proforma";#N/A,"Finished",FALSE,"Scenario Variable Cells";"Legal Internal",#N/A,FALSE,"Cash Flow Proforma"}</definedName>
    <definedName name="wrn.Scenario._.Summary._.Comparisons." localSheetId="5" hidden="1">{#N/A,"Rolling Option",FALSE,"Scenario Variable Cells";"Legal Internal",#N/A,FALSE,"Cash Flow Proforma";#N/A,"Pad &amp; Roll",FALSE,"Scenario Variable Cells";"Legal Internal",#N/A,FALSE,"Cash Flow Proforma";#N/A,"SuperPads",FALSE,"Scenario Variable Cells";"Legal Internal",#N/A,FALSE,"Cash Flow Proforma";#N/A,"Finished",FALSE,"Scenario Variable Cells";"Legal Internal",#N/A,FALSE,"Cash Flow Proforma"}</definedName>
    <definedName name="wrn.Scenario._.Summary._.Comparisons." localSheetId="6" hidden="1">{#N/A,"Rolling Option",FALSE,"Scenario Variable Cells";"Legal Internal",#N/A,FALSE,"Cash Flow Proforma";#N/A,"Pad &amp; Roll",FALSE,"Scenario Variable Cells";"Legal Internal",#N/A,FALSE,"Cash Flow Proforma";#N/A,"SuperPads",FALSE,"Scenario Variable Cells";"Legal Internal",#N/A,FALSE,"Cash Flow Proforma";#N/A,"Finished",FALSE,"Scenario Variable Cells";"Legal Internal",#N/A,FALSE,"Cash Flow Proforma"}</definedName>
    <definedName name="wrn.Scenario._.Summary._.Comparisons." localSheetId="3" hidden="1">{#N/A,"Rolling Option",FALSE,"Scenario Variable Cells";"Legal Internal",#N/A,FALSE,"Cash Flow Proforma";#N/A,"Pad &amp; Roll",FALSE,"Scenario Variable Cells";"Legal Internal",#N/A,FALSE,"Cash Flow Proforma";#N/A,"SuperPads",FALSE,"Scenario Variable Cells";"Legal Internal",#N/A,FALSE,"Cash Flow Proforma";#N/A,"Finished",FALSE,"Scenario Variable Cells";"Legal Internal",#N/A,FALSE,"Cash Flow Proforma"}</definedName>
    <definedName name="wrn.Scenario._.Summary._.Comparisons." hidden="1">{#N/A,"Rolling Option",FALSE,"Scenario Variable Cells";"Legal Internal",#N/A,FALSE,"Cash Flow Proforma";#N/A,"Pad &amp; Roll",FALSE,"Scenario Variable Cells";"Legal Internal",#N/A,FALSE,"Cash Flow Proforma";#N/A,"SuperPads",FALSE,"Scenario Variable Cells";"Legal Internal",#N/A,FALSE,"Cash Flow Proforma";#N/A,"Finished",FALSE,"Scenario Variable Cells";"Legal Internal",#N/A,FALSE,"Cash Flow Proforma"}</definedName>
    <definedName name="wrn.SCHAs." localSheetId="4" hidden="1">{"ACCOUNTING COPY",#N/A,FALSE,"SCHEDULE A";"FINANCE COPY",#N/A,FALSE,"SCHEDULE A";"P.L. COPY",#N/A,FALSE,"SCHEDULE A"}</definedName>
    <definedName name="wrn.SCHAs." localSheetId="5" hidden="1">{"ACCOUNTING COPY",#N/A,FALSE,"SCHEDULE A";"FINANCE COPY",#N/A,FALSE,"SCHEDULE A";"P.L. COPY",#N/A,FALSE,"SCHEDULE A"}</definedName>
    <definedName name="wrn.SCHAs." localSheetId="6" hidden="1">{"ACCOUNTING COPY",#N/A,FALSE,"SCHEDULE A";"FINANCE COPY",#N/A,FALSE,"SCHEDULE A";"P.L. COPY",#N/A,FALSE,"SCHEDULE A"}</definedName>
    <definedName name="wrn.SCHAs." localSheetId="3" hidden="1">{"ACCOUNTING COPY",#N/A,FALSE,"SCHEDULE A";"FINANCE COPY",#N/A,FALSE,"SCHEDULE A";"P.L. COPY",#N/A,FALSE,"SCHEDULE A"}</definedName>
    <definedName name="wrn.SCHAs." hidden="1">{"ACCOUNTING COPY",#N/A,FALSE,"SCHEDULE A";"FINANCE COPY",#N/A,FALSE,"SCHEDULE A";"P.L. COPY",#N/A,FALSE,"SCHEDULE A"}</definedName>
    <definedName name="wrn.schas2" localSheetId="4" hidden="1">{"ACCOUNTING COPY",#N/A,FALSE,"SCHEDULE A";"FINANCE COPY",#N/A,FALSE,"SCHEDULE A";"P.L. COPY",#N/A,FALSE,"SCHEDULE A"}</definedName>
    <definedName name="wrn.schas2" localSheetId="5" hidden="1">{"ACCOUNTING COPY",#N/A,FALSE,"SCHEDULE A";"FINANCE COPY",#N/A,FALSE,"SCHEDULE A";"P.L. COPY",#N/A,FALSE,"SCHEDULE A"}</definedName>
    <definedName name="wrn.schas2" localSheetId="6" hidden="1">{"ACCOUNTING COPY",#N/A,FALSE,"SCHEDULE A";"FINANCE COPY",#N/A,FALSE,"SCHEDULE A";"P.L. COPY",#N/A,FALSE,"SCHEDULE A"}</definedName>
    <definedName name="wrn.schas2" localSheetId="3" hidden="1">{"ACCOUNTING COPY",#N/A,FALSE,"SCHEDULE A";"FINANCE COPY",#N/A,FALSE,"SCHEDULE A";"P.L. COPY",#N/A,FALSE,"SCHEDULE A"}</definedName>
    <definedName name="wrn.schas2" hidden="1">{"ACCOUNTING COPY",#N/A,FALSE,"SCHEDULE A";"FINANCE COPY",#N/A,FALSE,"SCHEDULE A";"P.L. COPY",#N/A,FALSE,"SCHEDULE A"}</definedName>
    <definedName name="wrn.SCHEDULE" localSheetId="4" hidden="1">{"SCHEDULE",#N/A,FALSE,"Fin_sched"}</definedName>
    <definedName name="wrn.SCHEDULE" localSheetId="5" hidden="1">{"SCHEDULE",#N/A,FALSE,"Fin_sched"}</definedName>
    <definedName name="wrn.SCHEDULE" localSheetId="6" hidden="1">{"SCHEDULE",#N/A,FALSE,"Fin_sched"}</definedName>
    <definedName name="wrn.SCHEDULE" localSheetId="3" hidden="1">{"SCHEDULE",#N/A,FALSE,"Fin_sched"}</definedName>
    <definedName name="wrn.SCHEDULE" hidden="1">{"SCHEDULE",#N/A,FALSE,"Fin_sched"}</definedName>
    <definedName name="wrn.SCHEDULE." localSheetId="4" hidden="1">{"SCHEDULE",#N/A,FALSE,"Fin_sched"}</definedName>
    <definedName name="wrn.SCHEDULE." localSheetId="5" hidden="1">{"SCHEDULE",#N/A,FALSE,"Fin_sched"}</definedName>
    <definedName name="wrn.SCHEDULE." localSheetId="6" hidden="1">{"SCHEDULE",#N/A,FALSE,"Fin_sched"}</definedName>
    <definedName name="wrn.SCHEDULE." localSheetId="3" hidden="1">{"SCHEDULE",#N/A,FALSE,"Fin_sched"}</definedName>
    <definedName name="wrn.SCHEDULE." hidden="1">{"SCHEDULE",#N/A,FALSE,"Fin_sched"}</definedName>
    <definedName name="wrn.Schedule._.A." localSheetId="4" hidden="1">{"Schedule A",#N/A,FALSE,"Schedule A"}</definedName>
    <definedName name="wrn.Schedule._.A." localSheetId="5" hidden="1">{"Schedule A",#N/A,FALSE,"Schedule A"}</definedName>
    <definedName name="wrn.Schedule._.A." localSheetId="6" hidden="1">{"Schedule A",#N/A,FALSE,"Schedule A"}</definedName>
    <definedName name="wrn.Schedule._.A." localSheetId="3" hidden="1">{"Schedule A",#N/A,FALSE,"Schedule A"}</definedName>
    <definedName name="wrn.Schedule._.A." hidden="1">{"Schedule A",#N/A,FALSE,"Schedule A"}</definedName>
    <definedName name="wrn.Schedule._.B." localSheetId="4" hidden="1">{"Schedule B",#N/A,FALSE,"Schedule B"}</definedName>
    <definedName name="wrn.Schedule._.B." localSheetId="5" hidden="1">{"Schedule B",#N/A,FALSE,"Schedule B"}</definedName>
    <definedName name="wrn.Schedule._.B." localSheetId="6" hidden="1">{"Schedule B",#N/A,FALSE,"Schedule B"}</definedName>
    <definedName name="wrn.Schedule._.B." localSheetId="3" hidden="1">{"Schedule B",#N/A,FALSE,"Schedule B"}</definedName>
    <definedName name="wrn.Schedule._.B." hidden="1">{"Schedule B",#N/A,FALSE,"Schedule B"}</definedName>
    <definedName name="wrn.Schedule._.C." localSheetId="4" hidden="1">{"Schedule C",#N/A,FALSE,"Schedule C"}</definedName>
    <definedName name="wrn.Schedule._.C." localSheetId="5" hidden="1">{"Schedule C",#N/A,FALSE,"Schedule C"}</definedName>
    <definedName name="wrn.Schedule._.C." localSheetId="6" hidden="1">{"Schedule C",#N/A,FALSE,"Schedule C"}</definedName>
    <definedName name="wrn.Schedule._.C." localSheetId="3" hidden="1">{"Schedule C",#N/A,FALSE,"Schedule C"}</definedName>
    <definedName name="wrn.Schedule._.C." hidden="1">{"Schedule C",#N/A,FALSE,"Schedule C"}</definedName>
    <definedName name="wrn.Schedule._.D." localSheetId="4" hidden="1">{"Schedule D",#N/A,FALSE,"Schedule C-D"}</definedName>
    <definedName name="wrn.Schedule._.D." localSheetId="5" hidden="1">{"Schedule D",#N/A,FALSE,"Schedule C-D"}</definedName>
    <definedName name="wrn.Schedule._.D." localSheetId="6" hidden="1">{"Schedule D",#N/A,FALSE,"Schedule C-D"}</definedName>
    <definedName name="wrn.Schedule._.D." localSheetId="3" hidden="1">{"Schedule D",#N/A,FALSE,"Schedule C-D"}</definedName>
    <definedName name="wrn.Schedule._.D." hidden="1">{"Schedule D",#N/A,FALSE,"Schedule C-D"}</definedName>
    <definedName name="wrn.SCHEDULE._.H." localSheetId="4" hidden="1">{"ACCOUNT DETAIL",#N/A,FALSE,"SCHEDULE E";"ACCOUNT DETAIL",#N/A,FALSE,"SCHEDULE G";"ACCOUNT DETAIL",#N/A,FALSE,"SCHEDULE H";"ACCOUNT DETAIL",#N/A,FALSE,"SCHEDULE I"}</definedName>
    <definedName name="wrn.SCHEDULE._.H." localSheetId="5" hidden="1">{"ACCOUNT DETAIL",#N/A,FALSE,"SCHEDULE E";"ACCOUNT DETAIL",#N/A,FALSE,"SCHEDULE G";"ACCOUNT DETAIL",#N/A,FALSE,"SCHEDULE H";"ACCOUNT DETAIL",#N/A,FALSE,"SCHEDULE I"}</definedName>
    <definedName name="wrn.SCHEDULE._.H." localSheetId="6" hidden="1">{"ACCOUNT DETAIL",#N/A,FALSE,"SCHEDULE E";"ACCOUNT DETAIL",#N/A,FALSE,"SCHEDULE G";"ACCOUNT DETAIL",#N/A,FALSE,"SCHEDULE H";"ACCOUNT DETAIL",#N/A,FALSE,"SCHEDULE I"}</definedName>
    <definedName name="wrn.SCHEDULE._.H." localSheetId="3" hidden="1">{"ACCOUNT DETAIL",#N/A,FALSE,"SCHEDULE E";"ACCOUNT DETAIL",#N/A,FALSE,"SCHEDULE G";"ACCOUNT DETAIL",#N/A,FALSE,"SCHEDULE H";"ACCOUNT DETAIL",#N/A,FALSE,"SCHEDULE I"}</definedName>
    <definedName name="wrn.SCHEDULE._.H." hidden="1">{"ACCOUNT DETAIL",#N/A,FALSE,"SCHEDULE E";"ACCOUNT DETAIL",#N/A,FALSE,"SCHEDULE G";"ACCOUNT DETAIL",#N/A,FALSE,"SCHEDULE H";"ACCOUNT DETAIL",#N/A,FALSE,"SCHEDULE I"}</definedName>
    <definedName name="wrn.scheduleA." localSheetId="4" hidden="1">{"scheduleA",#N/A,FALSE,"CTT_CLO"}</definedName>
    <definedName name="wrn.scheduleA." localSheetId="5" hidden="1">{"scheduleA",#N/A,FALSE,"CTT_CLO"}</definedName>
    <definedName name="wrn.scheduleA." localSheetId="6" hidden="1">{"scheduleA",#N/A,FALSE,"CTT_CLO"}</definedName>
    <definedName name="wrn.scheduleA." localSheetId="3" hidden="1">{"scheduleA",#N/A,FALSE,"CTT_CLO"}</definedName>
    <definedName name="wrn.scheduleA." hidden="1">{"scheduleA",#N/A,FALSE,"CTT_CLO"}</definedName>
    <definedName name="wrn.scheduleB." localSheetId="4" hidden="1">{"scheduleB",#N/A,FALSE,"CTT_CLO"}</definedName>
    <definedName name="wrn.scheduleB." localSheetId="5" hidden="1">{"scheduleB",#N/A,FALSE,"CTT_CLO"}</definedName>
    <definedName name="wrn.scheduleB." localSheetId="6" hidden="1">{"scheduleB",#N/A,FALSE,"CTT_CLO"}</definedName>
    <definedName name="wrn.scheduleB." localSheetId="3" hidden="1">{"scheduleB",#N/A,FALSE,"CTT_CLO"}</definedName>
    <definedName name="wrn.scheduleB." hidden="1">{"scheduleB",#N/A,FALSE,"CTT_CLO"}</definedName>
    <definedName name="wrn.scheduleEF." localSheetId="4" hidden="1">{"scheduleEF",#N/A,FALSE,"CTT_CLO"}</definedName>
    <definedName name="wrn.scheduleEF." localSheetId="5" hidden="1">{"scheduleEF",#N/A,FALSE,"CTT_CLO"}</definedName>
    <definedName name="wrn.scheduleEF." localSheetId="6" hidden="1">{"scheduleEF",#N/A,FALSE,"CTT_CLO"}</definedName>
    <definedName name="wrn.scheduleEF." localSheetId="3" hidden="1">{"scheduleEF",#N/A,FALSE,"CTT_CLO"}</definedName>
    <definedName name="wrn.scheduleEF." hidden="1">{"scheduleEF",#N/A,FALSE,"CTT_CLO"}</definedName>
    <definedName name="wrn.scheduleF." localSheetId="4" hidden="1">{"scheduleF",#N/A,FALSE,"CTT_CLO"}</definedName>
    <definedName name="wrn.scheduleF." localSheetId="5" hidden="1">{"scheduleF",#N/A,FALSE,"CTT_CLO"}</definedName>
    <definedName name="wrn.scheduleF." localSheetId="6" hidden="1">{"scheduleF",#N/A,FALSE,"CTT_CLO"}</definedName>
    <definedName name="wrn.scheduleF." localSheetId="3" hidden="1">{"scheduleF",#N/A,FALSE,"CTT_CLO"}</definedName>
    <definedName name="wrn.scheduleF." hidden="1">{"scheduleF",#N/A,FALSE,"CTT_CLO"}</definedName>
    <definedName name="wrn.Schedules." localSheetId="4" hidden="1">{#N/A,#N/A,FALSE,"Lse-ex";#N/A,#N/A,FALSE,"Rollover";#N/A,#N/A,FALSE,"Hist Sales";#N/A,#N/A,FALSE,"97 Occup Cst";#N/A,#N/A,FALSE,"Breakpoint";#N/A,#N/A,FALSE,"Rentroll";#N/A,#N/A,FALSE,"Hst I&amp;E";#N/A,#N/A,FALSE,"Owners";#N/A,#N/A,FALSE,"PROPS96";#N/A,#N/A,FALSE,"Props on mkt";#N/A,#N/A,FALSE,"Portfolios on mkt"}</definedName>
    <definedName name="wrn.Schedules." localSheetId="5" hidden="1">{#N/A,#N/A,FALSE,"Lse-ex";#N/A,#N/A,FALSE,"Rollover";#N/A,#N/A,FALSE,"Hist Sales";#N/A,#N/A,FALSE,"97 Occup Cst";#N/A,#N/A,FALSE,"Breakpoint";#N/A,#N/A,FALSE,"Rentroll";#N/A,#N/A,FALSE,"Hst I&amp;E";#N/A,#N/A,FALSE,"Owners";#N/A,#N/A,FALSE,"PROPS96";#N/A,#N/A,FALSE,"Props on mkt";#N/A,#N/A,FALSE,"Portfolios on mkt"}</definedName>
    <definedName name="wrn.Schedules." localSheetId="6" hidden="1">{#N/A,#N/A,FALSE,"Lse-ex";#N/A,#N/A,FALSE,"Rollover";#N/A,#N/A,FALSE,"Hist Sales";#N/A,#N/A,FALSE,"97 Occup Cst";#N/A,#N/A,FALSE,"Breakpoint";#N/A,#N/A,FALSE,"Rentroll";#N/A,#N/A,FALSE,"Hst I&amp;E";#N/A,#N/A,FALSE,"Owners";#N/A,#N/A,FALSE,"PROPS96";#N/A,#N/A,FALSE,"Props on mkt";#N/A,#N/A,FALSE,"Portfolios on mkt"}</definedName>
    <definedName name="wrn.Schedules." localSheetId="3" hidden="1">{#N/A,#N/A,FALSE,"Lse-ex";#N/A,#N/A,FALSE,"Rollover";#N/A,#N/A,FALSE,"Hist Sales";#N/A,#N/A,FALSE,"97 Occup Cst";#N/A,#N/A,FALSE,"Breakpoint";#N/A,#N/A,FALSE,"Rentroll";#N/A,#N/A,FALSE,"Hst I&amp;E";#N/A,#N/A,FALSE,"Owners";#N/A,#N/A,FALSE,"PROPS96";#N/A,#N/A,FALSE,"Props on mkt";#N/A,#N/A,FALSE,"Portfolios on mkt"}</definedName>
    <definedName name="wrn.Schedules." hidden="1">{#N/A,#N/A,FALSE,"Lse-ex";#N/A,#N/A,FALSE,"Rollover";#N/A,#N/A,FALSE,"Hist Sales";#N/A,#N/A,FALSE,"97 Occup Cst";#N/A,#N/A,FALSE,"Breakpoint";#N/A,#N/A,FALSE,"Rentroll";#N/A,#N/A,FALSE,"Hst I&amp;E";#N/A,#N/A,FALSE,"Owners";#N/A,#N/A,FALSE,"PROPS96";#N/A,#N/A,FALSE,"Props on mkt";#N/A,#N/A,FALSE,"Portfolios on mkt"}</definedName>
    <definedName name="wrn.SCHEDULES._.ABC." localSheetId="4" hidden="1">{#N/A,#N/A,FALSE,"SCHEDULE A";"MINIMUM RENT",#N/A,FALSE,"SCHEDULES B &amp; C";"PERCENTAGE RENT",#N/A,FALSE,"SCHEDULES B &amp; C"}</definedName>
    <definedName name="wrn.SCHEDULES._.ABC." localSheetId="5" hidden="1">{#N/A,#N/A,FALSE,"SCHEDULE A";"MINIMUM RENT",#N/A,FALSE,"SCHEDULES B &amp; C";"PERCENTAGE RENT",#N/A,FALSE,"SCHEDULES B &amp; C"}</definedName>
    <definedName name="wrn.SCHEDULES._.ABC." localSheetId="6" hidden="1">{#N/A,#N/A,FALSE,"SCHEDULE A";"MINIMUM RENT",#N/A,FALSE,"SCHEDULES B &amp; C";"PERCENTAGE RENT",#N/A,FALSE,"SCHEDULES B &amp; C"}</definedName>
    <definedName name="wrn.SCHEDULES._.ABC." localSheetId="3" hidden="1">{#N/A,#N/A,FALSE,"SCHEDULE A";"MINIMUM RENT",#N/A,FALSE,"SCHEDULES B &amp; C";"PERCENTAGE RENT",#N/A,FALSE,"SCHEDULES B &amp; C"}</definedName>
    <definedName name="wrn.SCHEDULES._.ABC." hidden="1">{#N/A,#N/A,FALSE,"SCHEDULE A";"MINIMUM RENT",#N/A,FALSE,"SCHEDULES B &amp; C";"PERCENTAGE RENT",#N/A,FALSE,"SCHEDULES B &amp; C"}</definedName>
    <definedName name="wrn.seafirst." localSheetId="4" hidden="1">{#N/A,#N/A,FALSE,"Project Summary";#N/A,#N/A,FALSE,"Master Developer Cash Flow";#N/A,#N/A,FALSE,"Parking Budget";#N/A,#N/A,FALSE,"Parking Cash Flow2";#N/A,#N/A,FALSE,"Parking Assumptions";#N/A,#N/A,FALSE,"Bond Structure - Lease";#N/A,#N/A,FALSE,"Retail Development Budget";#N/A,#N/A,FALSE,"Retail Cash Flow";#N/A,#N/A,FALSE,"Retail Assumptions Summary";#N/A,#N/A,FALSE,"Retail Income Assumptions";#N/A,#N/A,FALSE,"Retail % Rent";#N/A,#N/A,FALSE,"Retail Debt Service";#N/A,#N/A,FALSE,"Office Development Budget";#N/A,#N/A,FALSE,"Office Cash Flow";#N/A,#N/A,FALSE,"Office Assumptions";#N/A,#N/A,FALSE,"Office Debt Service";#N/A,#N/A,FALSE,"Hotel Development Budget";#N/A,#N/A,FALSE,"Hotel Cash Flow";#N/A,#N/A,FALSE,"Hotel Assumptions";#N/A,#N/A,FALSE,"Hotel Debt Service"}</definedName>
    <definedName name="wrn.seafirst." localSheetId="5" hidden="1">{#N/A,#N/A,FALSE,"Project Summary";#N/A,#N/A,FALSE,"Master Developer Cash Flow";#N/A,#N/A,FALSE,"Parking Budget";#N/A,#N/A,FALSE,"Parking Cash Flow2";#N/A,#N/A,FALSE,"Parking Assumptions";#N/A,#N/A,FALSE,"Bond Structure - Lease";#N/A,#N/A,FALSE,"Retail Development Budget";#N/A,#N/A,FALSE,"Retail Cash Flow";#N/A,#N/A,FALSE,"Retail Assumptions Summary";#N/A,#N/A,FALSE,"Retail Income Assumptions";#N/A,#N/A,FALSE,"Retail % Rent";#N/A,#N/A,FALSE,"Retail Debt Service";#N/A,#N/A,FALSE,"Office Development Budget";#N/A,#N/A,FALSE,"Office Cash Flow";#N/A,#N/A,FALSE,"Office Assumptions";#N/A,#N/A,FALSE,"Office Debt Service";#N/A,#N/A,FALSE,"Hotel Development Budget";#N/A,#N/A,FALSE,"Hotel Cash Flow";#N/A,#N/A,FALSE,"Hotel Assumptions";#N/A,#N/A,FALSE,"Hotel Debt Service"}</definedName>
    <definedName name="wrn.seafirst." localSheetId="6" hidden="1">{#N/A,#N/A,FALSE,"Project Summary";#N/A,#N/A,FALSE,"Master Developer Cash Flow";#N/A,#N/A,FALSE,"Parking Budget";#N/A,#N/A,FALSE,"Parking Cash Flow2";#N/A,#N/A,FALSE,"Parking Assumptions";#N/A,#N/A,FALSE,"Bond Structure - Lease";#N/A,#N/A,FALSE,"Retail Development Budget";#N/A,#N/A,FALSE,"Retail Cash Flow";#N/A,#N/A,FALSE,"Retail Assumptions Summary";#N/A,#N/A,FALSE,"Retail Income Assumptions";#N/A,#N/A,FALSE,"Retail % Rent";#N/A,#N/A,FALSE,"Retail Debt Service";#N/A,#N/A,FALSE,"Office Development Budget";#N/A,#N/A,FALSE,"Office Cash Flow";#N/A,#N/A,FALSE,"Office Assumptions";#N/A,#N/A,FALSE,"Office Debt Service";#N/A,#N/A,FALSE,"Hotel Development Budget";#N/A,#N/A,FALSE,"Hotel Cash Flow";#N/A,#N/A,FALSE,"Hotel Assumptions";#N/A,#N/A,FALSE,"Hotel Debt Service"}</definedName>
    <definedName name="wrn.seafirst." localSheetId="3" hidden="1">{#N/A,#N/A,FALSE,"Project Summary";#N/A,#N/A,FALSE,"Master Developer Cash Flow";#N/A,#N/A,FALSE,"Parking Budget";#N/A,#N/A,FALSE,"Parking Cash Flow2";#N/A,#N/A,FALSE,"Parking Assumptions";#N/A,#N/A,FALSE,"Bond Structure - Lease";#N/A,#N/A,FALSE,"Retail Development Budget";#N/A,#N/A,FALSE,"Retail Cash Flow";#N/A,#N/A,FALSE,"Retail Assumptions Summary";#N/A,#N/A,FALSE,"Retail Income Assumptions";#N/A,#N/A,FALSE,"Retail % Rent";#N/A,#N/A,FALSE,"Retail Debt Service";#N/A,#N/A,FALSE,"Office Development Budget";#N/A,#N/A,FALSE,"Office Cash Flow";#N/A,#N/A,FALSE,"Office Assumptions";#N/A,#N/A,FALSE,"Office Debt Service";#N/A,#N/A,FALSE,"Hotel Development Budget";#N/A,#N/A,FALSE,"Hotel Cash Flow";#N/A,#N/A,FALSE,"Hotel Assumptions";#N/A,#N/A,FALSE,"Hotel Debt Service"}</definedName>
    <definedName name="wrn.seafirst." hidden="1">{#N/A,#N/A,FALSE,"Project Summary";#N/A,#N/A,FALSE,"Master Developer Cash Flow";#N/A,#N/A,FALSE,"Parking Budget";#N/A,#N/A,FALSE,"Parking Cash Flow2";#N/A,#N/A,FALSE,"Parking Assumptions";#N/A,#N/A,FALSE,"Bond Structure - Lease";#N/A,#N/A,FALSE,"Retail Development Budget";#N/A,#N/A,FALSE,"Retail Cash Flow";#N/A,#N/A,FALSE,"Retail Assumptions Summary";#N/A,#N/A,FALSE,"Retail Income Assumptions";#N/A,#N/A,FALSE,"Retail % Rent";#N/A,#N/A,FALSE,"Retail Debt Service";#N/A,#N/A,FALSE,"Office Development Budget";#N/A,#N/A,FALSE,"Office Cash Flow";#N/A,#N/A,FALSE,"Office Assumptions";#N/A,#N/A,FALSE,"Office Debt Service";#N/A,#N/A,FALSE,"Hotel Development Budget";#N/A,#N/A,FALSE,"Hotel Cash Flow";#N/A,#N/A,FALSE,"Hotel Assumptions";#N/A,#N/A,FALSE,"Hotel Debt Service"}</definedName>
    <definedName name="wrn.Secondary._.Competition." localSheetId="4" hidden="1">{#N/A,#N/A,FALSE,"Secondary"}</definedName>
    <definedName name="wrn.Secondary._.Competition." localSheetId="5" hidden="1">{#N/A,#N/A,FALSE,"Secondary"}</definedName>
    <definedName name="wrn.Secondary._.Competition." localSheetId="6" hidden="1">{#N/A,#N/A,FALSE,"Secondary"}</definedName>
    <definedName name="wrn.Secondary._.Competition." localSheetId="3" hidden="1">{#N/A,#N/A,FALSE,"Secondary"}</definedName>
    <definedName name="wrn.Secondary._.Competition." hidden="1">{#N/A,#N/A,FALSE,"Secondary"}</definedName>
    <definedName name="wrn.Short." localSheetId="4" hidden="1">{#N/A,#N/A,FALSE,"ExecutiveSummary";#N/A,#N/A,FALSE,"CostDetail";#N/A,#N/A,FALSE,"IncomeDetail"}</definedName>
    <definedName name="wrn.Short." localSheetId="5" hidden="1">{#N/A,#N/A,FALSE,"ExecutiveSummary";#N/A,#N/A,FALSE,"CostDetail";#N/A,#N/A,FALSE,"IncomeDetail"}</definedName>
    <definedName name="wrn.Short." localSheetId="6" hidden="1">{#N/A,#N/A,FALSE,"ExecutiveSummary";#N/A,#N/A,FALSE,"CostDetail";#N/A,#N/A,FALSE,"IncomeDetail"}</definedName>
    <definedName name="wrn.Short." localSheetId="3" hidden="1">{#N/A,#N/A,FALSE,"ExecutiveSummary";#N/A,#N/A,FALSE,"CostDetail";#N/A,#N/A,FALSE,"IncomeDetail"}</definedName>
    <definedName name="wrn.Short." hidden="1">{#N/A,#N/A,FALSE,"ExecutiveSummary";#N/A,#N/A,FALSE,"CostDetail";#N/A,#N/A,FALSE,"IncomeDetail"}</definedName>
    <definedName name="wrn.Short._.Print." localSheetId="4" hidden="1">{#N/A,#N/A,FALSE,"Cover";#N/A,#N/A,FALSE,"Stack";#N/A,#N/A,FALSE,"Cost S";#N/A,#N/A,FALSE," CF";#N/A,#N/A,FALSE,"Investor"}</definedName>
    <definedName name="wrn.Short._.Print." localSheetId="5" hidden="1">{#N/A,#N/A,FALSE,"Cover";#N/A,#N/A,FALSE,"Stack";#N/A,#N/A,FALSE,"Cost S";#N/A,#N/A,FALSE," CF";#N/A,#N/A,FALSE,"Investor"}</definedName>
    <definedName name="wrn.Short._.Print." localSheetId="6" hidden="1">{#N/A,#N/A,FALSE,"Cover";#N/A,#N/A,FALSE,"Stack";#N/A,#N/A,FALSE,"Cost S";#N/A,#N/A,FALSE," CF";#N/A,#N/A,FALSE,"Investor"}</definedName>
    <definedName name="wrn.Short._.Print." localSheetId="3" hidden="1">{#N/A,#N/A,FALSE,"Cover";#N/A,#N/A,FALSE,"Stack";#N/A,#N/A,FALSE,"Cost S";#N/A,#N/A,FALSE," CF";#N/A,#N/A,FALSE,"Investor"}</definedName>
    <definedName name="wrn.Short._.Print." hidden="1">{#N/A,#N/A,FALSE,"Cover";#N/A,#N/A,FALSE,"Stack";#N/A,#N/A,FALSE,"Cost S";#N/A,#N/A,FALSE," CF";#N/A,#N/A,FALSE,"Investor"}</definedName>
    <definedName name="wrn.Side._.by._.Side." localSheetId="4" hidden="1">{"Side 99",#N/A,FALSE,"S&amp;U Side by Side"}</definedName>
    <definedName name="wrn.Side._.by._.Side." localSheetId="5" hidden="1">{"Side 99",#N/A,FALSE,"S&amp;U Side by Side"}</definedName>
    <definedName name="wrn.Side._.by._.Side." localSheetId="6" hidden="1">{"Side 99",#N/A,FALSE,"S&amp;U Side by Side"}</definedName>
    <definedName name="wrn.Side._.by._.Side." localSheetId="3" hidden="1">{"Side 99",#N/A,FALSE,"S&amp;U Side by Side"}</definedName>
    <definedName name="wrn.Side._.by._.Side." hidden="1">{"Side 99",#N/A,FALSE,"S&amp;U Side by Side"}</definedName>
    <definedName name="wrn.Site._.Development._.Package." localSheetId="4" hidden="1">{#N/A,#N/A,TRUE,"Site Dev P1";#N/A,#N/A,TRUE,"SD P2";#N/A,#N/A,TRUE,"SD P3"}</definedName>
    <definedName name="wrn.Site._.Development._.Package." localSheetId="5" hidden="1">{#N/A,#N/A,TRUE,"Site Dev P1";#N/A,#N/A,TRUE,"SD P2";#N/A,#N/A,TRUE,"SD P3"}</definedName>
    <definedName name="wrn.Site._.Development._.Package." localSheetId="6" hidden="1">{#N/A,#N/A,TRUE,"Site Dev P1";#N/A,#N/A,TRUE,"SD P2";#N/A,#N/A,TRUE,"SD P3"}</definedName>
    <definedName name="wrn.Site._.Development._.Package." localSheetId="3" hidden="1">{#N/A,#N/A,TRUE,"Site Dev P1";#N/A,#N/A,TRUE,"SD P2";#N/A,#N/A,TRUE,"SD P3"}</definedName>
    <definedName name="wrn.Site._.Development._.Package." hidden="1">{#N/A,#N/A,TRUE,"Site Dev P1";#N/A,#N/A,TRUE,"SD P2";#N/A,#N/A,TRUE,"SD P3"}</definedName>
    <definedName name="wrn.SKSCS1." localSheetId="4" hidden="1">{#N/A,#N/A,FALSE,"Antony Financials";#N/A,#N/A,FALSE,"Cowboy Financials";#N/A,#N/A,FALSE,"Combined";#N/A,#N/A,FALSE,"Valuematrix";#N/A,#N/A,FALSE,"DCFAntony";#N/A,#N/A,FALSE,"DCFCowboy";#N/A,#N/A,FALSE,"DCFCombined"}</definedName>
    <definedName name="wrn.SKSCS1." localSheetId="5" hidden="1">{#N/A,#N/A,FALSE,"Antony Financials";#N/A,#N/A,FALSE,"Cowboy Financials";#N/A,#N/A,FALSE,"Combined";#N/A,#N/A,FALSE,"Valuematrix";#N/A,#N/A,FALSE,"DCFAntony";#N/A,#N/A,FALSE,"DCFCowboy";#N/A,#N/A,FALSE,"DCFCombined"}</definedName>
    <definedName name="wrn.SKSCS1." localSheetId="6" hidden="1">{#N/A,#N/A,FALSE,"Antony Financials";#N/A,#N/A,FALSE,"Cowboy Financials";#N/A,#N/A,FALSE,"Combined";#N/A,#N/A,FALSE,"Valuematrix";#N/A,#N/A,FALSE,"DCFAntony";#N/A,#N/A,FALSE,"DCFCowboy";#N/A,#N/A,FALSE,"DCFCombined"}</definedName>
    <definedName name="wrn.SKSCS1." localSheetId="3" hidden="1">{#N/A,#N/A,FALSE,"Antony Financials";#N/A,#N/A,FALSE,"Cowboy Financials";#N/A,#N/A,FALSE,"Combined";#N/A,#N/A,FALSE,"Valuematrix";#N/A,#N/A,FALSE,"DCFAntony";#N/A,#N/A,FALSE,"DCFCowboy";#N/A,#N/A,FALSE,"DCFCombined"}</definedName>
    <definedName name="wrn.SKSCS1." hidden="1">{#N/A,#N/A,FALSE,"Antony Financials";#N/A,#N/A,FALSE,"Cowboy Financials";#N/A,#N/A,FALSE,"Combined";#N/A,#N/A,FALSE,"Valuematrix";#N/A,#N/A,FALSE,"DCFAntony";#N/A,#N/A,FALSE,"DCFCowboy";#N/A,#N/A,FALSE,"DCFCombined"}</definedName>
    <definedName name="wrn.Special._.Project." localSheetId="4" hidden="1">{#N/A,#N/A,TRUE,"Cedar Branch Apartments";#N/A,#N/A,TRUE,"Creekbend Apartments";#N/A,#N/A,TRUE,"Heatherwood Apartments";#N/A,#N/A,TRUE,"Rockport Apartments";#N/A,#N/A,TRUE,"Sale on 30-Sep-96";#N/A,#N/A,TRUE,"Sale on 30-Sep-97";#N/A,#N/A,TRUE,"Sale on 30-Sep-98"}</definedName>
    <definedName name="wrn.Special._.Project." localSheetId="5" hidden="1">{#N/A,#N/A,TRUE,"Cedar Branch Apartments";#N/A,#N/A,TRUE,"Creekbend Apartments";#N/A,#N/A,TRUE,"Heatherwood Apartments";#N/A,#N/A,TRUE,"Rockport Apartments";#N/A,#N/A,TRUE,"Sale on 30-Sep-96";#N/A,#N/A,TRUE,"Sale on 30-Sep-97";#N/A,#N/A,TRUE,"Sale on 30-Sep-98"}</definedName>
    <definedName name="wrn.Special._.Project." localSheetId="6" hidden="1">{#N/A,#N/A,TRUE,"Cedar Branch Apartments";#N/A,#N/A,TRUE,"Creekbend Apartments";#N/A,#N/A,TRUE,"Heatherwood Apartments";#N/A,#N/A,TRUE,"Rockport Apartments";#N/A,#N/A,TRUE,"Sale on 30-Sep-96";#N/A,#N/A,TRUE,"Sale on 30-Sep-97";#N/A,#N/A,TRUE,"Sale on 30-Sep-98"}</definedName>
    <definedName name="wrn.Special._.Project." localSheetId="3" hidden="1">{#N/A,#N/A,TRUE,"Cedar Branch Apartments";#N/A,#N/A,TRUE,"Creekbend Apartments";#N/A,#N/A,TRUE,"Heatherwood Apartments";#N/A,#N/A,TRUE,"Rockport Apartments";#N/A,#N/A,TRUE,"Sale on 30-Sep-96";#N/A,#N/A,TRUE,"Sale on 30-Sep-97";#N/A,#N/A,TRUE,"Sale on 30-Sep-98"}</definedName>
    <definedName name="wrn.Special._.Project." hidden="1">{#N/A,#N/A,TRUE,"Cedar Branch Apartments";#N/A,#N/A,TRUE,"Creekbend Apartments";#N/A,#N/A,TRUE,"Heatherwood Apartments";#N/A,#N/A,TRUE,"Rockport Apartments";#N/A,#N/A,TRUE,"Sale on 30-Sep-96";#N/A,#N/A,TRUE,"Sale on 30-Sep-97";#N/A,#N/A,TRUE,"Sale on 30-Sep-98"}</definedName>
    <definedName name="wrn.SPG._.Estimate." localSheetId="4" hidden="1">{#N/A,#N/A,FALSE,"Detail";#N/A,#N/A,FALSE,"Totals"}</definedName>
    <definedName name="wrn.SPG._.Estimate." localSheetId="5" hidden="1">{#N/A,#N/A,FALSE,"Detail";#N/A,#N/A,FALSE,"Totals"}</definedName>
    <definedName name="wrn.SPG._.Estimate." localSheetId="6" hidden="1">{#N/A,#N/A,FALSE,"Detail";#N/A,#N/A,FALSE,"Totals"}</definedName>
    <definedName name="wrn.SPG._.Estimate." localSheetId="3" hidden="1">{#N/A,#N/A,FALSE,"Detail";#N/A,#N/A,FALSE,"Totals"}</definedName>
    <definedName name="wrn.SPG._.Estimate." hidden="1">{#N/A,#N/A,FALSE,"Detail";#N/A,#N/A,FALSE,"Totals"}</definedName>
    <definedName name="wrn.Spread._.Sheet." localSheetId="4" hidden="1">{#N/A,#N/A,FALSE,"spread"}</definedName>
    <definedName name="wrn.Spread._.Sheet." localSheetId="5" hidden="1">{#N/A,#N/A,FALSE,"spread"}</definedName>
    <definedName name="wrn.Spread._.Sheet." localSheetId="6" hidden="1">{#N/A,#N/A,FALSE,"spread"}</definedName>
    <definedName name="wrn.Spread._.Sheet." localSheetId="3" hidden="1">{#N/A,#N/A,FALSE,"spread"}</definedName>
    <definedName name="wrn.Spread._.Sheet." hidden="1">{#N/A,#N/A,FALSE,"spread"}</definedName>
    <definedName name="wrn.Spreadsheet." localSheetId="4" hidden="1">{"Spreadsheet",#N/A,FALSE,"Spreadsheet"}</definedName>
    <definedName name="wrn.Spreadsheet." localSheetId="5" hidden="1">{"Spreadsheet",#N/A,FALSE,"Spreadsheet"}</definedName>
    <definedName name="wrn.Spreadsheet." localSheetId="6" hidden="1">{"Spreadsheet",#N/A,FALSE,"Spreadsheet"}</definedName>
    <definedName name="wrn.Spreadsheet." localSheetId="3" hidden="1">{"Spreadsheet",#N/A,FALSE,"Spreadsheet"}</definedName>
    <definedName name="wrn.Spreadsheet." hidden="1">{"Spreadsheet",#N/A,FALSE,"Spreadsheet"}</definedName>
    <definedName name="wrn.Stadium._.PCD." localSheetId="4" hidden="1">{#N/A,#N/A,TRUE,"Ericsson Stadium PCD ";#N/A,#N/A,TRUE,"Ericsson Stadium IOR"}</definedName>
    <definedName name="wrn.Stadium._.PCD." localSheetId="5" hidden="1">{#N/A,#N/A,TRUE,"Ericsson Stadium PCD ";#N/A,#N/A,TRUE,"Ericsson Stadium IOR"}</definedName>
    <definedName name="wrn.Stadium._.PCD." localSheetId="6" hidden="1">{#N/A,#N/A,TRUE,"Ericsson Stadium PCD ";#N/A,#N/A,TRUE,"Ericsson Stadium IOR"}</definedName>
    <definedName name="wrn.Stadium._.PCD." localSheetId="3" hidden="1">{#N/A,#N/A,TRUE,"Ericsson Stadium PCD ";#N/A,#N/A,TRUE,"Ericsson Stadium IOR"}</definedName>
    <definedName name="wrn.Stadium._.PCD." hidden="1">{#N/A,#N/A,TRUE,"Ericsson Stadium PCD ";#N/A,#N/A,TRUE,"Ericsson Stadium IOR"}</definedName>
    <definedName name="wrn.STAND_ALONE_BOTH." localSheetId="4" hidden="1">{"FCB_ALL",#N/A,FALSE,"FCB";"GREY_ALL",#N/A,FALSE,"GREY"}</definedName>
    <definedName name="wrn.STAND_ALONE_BOTH." localSheetId="5" hidden="1">{"FCB_ALL",#N/A,FALSE,"FCB";"GREY_ALL",#N/A,FALSE,"GREY"}</definedName>
    <definedName name="wrn.STAND_ALONE_BOTH." localSheetId="6" hidden="1">{"FCB_ALL",#N/A,FALSE,"FCB";"GREY_ALL",#N/A,FALSE,"GREY"}</definedName>
    <definedName name="wrn.STAND_ALONE_BOTH." localSheetId="3" hidden="1">{"FCB_ALL",#N/A,FALSE,"FCB";"GREY_ALL",#N/A,FALSE,"GREY"}</definedName>
    <definedName name="wrn.STAND_ALONE_BOTH." hidden="1">{"FCB_ALL",#N/A,FALSE,"FCB";"GREY_ALL",#N/A,FALSE,"GREY"}</definedName>
    <definedName name="wrn.STANDARD." localSheetId="4" hidden="1">{"GENERAL INPUT",#N/A,FALSE,"GENERAL INPUT";"PROFORMA DRAW SCHEDULE",#N/A,FALSE,"WORKSHEET";"BUDGET ALL",#N/A,FALSE,"BUDGET";"OPERATING ALL",#N/A,FALSE,"OPERATING";"DRAW ESTIMATES",#N/A,FALSE,"DRAWS";"SOURCES &amp; USES",#N/A,FALSE,"SOURCES &amp; USES"}</definedName>
    <definedName name="wrn.STANDARD." localSheetId="5" hidden="1">{"GENERAL INPUT",#N/A,FALSE,"GENERAL INPUT";"PROFORMA DRAW SCHEDULE",#N/A,FALSE,"WORKSHEET";"BUDGET ALL",#N/A,FALSE,"BUDGET";"OPERATING ALL",#N/A,FALSE,"OPERATING";"DRAW ESTIMATES",#N/A,FALSE,"DRAWS";"SOURCES &amp; USES",#N/A,FALSE,"SOURCES &amp; USES"}</definedName>
    <definedName name="wrn.STANDARD." localSheetId="6" hidden="1">{"GENERAL INPUT",#N/A,FALSE,"GENERAL INPUT";"PROFORMA DRAW SCHEDULE",#N/A,FALSE,"WORKSHEET";"BUDGET ALL",#N/A,FALSE,"BUDGET";"OPERATING ALL",#N/A,FALSE,"OPERATING";"DRAW ESTIMATES",#N/A,FALSE,"DRAWS";"SOURCES &amp; USES",#N/A,FALSE,"SOURCES &amp; USES"}</definedName>
    <definedName name="wrn.STANDARD." localSheetId="3" hidden="1">{"GENERAL INPUT",#N/A,FALSE,"GENERAL INPUT";"PROFORMA DRAW SCHEDULE",#N/A,FALSE,"WORKSHEET";"BUDGET ALL",#N/A,FALSE,"BUDGET";"OPERATING ALL",#N/A,FALSE,"OPERATING";"DRAW ESTIMATES",#N/A,FALSE,"DRAWS";"SOURCES &amp; USES",#N/A,FALSE,"SOURCES &amp; USES"}</definedName>
    <definedName name="wrn.STANDARD." hidden="1">{"GENERAL INPUT",#N/A,FALSE,"GENERAL INPUT";"PROFORMA DRAW SCHEDULE",#N/A,FALSE,"WORKSHEET";"BUDGET ALL",#N/A,FALSE,"BUDGET";"OPERATING ALL",#N/A,FALSE,"OPERATING";"DRAW ESTIMATES",#N/A,FALSE,"DRAWS";"SOURCES &amp; USES",#N/A,FALSE,"SOURCES &amp; USES"}</definedName>
    <definedName name="wrn.Standard._.Report." localSheetId="4" hidden="1">{#N/A,#N/A,FALSE,"Summary";#N/A,#N/A,FALSE,"Construction";#N/A,#N/A,FALSE,"Cash Flow"}</definedName>
    <definedName name="wrn.Standard._.Report." localSheetId="5" hidden="1">{#N/A,#N/A,FALSE,"Summary";#N/A,#N/A,FALSE,"Construction";#N/A,#N/A,FALSE,"Cash Flow"}</definedName>
    <definedName name="wrn.Standard._.Report." localSheetId="6" hidden="1">{#N/A,#N/A,FALSE,"Summary";#N/A,#N/A,FALSE,"Construction";#N/A,#N/A,FALSE,"Cash Flow"}</definedName>
    <definedName name="wrn.Standard._.Report." localSheetId="3" hidden="1">{#N/A,#N/A,FALSE,"Summary";#N/A,#N/A,FALSE,"Construction";#N/A,#N/A,FALSE,"Cash Flow"}</definedName>
    <definedName name="wrn.Standard._.Report." hidden="1">{#N/A,#N/A,FALSE,"Summary";#N/A,#N/A,FALSE,"Construction";#N/A,#N/A,FALSE,"Cash Flow"}</definedName>
    <definedName name="wrn.Standard._.Reports." localSheetId="4" hidden="1">{"Const_Monthly",#N/A,FALSE,"Construction";"Construction_Summary",#N/A,FALSE,"Construction";"Cash_Flow",#N/A,FALSE,"Cash Flow";"Summary",#N/A,FALSE,"Summary";"Finsumm",#N/A,FALSE,"Summary Analysis";"Loanrecap",#N/A,FALSE,"Construction"}</definedName>
    <definedName name="wrn.Standard._.Reports." localSheetId="5" hidden="1">{"Const_Monthly",#N/A,FALSE,"Construction";"Construction_Summary",#N/A,FALSE,"Construction";"Cash_Flow",#N/A,FALSE,"Cash Flow";"Summary",#N/A,FALSE,"Summary";"Finsumm",#N/A,FALSE,"Summary Analysis";"Loanrecap",#N/A,FALSE,"Construction"}</definedName>
    <definedName name="wrn.Standard._.Reports." localSheetId="6" hidden="1">{"Const_Monthly",#N/A,FALSE,"Construction";"Construction_Summary",#N/A,FALSE,"Construction";"Cash_Flow",#N/A,FALSE,"Cash Flow";"Summary",#N/A,FALSE,"Summary";"Finsumm",#N/A,FALSE,"Summary Analysis";"Loanrecap",#N/A,FALSE,"Construction"}</definedName>
    <definedName name="wrn.Standard._.Reports." localSheetId="3" hidden="1">{"Const_Monthly",#N/A,FALSE,"Construction";"Construction_Summary",#N/A,FALSE,"Construction";"Cash_Flow",#N/A,FALSE,"Cash Flow";"Summary",#N/A,FALSE,"Summary";"Finsumm",#N/A,FALSE,"Summary Analysis";"Loanrecap",#N/A,FALSE,"Construction"}</definedName>
    <definedName name="wrn.Standard._.Reports." hidden="1">{"Const_Monthly",#N/A,FALSE,"Construction";"Construction_Summary",#N/A,FALSE,"Construction";"Cash_Flow",#N/A,FALSE,"Cash Flow";"Summary",#N/A,FALSE,"Summary";"Finsumm",#N/A,FALSE,"Summary Analysis";"Loanrecap",#N/A,FALSE,"Construction"}</definedName>
    <definedName name="wrn.SUM._.ONLY." localSheetId="4" hidden="1">{"SUMMARY",#N/A,FALSE,"BIDSUM"}</definedName>
    <definedName name="wrn.SUM._.ONLY." localSheetId="5" hidden="1">{"SUMMARY",#N/A,FALSE,"BIDSUM"}</definedName>
    <definedName name="wrn.SUM._.ONLY." localSheetId="6" hidden="1">{"SUMMARY",#N/A,FALSE,"BIDSUM"}</definedName>
    <definedName name="wrn.SUM._.ONLY." localSheetId="3" hidden="1">{"SUMMARY",#N/A,FALSE,"BIDSUM"}</definedName>
    <definedName name="wrn.SUM._.ONLY." hidden="1">{"SUMMARY",#N/A,FALSE,"BIDSUM"}</definedName>
    <definedName name="wrn.SUM._.WITH._.GC." localSheetId="4" hidden="1">{"SUMMARY",#N/A,FALSE,"BIDSUM";"SUMALTS",#N/A,FALSE,"BIDSUM";#N/A,#N/A,FALSE,"GCOND"}</definedName>
    <definedName name="wrn.SUM._.WITH._.GC." localSheetId="5" hidden="1">{"SUMMARY",#N/A,FALSE,"BIDSUM";"SUMALTS",#N/A,FALSE,"BIDSUM";#N/A,#N/A,FALSE,"GCOND"}</definedName>
    <definedName name="wrn.SUM._.WITH._.GC." localSheetId="6" hidden="1">{"SUMMARY",#N/A,FALSE,"BIDSUM";"SUMALTS",#N/A,FALSE,"BIDSUM";#N/A,#N/A,FALSE,"GCOND"}</definedName>
    <definedName name="wrn.SUM._.WITH._.GC." localSheetId="3" hidden="1">{"SUMMARY",#N/A,FALSE,"BIDSUM";"SUMALTS",#N/A,FALSE,"BIDSUM";#N/A,#N/A,FALSE,"GCOND"}</definedName>
    <definedName name="wrn.SUM._.WITH._.GC." hidden="1">{"SUMMARY",#N/A,FALSE,"BIDSUM";"SUMALTS",#N/A,FALSE,"BIDSUM";#N/A,#N/A,FALSE,"GCOND"}</definedName>
    <definedName name="wrn.Summaries." localSheetId="4" hidden="1">{#N/A,#N/A,FALSE,"Summaries &amp; NOI Compare";#N/A,#N/A,FALSE,"Consolidate Portfolio";#N/A,#N/A,FALSE,"Consolidate TERA";#N/A,#N/A,FALSE,"Consolidate II";#N/A,#N/A,FALSE,"Consolidate IV";#N/A,#N/A,FALSE,"Consolidate II &amp; IV";#N/A,#N/A,FALSE,"Consolidate V";#N/A,#N/A,FALSE,"2001 PortSum";#N/A,#N/A,FALSE,"2001 Summary";#N/A,#N/A,FALSE,"2002 PortSum";#N/A,#N/A,FALSE,"2002 Summary";#N/A,#N/A,FALSE,"2003 PortSum";#N/A,#N/A,FALSE,"2003 Summary";#N/A,#N/A,FALSE,"2004 Budg PortSum";#N/A,#N/A,FALSE,"2004 Budg Summ";#N/A,#N/A,FALSE,"Econ Occupancy"}</definedName>
    <definedName name="wrn.Summaries." localSheetId="5" hidden="1">{#N/A,#N/A,FALSE,"Summaries &amp; NOI Compare";#N/A,#N/A,FALSE,"Consolidate Portfolio";#N/A,#N/A,FALSE,"Consolidate TERA";#N/A,#N/A,FALSE,"Consolidate II";#N/A,#N/A,FALSE,"Consolidate IV";#N/A,#N/A,FALSE,"Consolidate II &amp; IV";#N/A,#N/A,FALSE,"Consolidate V";#N/A,#N/A,FALSE,"2001 PortSum";#N/A,#N/A,FALSE,"2001 Summary";#N/A,#N/A,FALSE,"2002 PortSum";#N/A,#N/A,FALSE,"2002 Summary";#N/A,#N/A,FALSE,"2003 PortSum";#N/A,#N/A,FALSE,"2003 Summary";#N/A,#N/A,FALSE,"2004 Budg PortSum";#N/A,#N/A,FALSE,"2004 Budg Summ";#N/A,#N/A,FALSE,"Econ Occupancy"}</definedName>
    <definedName name="wrn.Summaries." localSheetId="6" hidden="1">{#N/A,#N/A,FALSE,"Summaries &amp; NOI Compare";#N/A,#N/A,FALSE,"Consolidate Portfolio";#N/A,#N/A,FALSE,"Consolidate TERA";#N/A,#N/A,FALSE,"Consolidate II";#N/A,#N/A,FALSE,"Consolidate IV";#N/A,#N/A,FALSE,"Consolidate II &amp; IV";#N/A,#N/A,FALSE,"Consolidate V";#N/A,#N/A,FALSE,"2001 PortSum";#N/A,#N/A,FALSE,"2001 Summary";#N/A,#N/A,FALSE,"2002 PortSum";#N/A,#N/A,FALSE,"2002 Summary";#N/A,#N/A,FALSE,"2003 PortSum";#N/A,#N/A,FALSE,"2003 Summary";#N/A,#N/A,FALSE,"2004 Budg PortSum";#N/A,#N/A,FALSE,"2004 Budg Summ";#N/A,#N/A,FALSE,"Econ Occupancy"}</definedName>
    <definedName name="wrn.Summaries." localSheetId="3" hidden="1">{#N/A,#N/A,FALSE,"Summaries &amp; NOI Compare";#N/A,#N/A,FALSE,"Consolidate Portfolio";#N/A,#N/A,FALSE,"Consolidate TERA";#N/A,#N/A,FALSE,"Consolidate II";#N/A,#N/A,FALSE,"Consolidate IV";#N/A,#N/A,FALSE,"Consolidate II &amp; IV";#N/A,#N/A,FALSE,"Consolidate V";#N/A,#N/A,FALSE,"2001 PortSum";#N/A,#N/A,FALSE,"2001 Summary";#N/A,#N/A,FALSE,"2002 PortSum";#N/A,#N/A,FALSE,"2002 Summary";#N/A,#N/A,FALSE,"2003 PortSum";#N/A,#N/A,FALSE,"2003 Summary";#N/A,#N/A,FALSE,"2004 Budg PortSum";#N/A,#N/A,FALSE,"2004 Budg Summ";#N/A,#N/A,FALSE,"Econ Occupancy"}</definedName>
    <definedName name="wrn.Summaries." hidden="1">{#N/A,#N/A,FALSE,"Summaries &amp; NOI Compare";#N/A,#N/A,FALSE,"Consolidate Portfolio";#N/A,#N/A,FALSE,"Consolidate TERA";#N/A,#N/A,FALSE,"Consolidate II";#N/A,#N/A,FALSE,"Consolidate IV";#N/A,#N/A,FALSE,"Consolidate II &amp; IV";#N/A,#N/A,FALSE,"Consolidate V";#N/A,#N/A,FALSE,"2001 PortSum";#N/A,#N/A,FALSE,"2001 Summary";#N/A,#N/A,FALSE,"2002 PortSum";#N/A,#N/A,FALSE,"2002 Summary";#N/A,#N/A,FALSE,"2003 PortSum";#N/A,#N/A,FALSE,"2003 Summary";#N/A,#N/A,FALSE,"2004 Budg PortSum";#N/A,#N/A,FALSE,"2004 Budg Summ";#N/A,#N/A,FALSE,"Econ Occupancy"}</definedName>
    <definedName name="wrn.SUMMARY." localSheetId="4" hidden="1">{"SUMMARY",#N/A,FALSE,"Fin_sched"}</definedName>
    <definedName name="wrn.SUMMARY." localSheetId="5" hidden="1">{"SUMMARY",#N/A,FALSE,"Fin_sched"}</definedName>
    <definedName name="wrn.SUMMARY." localSheetId="6" hidden="1">{"SUMMARY",#N/A,FALSE,"Fin_sched"}</definedName>
    <definedName name="wrn.SUMMARY." localSheetId="3" hidden="1">{"SUMMARY",#N/A,FALSE,"Fin_sched"}</definedName>
    <definedName name="wrn.SUMMARY." hidden="1">{"SUMMARY",#N/A,FALSE,"Fin_sched"}</definedName>
    <definedName name="wrn.Summary._.Overview." localSheetId="4" hidden="1">{#N/A,#N/A,FALSE,"OVERVIEW"}</definedName>
    <definedName name="wrn.Summary._.Overview." localSheetId="5" hidden="1">{#N/A,#N/A,FALSE,"OVERVIEW"}</definedName>
    <definedName name="wrn.Summary._.Overview." localSheetId="6" hidden="1">{#N/A,#N/A,FALSE,"OVERVIEW"}</definedName>
    <definedName name="wrn.Summary._.Overview." localSheetId="3" hidden="1">{#N/A,#N/A,FALSE,"OVERVIEW"}</definedName>
    <definedName name="wrn.Summary._.Overview." hidden="1">{#N/A,#N/A,FALSE,"OVERVIEW"}</definedName>
    <definedName name="wrn.Summary._.Schedule." localSheetId="4" hidden="1">{#N/A,#N/A,FALSE,"Smry1";#N/A,#N/A,FALSE,"Smry2";#N/A,#N/A,FALSE,"Finance Cash Flow"}</definedName>
    <definedName name="wrn.Summary._.Schedule." localSheetId="5" hidden="1">{#N/A,#N/A,FALSE,"Smry1";#N/A,#N/A,FALSE,"Smry2";#N/A,#N/A,FALSE,"Finance Cash Flow"}</definedName>
    <definedName name="wrn.Summary._.Schedule." localSheetId="6" hidden="1">{#N/A,#N/A,FALSE,"Smry1";#N/A,#N/A,FALSE,"Smry2";#N/A,#N/A,FALSE,"Finance Cash Flow"}</definedName>
    <definedName name="wrn.Summary._.Schedule." localSheetId="3" hidden="1">{#N/A,#N/A,FALSE,"Smry1";#N/A,#N/A,FALSE,"Smry2";#N/A,#N/A,FALSE,"Finance Cash Flow"}</definedName>
    <definedName name="wrn.Summary._.Schedule." hidden="1">{#N/A,#N/A,FALSE,"Smry1";#N/A,#N/A,FALSE,"Smry2";#N/A,#N/A,FALSE,"Finance Cash Flow"}</definedName>
    <definedName name="wrn.SummaryPgs." localSheetId="4" hidden="1">{#N/A,#N/A,FALSE,"CreditStat";#N/A,#N/A,FALSE,"SPbrkup";#N/A,#N/A,FALSE,"MerSPsyn";#N/A,#N/A,FALSE,"MerSPwKCsyn";#N/A,#N/A,FALSE,"MerSPwKCsyn (2)";#N/A,#N/A,FALSE,"CreditStat (2)"}</definedName>
    <definedName name="wrn.SummaryPgs." localSheetId="5" hidden="1">{#N/A,#N/A,FALSE,"CreditStat";#N/A,#N/A,FALSE,"SPbrkup";#N/A,#N/A,FALSE,"MerSPsyn";#N/A,#N/A,FALSE,"MerSPwKCsyn";#N/A,#N/A,FALSE,"MerSPwKCsyn (2)";#N/A,#N/A,FALSE,"CreditStat (2)"}</definedName>
    <definedName name="wrn.SummaryPgs." localSheetId="6" hidden="1">{#N/A,#N/A,FALSE,"CreditStat";#N/A,#N/A,FALSE,"SPbrkup";#N/A,#N/A,FALSE,"MerSPsyn";#N/A,#N/A,FALSE,"MerSPwKCsyn";#N/A,#N/A,FALSE,"MerSPwKCsyn (2)";#N/A,#N/A,FALSE,"CreditStat (2)"}</definedName>
    <definedName name="wrn.SummaryPgs." localSheetId="3" hidden="1">{#N/A,#N/A,FALSE,"CreditStat";#N/A,#N/A,FALSE,"SPbrkup";#N/A,#N/A,FALSE,"MerSPsyn";#N/A,#N/A,FALSE,"MerSPwKCsyn";#N/A,#N/A,FALSE,"MerSPwKCsyn (2)";#N/A,#N/A,FALSE,"CreditStat (2)"}</definedName>
    <definedName name="wrn.SummaryPgs." hidden="1">{#N/A,#N/A,FALSE,"CreditStat";#N/A,#N/A,FALSE,"SPbrkup";#N/A,#N/A,FALSE,"MerSPsyn";#N/A,#N/A,FALSE,"MerSPwKCsyn";#N/A,#N/A,FALSE,"MerSPwKCsyn (2)";#N/A,#N/A,FALSE,"CreditStat (2)"}</definedName>
    <definedName name="wrn.SunModel." localSheetId="4" hidden="1">{#N/A,#N/A,FALSE,"summary";#N/A,#N/A,FALSE,"SIH";#N/A,#N/A,FALSE,"SIH Value";#N/A,#N/A,FALSE,"tax est.";#N/A,#N/A,FALSE,"Mohegan";#N/A,#N/A,FALSE,"Resorts";#N/A,#N/A,FALSE,"Win Per Day";#N/A,#N/A,FALSE,"CapStr"}</definedName>
    <definedName name="wrn.SunModel." localSheetId="5" hidden="1">{#N/A,#N/A,FALSE,"summary";#N/A,#N/A,FALSE,"SIH";#N/A,#N/A,FALSE,"SIH Value";#N/A,#N/A,FALSE,"tax est.";#N/A,#N/A,FALSE,"Mohegan";#N/A,#N/A,FALSE,"Resorts";#N/A,#N/A,FALSE,"Win Per Day";#N/A,#N/A,FALSE,"CapStr"}</definedName>
    <definedName name="wrn.SunModel." localSheetId="6" hidden="1">{#N/A,#N/A,FALSE,"summary";#N/A,#N/A,FALSE,"SIH";#N/A,#N/A,FALSE,"SIH Value";#N/A,#N/A,FALSE,"tax est.";#N/A,#N/A,FALSE,"Mohegan";#N/A,#N/A,FALSE,"Resorts";#N/A,#N/A,FALSE,"Win Per Day";#N/A,#N/A,FALSE,"CapStr"}</definedName>
    <definedName name="wrn.SunModel." localSheetId="3" hidden="1">{#N/A,#N/A,FALSE,"summary";#N/A,#N/A,FALSE,"SIH";#N/A,#N/A,FALSE,"SIH Value";#N/A,#N/A,FALSE,"tax est.";#N/A,#N/A,FALSE,"Mohegan";#N/A,#N/A,FALSE,"Resorts";#N/A,#N/A,FALSE,"Win Per Day";#N/A,#N/A,FALSE,"CapStr"}</definedName>
    <definedName name="wrn.SunModel." hidden="1">{#N/A,#N/A,FALSE,"summary";#N/A,#N/A,FALSE,"SIH";#N/A,#N/A,FALSE,"SIH Value";#N/A,#N/A,FALSE,"tax est.";#N/A,#N/A,FALSE,"Mohegan";#N/A,#N/A,FALSE,"Resorts";#N/A,#N/A,FALSE,"Win Per Day";#N/A,#N/A,FALSE,"CapStr"}</definedName>
    <definedName name="wrn.Supplementary._.Info." localSheetId="4" hidden="1">{"Audit and Pension Costs",#N/A,FALSE,"Supp";"Interest Paid and Loans",#N/A,FALSE,"Supp";"Details of Assoc. Coys.",#N/A,FALSE,"Supp"}</definedName>
    <definedName name="wrn.Supplementary._.Info." localSheetId="5" hidden="1">{"Audit and Pension Costs",#N/A,FALSE,"Supp";"Interest Paid and Loans",#N/A,FALSE,"Supp";"Details of Assoc. Coys.",#N/A,FALSE,"Supp"}</definedName>
    <definedName name="wrn.Supplementary._.Info." localSheetId="6" hidden="1">{"Audit and Pension Costs",#N/A,FALSE,"Supp";"Interest Paid and Loans",#N/A,FALSE,"Supp";"Details of Assoc. Coys.",#N/A,FALSE,"Supp"}</definedName>
    <definedName name="wrn.Supplementary._.Info." localSheetId="3" hidden="1">{"Audit and Pension Costs",#N/A,FALSE,"Supp";"Interest Paid and Loans",#N/A,FALSE,"Supp";"Details of Assoc. Coys.",#N/A,FALSE,"Supp"}</definedName>
    <definedName name="wrn.Supplementary._.Info." hidden="1">{"Audit and Pension Costs",#N/A,FALSE,"Supp";"Interest Paid and Loans",#N/A,FALSE,"Supp";"Details of Assoc. Coys.",#N/A,FALSE,"Supp"}</definedName>
    <definedName name="wrn.Supply._.Additions." localSheetId="4" hidden="1">{#N/A,#N/A,FALSE,"Supply Addn"}</definedName>
    <definedName name="wrn.Supply._.Additions." localSheetId="5" hidden="1">{#N/A,#N/A,FALSE,"Supply Addn"}</definedName>
    <definedName name="wrn.Supply._.Additions." localSheetId="6" hidden="1">{#N/A,#N/A,FALSE,"Supply Addn"}</definedName>
    <definedName name="wrn.Supply._.Additions." localSheetId="3" hidden="1">{#N/A,#N/A,FALSE,"Supply Addn"}</definedName>
    <definedName name="wrn.Supply._.Additions." hidden="1">{#N/A,#N/A,FALSE,"Supply Addn"}</definedName>
    <definedName name="wrn.Support._.Data." localSheetId="4" hidden="1">{"Analysis of Non Group Investments",#N/A,TRUE,"Support";"Income And Gains",#N/A,TRUE,"Support";"Inter Coy Interest and Divs",#N/A,TRUE,"Support";"Divs paid and payable",#N/A,TRUE,"Support";"Amounts due to Group Coys",#N/A,TRUE,"Support";"Amounts due from Group Coys.",#N/A,TRUE,"Support";"Holdings In Group Coys",#N/A,TRUE,"Support";"Cash Flow",#N/A,TRUE,"Support";"Staff Nos.",#N/A,TRUE,"Support"}</definedName>
    <definedName name="wrn.Support._.Data." localSheetId="5" hidden="1">{"Analysis of Non Group Investments",#N/A,TRUE,"Support";"Income And Gains",#N/A,TRUE,"Support";"Inter Coy Interest and Divs",#N/A,TRUE,"Support";"Divs paid and payable",#N/A,TRUE,"Support";"Amounts due to Group Coys",#N/A,TRUE,"Support";"Amounts due from Group Coys.",#N/A,TRUE,"Support";"Holdings In Group Coys",#N/A,TRUE,"Support";"Cash Flow",#N/A,TRUE,"Support";"Staff Nos.",#N/A,TRUE,"Support"}</definedName>
    <definedName name="wrn.Support._.Data." localSheetId="6" hidden="1">{"Analysis of Non Group Investments",#N/A,TRUE,"Support";"Income And Gains",#N/A,TRUE,"Support";"Inter Coy Interest and Divs",#N/A,TRUE,"Support";"Divs paid and payable",#N/A,TRUE,"Support";"Amounts due to Group Coys",#N/A,TRUE,"Support";"Amounts due from Group Coys.",#N/A,TRUE,"Support";"Holdings In Group Coys",#N/A,TRUE,"Support";"Cash Flow",#N/A,TRUE,"Support";"Staff Nos.",#N/A,TRUE,"Support"}</definedName>
    <definedName name="wrn.Support._.Data." localSheetId="3" hidden="1">{"Analysis of Non Group Investments",#N/A,TRUE,"Support";"Income And Gains",#N/A,TRUE,"Support";"Inter Coy Interest and Divs",#N/A,TRUE,"Support";"Divs paid and payable",#N/A,TRUE,"Support";"Amounts due to Group Coys",#N/A,TRUE,"Support";"Amounts due from Group Coys.",#N/A,TRUE,"Support";"Holdings In Group Coys",#N/A,TRUE,"Support";"Cash Flow",#N/A,TRUE,"Support";"Staff Nos.",#N/A,TRUE,"Support"}</definedName>
    <definedName name="wrn.Support._.Data." hidden="1">{"Analysis of Non Group Investments",#N/A,TRUE,"Support";"Income And Gains",#N/A,TRUE,"Support";"Inter Coy Interest and Divs",#N/A,TRUE,"Support";"Divs paid and payable",#N/A,TRUE,"Support";"Amounts due to Group Coys",#N/A,TRUE,"Support";"Amounts due from Group Coys.",#N/A,TRUE,"Support";"Holdings In Group Coys",#N/A,TRUE,"Support";"Cash Flow",#N/A,TRUE,"Support";"Staff Nos.",#N/A,TRUE,"Support"}</definedName>
    <definedName name="wrn.Syndication." localSheetId="4" hidden="1">{#N/A,#N/A,FALSE,"Assumptions";"Section 1",#N/A,FALSE,"SYNDICATION MODEL";"Section 2",#N/A,FALSE,"SYNDICATION MODEL";#N/A,#N/A,FALSE,"Input Sheet";#N/A,#N/A,FALSE,"SYNDICATION ROE"}</definedName>
    <definedName name="wrn.Syndication." localSheetId="5" hidden="1">{#N/A,#N/A,FALSE,"Assumptions";"Section 1",#N/A,FALSE,"SYNDICATION MODEL";"Section 2",#N/A,FALSE,"SYNDICATION MODEL";#N/A,#N/A,FALSE,"Input Sheet";#N/A,#N/A,FALSE,"SYNDICATION ROE"}</definedName>
    <definedName name="wrn.Syndication." localSheetId="6" hidden="1">{#N/A,#N/A,FALSE,"Assumptions";"Section 1",#N/A,FALSE,"SYNDICATION MODEL";"Section 2",#N/A,FALSE,"SYNDICATION MODEL";#N/A,#N/A,FALSE,"Input Sheet";#N/A,#N/A,FALSE,"SYNDICATION ROE"}</definedName>
    <definedName name="wrn.Syndication." localSheetId="3" hidden="1">{#N/A,#N/A,FALSE,"Assumptions";"Section 1",#N/A,FALSE,"SYNDICATION MODEL";"Section 2",#N/A,FALSE,"SYNDICATION MODEL";#N/A,#N/A,FALSE,"Input Sheet";#N/A,#N/A,FALSE,"SYNDICATION ROE"}</definedName>
    <definedName name="wrn.Syndication." hidden="1">{#N/A,#N/A,FALSE,"Assumptions";"Section 1",#N/A,FALSE,"SYNDICATION MODEL";"Section 2",#N/A,FALSE,"SYNDICATION MODEL";#N/A,#N/A,FALSE,"Input Sheet";#N/A,#N/A,FALSE,"SYNDICATION ROE"}</definedName>
    <definedName name="wrn.TANASBOURNE._.ONLY." localSheetId="4" hidden="1">{#N/A,#N/A,FALSE,"Expense Comparison"}</definedName>
    <definedName name="wrn.TANASBOURNE._.ONLY." localSheetId="5" hidden="1">{#N/A,#N/A,FALSE,"Expense Comparison"}</definedName>
    <definedName name="wrn.TANASBOURNE._.ONLY." localSheetId="6" hidden="1">{#N/A,#N/A,FALSE,"Expense Comparison"}</definedName>
    <definedName name="wrn.TANASBOURNE._.ONLY." localSheetId="3" hidden="1">{#N/A,#N/A,FALSE,"Expense Comparison"}</definedName>
    <definedName name="wrn.TANASBOURNE._.ONLY." hidden="1">{#N/A,#N/A,FALSE,"Expense Comparison"}</definedName>
    <definedName name="wrn.Target._.Comparison." localSheetId="4" hidden="1">{"Target Comparison",#N/A,FALSE,"Summary"}</definedName>
    <definedName name="wrn.Target._.Comparison." localSheetId="5" hidden="1">{"Target Comparison",#N/A,FALSE,"Summary"}</definedName>
    <definedName name="wrn.Target._.Comparison." localSheetId="6" hidden="1">{"Target Comparison",#N/A,FALSE,"Summary"}</definedName>
    <definedName name="wrn.Target._.Comparison." localSheetId="3" hidden="1">{"Target Comparison",#N/A,FALSE,"Summary"}</definedName>
    <definedName name="wrn.Target._.Comparison." hidden="1">{"Target Comparison",#N/A,FALSE,"Summary"}</definedName>
    <definedName name="wrn.taxes." localSheetId="4" hidden="1">{"taxes",#N/A,FALSE,"CTT_CLO"}</definedName>
    <definedName name="wrn.taxes." localSheetId="5" hidden="1">{"taxes",#N/A,FALSE,"CTT_CLO"}</definedName>
    <definedName name="wrn.taxes." localSheetId="6" hidden="1">{"taxes",#N/A,FALSE,"CTT_CLO"}</definedName>
    <definedName name="wrn.taxes." localSheetId="3" hidden="1">{"taxes",#N/A,FALSE,"CTT_CLO"}</definedName>
    <definedName name="wrn.taxes." hidden="1">{"taxes",#N/A,FALSE,"CTT_CLO"}</definedName>
    <definedName name="wrn.Template." localSheetId="4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rn.Template." localSheetId="5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rn.Template." localSheetId="6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rn.Template." localSheetId="3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rn.Template.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rn.Template._1" localSheetId="4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rn.Template._1" localSheetId="5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rn.Template._1" localSheetId="6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rn.Template._1" localSheetId="3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rn.Template._1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rn.Tenants." localSheetId="4" hidden="1">{#N/A,#N/A,FALSE,"TENANTS"}</definedName>
    <definedName name="wrn.Tenants." localSheetId="5" hidden="1">{#N/A,#N/A,FALSE,"TENANTS"}</definedName>
    <definedName name="wrn.Tenants." localSheetId="6" hidden="1">{#N/A,#N/A,FALSE,"TENANTS"}</definedName>
    <definedName name="wrn.Tenants." localSheetId="3" hidden="1">{#N/A,#N/A,FALSE,"TENANTS"}</definedName>
    <definedName name="wrn.Tenants." hidden="1">{#N/A,#N/A,FALSE,"TENANTS"}</definedName>
    <definedName name="wrn.TEST." localSheetId="4" hidden="1">{#N/A,#N/A,FALSE,"SCHEDULE G"}</definedName>
    <definedName name="wrn.TEST." localSheetId="5" hidden="1">{#N/A,#N/A,FALSE,"SCHEDULE G"}</definedName>
    <definedName name="wrn.TEST." localSheetId="6" hidden="1">{#N/A,#N/A,FALSE,"SCHEDULE G"}</definedName>
    <definedName name="wrn.TEST." localSheetId="3" hidden="1">{#N/A,#N/A,FALSE,"SCHEDULE G"}</definedName>
    <definedName name="wrn.TEST." hidden="1">{#N/A,#N/A,FALSE,"SCHEDULE G"}</definedName>
    <definedName name="wrn.TEST1." localSheetId="4" hidden="1">{"TEST1",#N/A,FALSE,"SIMPLIFD"}</definedName>
    <definedName name="wrn.TEST1." localSheetId="5" hidden="1">{"TEST1",#N/A,FALSE,"SIMPLIFD"}</definedName>
    <definedName name="wrn.TEST1." localSheetId="6" hidden="1">{"TEST1",#N/A,FALSE,"SIMPLIFD"}</definedName>
    <definedName name="wrn.TEST1." localSheetId="3" hidden="1">{"TEST1",#N/A,FALSE,"SIMPLIFD"}</definedName>
    <definedName name="wrn.TEST1." hidden="1">{"TEST1",#N/A,FALSE,"SIMPLIFD"}</definedName>
    <definedName name="wrn.Test2." localSheetId="4" hidden="1">{"CoverSheet 97",#N/A,TRUE,"97CoverPage";"CY 1997",#N/A,TRUE,"97TableOfContents";"CY 1997",#N/A,TRUE,"97CashFlowBeforeFinancing"}</definedName>
    <definedName name="wrn.Test2." localSheetId="5" hidden="1">{"CoverSheet 97",#N/A,TRUE,"97CoverPage";"CY 1997",#N/A,TRUE,"97TableOfContents";"CY 1997",#N/A,TRUE,"97CashFlowBeforeFinancing"}</definedName>
    <definedName name="wrn.Test2." localSheetId="6" hidden="1">{"CoverSheet 97",#N/A,TRUE,"97CoverPage";"CY 1997",#N/A,TRUE,"97TableOfContents";"CY 1997",#N/A,TRUE,"97CashFlowBeforeFinancing"}</definedName>
    <definedName name="wrn.Test2." localSheetId="3" hidden="1">{"CoverSheet 97",#N/A,TRUE,"97CoverPage";"CY 1997",#N/A,TRUE,"97TableOfContents";"CY 1997",#N/A,TRUE,"97CashFlowBeforeFinancing"}</definedName>
    <definedName name="wrn.Test2." hidden="1">{"CoverSheet 97",#N/A,TRUE,"97CoverPage";"CY 1997",#N/A,TRUE,"97TableOfContents";"CY 1997",#N/A,TRUE,"97CashFlowBeforeFinancing"}</definedName>
    <definedName name="wrn.TheWholeEnchilada." localSheetId="4" hidden="1">{"CSheet",#N/A,FALSE,"C";"SmCap",#N/A,FALSE,"VAL1";"GulfCoast",#N/A,FALSE,"VAL1";"nav",#N/A,FALSE,"NAV";"Summary",#N/A,FALSE,"NAV"}</definedName>
    <definedName name="wrn.TheWholeEnchilada." localSheetId="5" hidden="1">{"CSheet",#N/A,FALSE,"C";"SmCap",#N/A,FALSE,"VAL1";"GulfCoast",#N/A,FALSE,"VAL1";"nav",#N/A,FALSE,"NAV";"Summary",#N/A,FALSE,"NAV"}</definedName>
    <definedName name="wrn.TheWholeEnchilada." localSheetId="6" hidden="1">{"CSheet",#N/A,FALSE,"C";"SmCap",#N/A,FALSE,"VAL1";"GulfCoast",#N/A,FALSE,"VAL1";"nav",#N/A,FALSE,"NAV";"Summary",#N/A,FALSE,"NAV"}</definedName>
    <definedName name="wrn.TheWholeEnchilada." localSheetId="3" hidden="1">{"CSheet",#N/A,FALSE,"C";"SmCap",#N/A,FALSE,"VAL1";"GulfCoast",#N/A,FALSE,"VAL1";"nav",#N/A,FALSE,"NAV";"Summary",#N/A,FALSE,"NAV"}</definedName>
    <definedName name="wrn.TheWholeEnchilada." hidden="1">{"CSheet",#N/A,FALSE,"C";"SmCap",#N/A,FALSE,"VAL1";"GulfCoast",#N/A,FALSE,"VAL1";"nav",#N/A,FALSE,"NAV";"Summary",#N/A,FALSE,"NAV"}</definedName>
    <definedName name="wrn.THR._.Budget." localSheetId="4" hidden="1">{"7-Year Pro Forma",#N/A,FALSE,"Prof";"Statistics",#N/A,FALSE,"Stats"}</definedName>
    <definedName name="wrn.THR._.Budget." localSheetId="5" hidden="1">{"7-Year Pro Forma",#N/A,FALSE,"Prof";"Statistics",#N/A,FALSE,"Stats"}</definedName>
    <definedName name="wrn.THR._.Budget." localSheetId="6" hidden="1">{"7-Year Pro Forma",#N/A,FALSE,"Prof";"Statistics",#N/A,FALSE,"Stats"}</definedName>
    <definedName name="wrn.THR._.Budget." localSheetId="3" hidden="1">{"7-Year Pro Forma",#N/A,FALSE,"Prof";"Statistics",#N/A,FALSE,"Stats"}</definedName>
    <definedName name="wrn.THR._.Budget." hidden="1">{"7-Year Pro Forma",#N/A,FALSE,"Prof";"Statistics",#N/A,FALSE,"Stats"}</definedName>
    <definedName name="wrn.TICKSHEETS." localSheetId="4" hidden="1">{#N/A,#N/A,FALSE,"Unit &amp; Plot Summary";#N/A,#N/A,FALSE,"House - RG4";#N/A,#N/A,FALSE,"D";#N/A,#N/A,FALSE,"House - S";#N/A,#N/A,FALSE,"House -W";#N/A,#N/A,FALSE,"House -LA";#N/A,#N/A,FALSE,"LAE";#N/A,#N/A,FALSE,"A";#N/A,#N/A,FALSE,"AE";#N/A,#N/A,FALSE,"AG2";#N/A,#N/A,FALSE,"AEU"}</definedName>
    <definedName name="wrn.TICKSHEETS." localSheetId="5" hidden="1">{#N/A,#N/A,FALSE,"Unit &amp; Plot Summary";#N/A,#N/A,FALSE,"House - RG4";#N/A,#N/A,FALSE,"D";#N/A,#N/A,FALSE,"House - S";#N/A,#N/A,FALSE,"House -W";#N/A,#N/A,FALSE,"House -LA";#N/A,#N/A,FALSE,"LAE";#N/A,#N/A,FALSE,"A";#N/A,#N/A,FALSE,"AE";#N/A,#N/A,FALSE,"AG2";#N/A,#N/A,FALSE,"AEU"}</definedName>
    <definedName name="wrn.TICKSHEETS." localSheetId="6" hidden="1">{#N/A,#N/A,FALSE,"Unit &amp; Plot Summary";#N/A,#N/A,FALSE,"House - RG4";#N/A,#N/A,FALSE,"D";#N/A,#N/A,FALSE,"House - S";#N/A,#N/A,FALSE,"House -W";#N/A,#N/A,FALSE,"House -LA";#N/A,#N/A,FALSE,"LAE";#N/A,#N/A,FALSE,"A";#N/A,#N/A,FALSE,"AE";#N/A,#N/A,FALSE,"AG2";#N/A,#N/A,FALSE,"AEU"}</definedName>
    <definedName name="wrn.TICKSHEETS." localSheetId="3" hidden="1">{#N/A,#N/A,FALSE,"Unit &amp; Plot Summary";#N/A,#N/A,FALSE,"House - RG4";#N/A,#N/A,FALSE,"D";#N/A,#N/A,FALSE,"House - S";#N/A,#N/A,FALSE,"House -W";#N/A,#N/A,FALSE,"House -LA";#N/A,#N/A,FALSE,"LAE";#N/A,#N/A,FALSE,"A";#N/A,#N/A,FALSE,"AE";#N/A,#N/A,FALSE,"AG2";#N/A,#N/A,FALSE,"AEU"}</definedName>
    <definedName name="wrn.TICKSHEETS." hidden="1">{#N/A,#N/A,FALSE,"Unit &amp; Plot Summary";#N/A,#N/A,FALSE,"House - RG4";#N/A,#N/A,FALSE,"D";#N/A,#N/A,FALSE,"House - S";#N/A,#N/A,FALSE,"House -W";#N/A,#N/A,FALSE,"House -LA";#N/A,#N/A,FALSE,"LAE";#N/A,#N/A,FALSE,"A";#N/A,#N/A,FALSE,"AE";#N/A,#N/A,FALSE,"AG2";#N/A,#N/A,FALSE,"AEU"}</definedName>
    <definedName name="wrn.TOCHTERMAN." localSheetId="4" hidden="1">{#N/A,#N/A,FALSE,"Project Summary";#N/A,#N/A,FALSE,"Parking Budget";#N/A,#N/A,FALSE,"Parking Cash Flow";#N/A,#N/A,FALSE,"Parking Assumptions";#N/A,#N/A,FALSE,"Bond Debt Service";#N/A,#N/A,FALSE,"Pad Fees";#N/A,#N/A,FALSE,"Bond Shortfall";#N/A,#N/A,FALSE,"Retail Development Budget";#N/A,#N/A,FALSE,"Retail Cash Flow";#N/A,#N/A,FALSE,"Retail Assumptions Summary";#N/A,#N/A,FALSE,"Office Development Budget";#N/A,#N/A,FALSE,"Office Cash Flow";#N/A,#N/A,FALSE,"Office Assumptions";#N/A,#N/A,FALSE,"Hotel Development Budget";#N/A,#N/A,FALSE,"Hotel Cash Flow";#N/A,#N/A,FALSE,"Land Lease NPV"}</definedName>
    <definedName name="wrn.TOCHTERMAN." localSheetId="5" hidden="1">{#N/A,#N/A,FALSE,"Project Summary";#N/A,#N/A,FALSE,"Parking Budget";#N/A,#N/A,FALSE,"Parking Cash Flow";#N/A,#N/A,FALSE,"Parking Assumptions";#N/A,#N/A,FALSE,"Bond Debt Service";#N/A,#N/A,FALSE,"Pad Fees";#N/A,#N/A,FALSE,"Bond Shortfall";#N/A,#N/A,FALSE,"Retail Development Budget";#N/A,#N/A,FALSE,"Retail Cash Flow";#N/A,#N/A,FALSE,"Retail Assumptions Summary";#N/A,#N/A,FALSE,"Office Development Budget";#N/A,#N/A,FALSE,"Office Cash Flow";#N/A,#N/A,FALSE,"Office Assumptions";#N/A,#N/A,FALSE,"Hotel Development Budget";#N/A,#N/A,FALSE,"Hotel Cash Flow";#N/A,#N/A,FALSE,"Land Lease NPV"}</definedName>
    <definedName name="wrn.TOCHTERMAN." localSheetId="6" hidden="1">{#N/A,#N/A,FALSE,"Project Summary";#N/A,#N/A,FALSE,"Parking Budget";#N/A,#N/A,FALSE,"Parking Cash Flow";#N/A,#N/A,FALSE,"Parking Assumptions";#N/A,#N/A,FALSE,"Bond Debt Service";#N/A,#N/A,FALSE,"Pad Fees";#N/A,#N/A,FALSE,"Bond Shortfall";#N/A,#N/A,FALSE,"Retail Development Budget";#N/A,#N/A,FALSE,"Retail Cash Flow";#N/A,#N/A,FALSE,"Retail Assumptions Summary";#N/A,#N/A,FALSE,"Office Development Budget";#N/A,#N/A,FALSE,"Office Cash Flow";#N/A,#N/A,FALSE,"Office Assumptions";#N/A,#N/A,FALSE,"Hotel Development Budget";#N/A,#N/A,FALSE,"Hotel Cash Flow";#N/A,#N/A,FALSE,"Land Lease NPV"}</definedName>
    <definedName name="wrn.TOCHTERMAN." localSheetId="3" hidden="1">{#N/A,#N/A,FALSE,"Project Summary";#N/A,#N/A,FALSE,"Parking Budget";#N/A,#N/A,FALSE,"Parking Cash Flow";#N/A,#N/A,FALSE,"Parking Assumptions";#N/A,#N/A,FALSE,"Bond Debt Service";#N/A,#N/A,FALSE,"Pad Fees";#N/A,#N/A,FALSE,"Bond Shortfall";#N/A,#N/A,FALSE,"Retail Development Budget";#N/A,#N/A,FALSE,"Retail Cash Flow";#N/A,#N/A,FALSE,"Retail Assumptions Summary";#N/A,#N/A,FALSE,"Office Development Budget";#N/A,#N/A,FALSE,"Office Cash Flow";#N/A,#N/A,FALSE,"Office Assumptions";#N/A,#N/A,FALSE,"Hotel Development Budget";#N/A,#N/A,FALSE,"Hotel Cash Flow";#N/A,#N/A,FALSE,"Land Lease NPV"}</definedName>
    <definedName name="wrn.TOCHTERMAN." hidden="1">{#N/A,#N/A,FALSE,"Project Summary";#N/A,#N/A,FALSE,"Parking Budget";#N/A,#N/A,FALSE,"Parking Cash Flow";#N/A,#N/A,FALSE,"Parking Assumptions";#N/A,#N/A,FALSE,"Bond Debt Service";#N/A,#N/A,FALSE,"Pad Fees";#N/A,#N/A,FALSE,"Bond Shortfall";#N/A,#N/A,FALSE,"Retail Development Budget";#N/A,#N/A,FALSE,"Retail Cash Flow";#N/A,#N/A,FALSE,"Retail Assumptions Summary";#N/A,#N/A,FALSE,"Office Development Budget";#N/A,#N/A,FALSE,"Office Cash Flow";#N/A,#N/A,FALSE,"Office Assumptions";#N/A,#N/A,FALSE,"Hotel Development Budget";#N/A,#N/A,FALSE,"Hotel Cash Flow";#N/A,#N/A,FALSE,"Land Lease NPV"}</definedName>
    <definedName name="wrn.TOOL." localSheetId="4" hidden="1">{#N/A,#N/A,TRUE,"Consolidated";#N/A,#N/A,TRUE,"Offering";#N/A,#N/A,TRUE,"WAE";#N/A,#N/A,TRUE,"Combined";#N/A,#N/A,TRUE,"PE Consolidated";#N/A,#N/A,TRUE,"CF Consolidated";#N/A,#N/A,TRUE,"Income";#N/A,#N/A,TRUE,"OfferingTool";#N/A,#N/A,TRUE,"Inputs";#N/A,#N/A,TRUE,"PE";#N/A,#N/A,TRUE,"CF";#N/A,#N/A,TRUE,"Income (2)";#N/A,#N/A,TRUE,"Inputs (2)";#N/A,#N/A,TRUE,"PE (2)";#N/A,#N/A,TRUE,"CF (2)";#N/A,#N/A,TRUE,"Summary"}</definedName>
    <definedName name="wrn.TOOL." localSheetId="5" hidden="1">{#N/A,#N/A,TRUE,"Consolidated";#N/A,#N/A,TRUE,"Offering";#N/A,#N/A,TRUE,"WAE";#N/A,#N/A,TRUE,"Combined";#N/A,#N/A,TRUE,"PE Consolidated";#N/A,#N/A,TRUE,"CF Consolidated";#N/A,#N/A,TRUE,"Income";#N/A,#N/A,TRUE,"OfferingTool";#N/A,#N/A,TRUE,"Inputs";#N/A,#N/A,TRUE,"PE";#N/A,#N/A,TRUE,"CF";#N/A,#N/A,TRUE,"Income (2)";#N/A,#N/A,TRUE,"Inputs (2)";#N/A,#N/A,TRUE,"PE (2)";#N/A,#N/A,TRUE,"CF (2)";#N/A,#N/A,TRUE,"Summary"}</definedName>
    <definedName name="wrn.TOOL." localSheetId="6" hidden="1">{#N/A,#N/A,TRUE,"Consolidated";#N/A,#N/A,TRUE,"Offering";#N/A,#N/A,TRUE,"WAE";#N/A,#N/A,TRUE,"Combined";#N/A,#N/A,TRUE,"PE Consolidated";#N/A,#N/A,TRUE,"CF Consolidated";#N/A,#N/A,TRUE,"Income";#N/A,#N/A,TRUE,"OfferingTool";#N/A,#N/A,TRUE,"Inputs";#N/A,#N/A,TRUE,"PE";#N/A,#N/A,TRUE,"CF";#N/A,#N/A,TRUE,"Income (2)";#N/A,#N/A,TRUE,"Inputs (2)";#N/A,#N/A,TRUE,"PE (2)";#N/A,#N/A,TRUE,"CF (2)";#N/A,#N/A,TRUE,"Summary"}</definedName>
    <definedName name="wrn.TOOL." localSheetId="3" hidden="1">{#N/A,#N/A,TRUE,"Consolidated";#N/A,#N/A,TRUE,"Offering";#N/A,#N/A,TRUE,"WAE";#N/A,#N/A,TRUE,"Combined";#N/A,#N/A,TRUE,"PE Consolidated";#N/A,#N/A,TRUE,"CF Consolidated";#N/A,#N/A,TRUE,"Income";#N/A,#N/A,TRUE,"OfferingTool";#N/A,#N/A,TRUE,"Inputs";#N/A,#N/A,TRUE,"PE";#N/A,#N/A,TRUE,"CF";#N/A,#N/A,TRUE,"Income (2)";#N/A,#N/A,TRUE,"Inputs (2)";#N/A,#N/A,TRUE,"PE (2)";#N/A,#N/A,TRUE,"CF (2)";#N/A,#N/A,TRUE,"Summary"}</definedName>
    <definedName name="wrn.TOOL." hidden="1">{#N/A,#N/A,TRUE,"Consolidated";#N/A,#N/A,TRUE,"Offering";#N/A,#N/A,TRUE,"WAE";#N/A,#N/A,TRUE,"Combined";#N/A,#N/A,TRUE,"PE Consolidated";#N/A,#N/A,TRUE,"CF Consolidated";#N/A,#N/A,TRUE,"Income";#N/A,#N/A,TRUE,"OfferingTool";#N/A,#N/A,TRUE,"Inputs";#N/A,#N/A,TRUE,"PE";#N/A,#N/A,TRUE,"CF";#N/A,#N/A,TRUE,"Income (2)";#N/A,#N/A,TRUE,"Inputs (2)";#N/A,#N/A,TRUE,"PE (2)";#N/A,#N/A,TRUE,"CF (2)";#N/A,#N/A,TRUE,"Summary"}</definedName>
    <definedName name="wrn.Total." localSheetId="4" hidden="1">{#N/A,#N/A,FALSE,"Exec Sum";#N/A,#N/A,FALSE,"Rent Rate Comp";#N/A,#N/A,FALSE,"Rate, NPV Comp";#N/A,#N/A,FALSE,"Opt A NNN";#N/A,#N/A,FALSE,"15-yr Opt. A Sum";#N/A,#N/A,FALSE,"15-yr Opt A Other Costs";#N/A,#N/A,FALSE,"10-yr Opt. A Sum";#N/A,#N/A,FALSE,"10-yr Opt A Other Costs";#N/A,#N/A,FALSE,"NPV Calc"}</definedName>
    <definedName name="wrn.Total." localSheetId="5" hidden="1">{#N/A,#N/A,FALSE,"Exec Sum";#N/A,#N/A,FALSE,"Rent Rate Comp";#N/A,#N/A,FALSE,"Rate, NPV Comp";#N/A,#N/A,FALSE,"Opt A NNN";#N/A,#N/A,FALSE,"15-yr Opt. A Sum";#N/A,#N/A,FALSE,"15-yr Opt A Other Costs";#N/A,#N/A,FALSE,"10-yr Opt. A Sum";#N/A,#N/A,FALSE,"10-yr Opt A Other Costs";#N/A,#N/A,FALSE,"NPV Calc"}</definedName>
    <definedName name="wrn.Total." localSheetId="6" hidden="1">{#N/A,#N/A,FALSE,"Exec Sum";#N/A,#N/A,FALSE,"Rent Rate Comp";#N/A,#N/A,FALSE,"Rate, NPV Comp";#N/A,#N/A,FALSE,"Opt A NNN";#N/A,#N/A,FALSE,"15-yr Opt. A Sum";#N/A,#N/A,FALSE,"15-yr Opt A Other Costs";#N/A,#N/A,FALSE,"10-yr Opt. A Sum";#N/A,#N/A,FALSE,"10-yr Opt A Other Costs";#N/A,#N/A,FALSE,"NPV Calc"}</definedName>
    <definedName name="wrn.Total." localSheetId="3" hidden="1">{#N/A,#N/A,FALSE,"Exec Sum";#N/A,#N/A,FALSE,"Rent Rate Comp";#N/A,#N/A,FALSE,"Rate, NPV Comp";#N/A,#N/A,FALSE,"Opt A NNN";#N/A,#N/A,FALSE,"15-yr Opt. A Sum";#N/A,#N/A,FALSE,"15-yr Opt A Other Costs";#N/A,#N/A,FALSE,"10-yr Opt. A Sum";#N/A,#N/A,FALSE,"10-yr Opt A Other Costs";#N/A,#N/A,FALSE,"NPV Calc"}</definedName>
    <definedName name="wrn.Total." hidden="1">{#N/A,#N/A,FALSE,"Exec Sum";#N/A,#N/A,FALSE,"Rent Rate Comp";#N/A,#N/A,FALSE,"Rate, NPV Comp";#N/A,#N/A,FALSE,"Opt A NNN";#N/A,#N/A,FALSE,"15-yr Opt. A Sum";#N/A,#N/A,FALSE,"15-yr Opt A Other Costs";#N/A,#N/A,FALSE,"10-yr Opt. A Sum";#N/A,#N/A,FALSE,"10-yr Opt A Other Costs";#N/A,#N/A,FALSE,"NPV Calc"}</definedName>
    <definedName name="wrn.total._.closing." localSheetId="4" hidden="1">{"page1",#N/A,FALSE,"CTT_CLO";"page2",#N/A,FALSE,"CTT_CLO";"schedules",#N/A,FALSE,"CTT_CLO";"scheduleA",#N/A,FALSE,"CTT_CLO";"scheduleBC",#N/A,FALSE,"CTT_CLO";"scheduleDE",#N/A,FALSE,"CTT_CLO";"scheduleF",#N/A,FALSE,"CTT_CLO"}</definedName>
    <definedName name="wrn.total._.closing." localSheetId="5" hidden="1">{"page1",#N/A,FALSE,"CTT_CLO";"page2",#N/A,FALSE,"CTT_CLO";"schedules",#N/A,FALSE,"CTT_CLO";"scheduleA",#N/A,FALSE,"CTT_CLO";"scheduleBC",#N/A,FALSE,"CTT_CLO";"scheduleDE",#N/A,FALSE,"CTT_CLO";"scheduleF",#N/A,FALSE,"CTT_CLO"}</definedName>
    <definedName name="wrn.total._.closing." localSheetId="6" hidden="1">{"page1",#N/A,FALSE,"CTT_CLO";"page2",#N/A,FALSE,"CTT_CLO";"schedules",#N/A,FALSE,"CTT_CLO";"scheduleA",#N/A,FALSE,"CTT_CLO";"scheduleBC",#N/A,FALSE,"CTT_CLO";"scheduleDE",#N/A,FALSE,"CTT_CLO";"scheduleF",#N/A,FALSE,"CTT_CLO"}</definedName>
    <definedName name="wrn.total._.closing." localSheetId="3" hidden="1">{"page1",#N/A,FALSE,"CTT_CLO";"page2",#N/A,FALSE,"CTT_CLO";"schedules",#N/A,FALSE,"CTT_CLO";"scheduleA",#N/A,FALSE,"CTT_CLO";"scheduleBC",#N/A,FALSE,"CTT_CLO";"scheduleDE",#N/A,FALSE,"CTT_CLO";"scheduleF",#N/A,FALSE,"CTT_CLO"}</definedName>
    <definedName name="wrn.total._.closing." hidden="1">{"page1",#N/A,FALSE,"CTT_CLO";"page2",#N/A,FALSE,"CTT_CLO";"schedules",#N/A,FALSE,"CTT_CLO";"scheduleA",#N/A,FALSE,"CTT_CLO";"scheduleBC",#N/A,FALSE,"CTT_CLO";"scheduleDE",#N/A,FALSE,"CTT_CLO";"scheduleF",#N/A,FALSE,"CTT_CLO"}</definedName>
    <definedName name="wrn.Total._.Model." localSheetId="4" hidden="1">{#N/A,#N/A,TRUE,"Comparison";#N/A,#N/A,TRUE,"toc";#N/A,#N/A,TRUE,"data1";#N/A,#N/A,TRUE,"financing";#N/A,#N/A,TRUE,"source";#N/A,#N/A,TRUE,"cash";#N/A,#N/A,TRUE,"tax";#N/A,#N/A,TRUE,"ln2";#N/A,#N/A,TRUE,"ln4";#N/A,#N/A,TRUE,"rep";#N/A,#N/A,TRUE,"opres";#N/A,#N/A,TRUE,"depr";#N/A,#N/A,TRUE,"funded";#N/A,#N/A,TRUE,"fedtc";#N/A,#N/A,TRUE,"statetc";#N/A,#N/A,TRUE,"mingain";#N/A,#N/A,TRUE,"mtdata1";#N/A,#N/A,TRUE,"base";#N/A,#N/A,TRUE,"mtsource";#N/A,#N/A,TRUE,"mtcash";#N/A,#N/A,TRUE,"mttax";#N/A,#N/A,TRUE,"mtben";#N/A,#N/A,TRUE,"sale";#N/A,#N/A,TRUE,"put";#N/A,#N/A,TRUE,"ResidualVal";#N/A,#N/A,TRUE,"tcamort";#N/A,#N/A,TRUE,"MT3%";#N/A,#N/A,TRUE,"Qirr";#N/A,#N/A,TRUE,"mingainMT";#N/A,#N/A,TRUE,"MTBalSheet";#N/A,#N/A,TRUE,"bstest"}</definedName>
    <definedName name="wrn.Total._.Model." localSheetId="5" hidden="1">{#N/A,#N/A,TRUE,"Comparison";#N/A,#N/A,TRUE,"toc";#N/A,#N/A,TRUE,"data1";#N/A,#N/A,TRUE,"financing";#N/A,#N/A,TRUE,"source";#N/A,#N/A,TRUE,"cash";#N/A,#N/A,TRUE,"tax";#N/A,#N/A,TRUE,"ln2";#N/A,#N/A,TRUE,"ln4";#N/A,#N/A,TRUE,"rep";#N/A,#N/A,TRUE,"opres";#N/A,#N/A,TRUE,"depr";#N/A,#N/A,TRUE,"funded";#N/A,#N/A,TRUE,"fedtc";#N/A,#N/A,TRUE,"statetc";#N/A,#N/A,TRUE,"mingain";#N/A,#N/A,TRUE,"mtdata1";#N/A,#N/A,TRUE,"base";#N/A,#N/A,TRUE,"mtsource";#N/A,#N/A,TRUE,"mtcash";#N/A,#N/A,TRUE,"mttax";#N/A,#N/A,TRUE,"mtben";#N/A,#N/A,TRUE,"sale";#N/A,#N/A,TRUE,"put";#N/A,#N/A,TRUE,"ResidualVal";#N/A,#N/A,TRUE,"tcamort";#N/A,#N/A,TRUE,"MT3%";#N/A,#N/A,TRUE,"Qirr";#N/A,#N/A,TRUE,"mingainMT";#N/A,#N/A,TRUE,"MTBalSheet";#N/A,#N/A,TRUE,"bstest"}</definedName>
    <definedName name="wrn.Total._.Model." localSheetId="6" hidden="1">{#N/A,#N/A,TRUE,"Comparison";#N/A,#N/A,TRUE,"toc";#N/A,#N/A,TRUE,"data1";#N/A,#N/A,TRUE,"financing";#N/A,#N/A,TRUE,"source";#N/A,#N/A,TRUE,"cash";#N/A,#N/A,TRUE,"tax";#N/A,#N/A,TRUE,"ln2";#N/A,#N/A,TRUE,"ln4";#N/A,#N/A,TRUE,"rep";#N/A,#N/A,TRUE,"opres";#N/A,#N/A,TRUE,"depr";#N/A,#N/A,TRUE,"funded";#N/A,#N/A,TRUE,"fedtc";#N/A,#N/A,TRUE,"statetc";#N/A,#N/A,TRUE,"mingain";#N/A,#N/A,TRUE,"mtdata1";#N/A,#N/A,TRUE,"base";#N/A,#N/A,TRUE,"mtsource";#N/A,#N/A,TRUE,"mtcash";#N/A,#N/A,TRUE,"mttax";#N/A,#N/A,TRUE,"mtben";#N/A,#N/A,TRUE,"sale";#N/A,#N/A,TRUE,"put";#N/A,#N/A,TRUE,"ResidualVal";#N/A,#N/A,TRUE,"tcamort";#N/A,#N/A,TRUE,"MT3%";#N/A,#N/A,TRUE,"Qirr";#N/A,#N/A,TRUE,"mingainMT";#N/A,#N/A,TRUE,"MTBalSheet";#N/A,#N/A,TRUE,"bstest"}</definedName>
    <definedName name="wrn.Total._.Model." localSheetId="3" hidden="1">{#N/A,#N/A,TRUE,"Comparison";#N/A,#N/A,TRUE,"toc";#N/A,#N/A,TRUE,"data1";#N/A,#N/A,TRUE,"financing";#N/A,#N/A,TRUE,"source";#N/A,#N/A,TRUE,"cash";#N/A,#N/A,TRUE,"tax";#N/A,#N/A,TRUE,"ln2";#N/A,#N/A,TRUE,"ln4";#N/A,#N/A,TRUE,"rep";#N/A,#N/A,TRUE,"opres";#N/A,#N/A,TRUE,"depr";#N/A,#N/A,TRUE,"funded";#N/A,#N/A,TRUE,"fedtc";#N/A,#N/A,TRUE,"statetc";#N/A,#N/A,TRUE,"mingain";#N/A,#N/A,TRUE,"mtdata1";#N/A,#N/A,TRUE,"base";#N/A,#N/A,TRUE,"mtsource";#N/A,#N/A,TRUE,"mtcash";#N/A,#N/A,TRUE,"mttax";#N/A,#N/A,TRUE,"mtben";#N/A,#N/A,TRUE,"sale";#N/A,#N/A,TRUE,"put";#N/A,#N/A,TRUE,"ResidualVal";#N/A,#N/A,TRUE,"tcamort";#N/A,#N/A,TRUE,"MT3%";#N/A,#N/A,TRUE,"Qirr";#N/A,#N/A,TRUE,"mingainMT";#N/A,#N/A,TRUE,"MTBalSheet";#N/A,#N/A,TRUE,"bstest"}</definedName>
    <definedName name="wrn.Total._.Model." hidden="1">{#N/A,#N/A,TRUE,"Comparison";#N/A,#N/A,TRUE,"toc";#N/A,#N/A,TRUE,"data1";#N/A,#N/A,TRUE,"financing";#N/A,#N/A,TRUE,"source";#N/A,#N/A,TRUE,"cash";#N/A,#N/A,TRUE,"tax";#N/A,#N/A,TRUE,"ln2";#N/A,#N/A,TRUE,"ln4";#N/A,#N/A,TRUE,"rep";#N/A,#N/A,TRUE,"opres";#N/A,#N/A,TRUE,"depr";#N/A,#N/A,TRUE,"funded";#N/A,#N/A,TRUE,"fedtc";#N/A,#N/A,TRUE,"statetc";#N/A,#N/A,TRUE,"mingain";#N/A,#N/A,TRUE,"mtdata1";#N/A,#N/A,TRUE,"base";#N/A,#N/A,TRUE,"mtsource";#N/A,#N/A,TRUE,"mtcash";#N/A,#N/A,TRUE,"mttax";#N/A,#N/A,TRUE,"mtben";#N/A,#N/A,TRUE,"sale";#N/A,#N/A,TRUE,"put";#N/A,#N/A,TRUE,"ResidualVal";#N/A,#N/A,TRUE,"tcamort";#N/A,#N/A,TRUE,"MT3%";#N/A,#N/A,TRUE,"Qirr";#N/A,#N/A,TRUE,"mingainMT";#N/A,#N/A,TRUE,"MTBalSheet";#N/A,#N/A,TRUE,"bstest"}</definedName>
    <definedName name="wrn.Total._.Proved." localSheetId="4" hidden="1">{"Total",#N/A,FALSE,"Total Proved";"PDP",#N/A,FALSE,"Total Proved";"PNP",#N/A,FALSE,"Total Proved";"PUD",#N/A,FALSE,"Total Proved"}</definedName>
    <definedName name="wrn.Total._.Proved." localSheetId="5" hidden="1">{"Total",#N/A,FALSE,"Total Proved";"PDP",#N/A,FALSE,"Total Proved";"PNP",#N/A,FALSE,"Total Proved";"PUD",#N/A,FALSE,"Total Proved"}</definedName>
    <definedName name="wrn.Total._.Proved." localSheetId="6" hidden="1">{"Total",#N/A,FALSE,"Total Proved";"PDP",#N/A,FALSE,"Total Proved";"PNP",#N/A,FALSE,"Total Proved";"PUD",#N/A,FALSE,"Total Proved"}</definedName>
    <definedName name="wrn.Total._.Proved." localSheetId="3" hidden="1">{"Total",#N/A,FALSE,"Total Proved";"PDP",#N/A,FALSE,"Total Proved";"PNP",#N/A,FALSE,"Total Proved";"PUD",#N/A,FALSE,"Total Proved"}</definedName>
    <definedName name="wrn.Total._.Proved." hidden="1">{"Total",#N/A,FALSE,"Total Proved";"PDP",#N/A,FALSE,"Total Proved";"PNP",#N/A,FALSE,"Total Proved";"PUD",#N/A,FALSE,"Total Proved"}</definedName>
    <definedName name="wrn.Total._.Proved._.plus._.Probable." localSheetId="4" hidden="1">{"Total",#N/A,FALSE,"Total Proved + Probable";"PDP",#N/A,FALSE,"Total Proved + Probable";"PNP",#N/A,FALSE,"Total Proved + Probable";"PUD",#N/A,FALSE,"Total Proved + Probable";"Prob",#N/A,FALSE,"Total Proved + Probable"}</definedName>
    <definedName name="wrn.Total._.Proved._.plus._.Probable." localSheetId="5" hidden="1">{"Total",#N/A,FALSE,"Total Proved + Probable";"PDP",#N/A,FALSE,"Total Proved + Probable";"PNP",#N/A,FALSE,"Total Proved + Probable";"PUD",#N/A,FALSE,"Total Proved + Probable";"Prob",#N/A,FALSE,"Total Proved + Probable"}</definedName>
    <definedName name="wrn.Total._.Proved._.plus._.Probable." localSheetId="6" hidden="1">{"Total",#N/A,FALSE,"Total Proved + Probable";"PDP",#N/A,FALSE,"Total Proved + Probable";"PNP",#N/A,FALSE,"Total Proved + Probable";"PUD",#N/A,FALSE,"Total Proved + Probable";"Prob",#N/A,FALSE,"Total Proved + Probable"}</definedName>
    <definedName name="wrn.Total._.Proved._.plus._.Probable." localSheetId="3" hidden="1">{"Total",#N/A,FALSE,"Total Proved + Probable";"PDP",#N/A,FALSE,"Total Proved + Probable";"PNP",#N/A,FALSE,"Total Proved + Probable";"PUD",#N/A,FALSE,"Total Proved + Probable";"Prob",#N/A,FALSE,"Total Proved + Probable"}</definedName>
    <definedName name="wrn.Total._.Proved._.plus._.Probable." hidden="1">{"Total",#N/A,FALSE,"Total Proved + Probable";"PDP",#N/A,FALSE,"Total Proved + Probable";"PNP",#N/A,FALSE,"Total Proved + Probable";"PUD",#N/A,FALSE,"Total Proved + Probable";"Prob",#N/A,FALSE,"Total Proved + Probable"}</definedName>
    <definedName name="wrn.TOTAL._.SHEETS." localSheetId="4" hidden="1">{#N/A,#N/A,FALSE,"DEV COSTS";#N/A,#N/A,FALSE,"10-YR C. F."}</definedName>
    <definedName name="wrn.TOTAL._.SHEETS." localSheetId="5" hidden="1">{#N/A,#N/A,FALSE,"DEV COSTS";#N/A,#N/A,FALSE,"10-YR C. F."}</definedName>
    <definedName name="wrn.TOTAL._.SHEETS." localSheetId="6" hidden="1">{#N/A,#N/A,FALSE,"DEV COSTS";#N/A,#N/A,FALSE,"10-YR C. F."}</definedName>
    <definedName name="wrn.TOTAL._.SHEETS." localSheetId="3" hidden="1">{#N/A,#N/A,FALSE,"DEV COSTS";#N/A,#N/A,FALSE,"10-YR C. F."}</definedName>
    <definedName name="wrn.TOTAL._.SHEETS." hidden="1">{#N/A,#N/A,FALSE,"DEV COSTS";#N/A,#N/A,FALSE,"10-YR C. F."}</definedName>
    <definedName name="wrn.TOTAL._.SHEETS5" localSheetId="4" hidden="1">{#N/A,#N/A,FALSE,"DEV COSTS";#N/A,#N/A,FALSE,"10-YR C. F."}</definedName>
    <definedName name="wrn.TOTAL._.SHEETS5" localSheetId="5" hidden="1">{#N/A,#N/A,FALSE,"DEV COSTS";#N/A,#N/A,FALSE,"10-YR C. F."}</definedName>
    <definedName name="wrn.TOTAL._.SHEETS5" localSheetId="6" hidden="1">{#N/A,#N/A,FALSE,"DEV COSTS";#N/A,#N/A,FALSE,"10-YR C. F."}</definedName>
    <definedName name="wrn.TOTAL._.SHEETS5" localSheetId="3" hidden="1">{#N/A,#N/A,FALSE,"DEV COSTS";#N/A,#N/A,FALSE,"10-YR C. F."}</definedName>
    <definedName name="wrn.TOTAL._.SHEETS5" hidden="1">{#N/A,#N/A,FALSE,"DEV COSTS";#N/A,#N/A,FALSE,"10-YR C. F."}</definedName>
    <definedName name="wrn.Total5" localSheetId="4" hidden="1">{#N/A,#N/A,FALSE,"Exec Sum";#N/A,#N/A,FALSE,"Rent Rate Comp";#N/A,#N/A,FALSE,"Rate, NPV Comp";#N/A,#N/A,FALSE,"Opt A NNN";#N/A,#N/A,FALSE,"15-yr Opt. A Sum";#N/A,#N/A,FALSE,"15-yr Opt A Other Costs";#N/A,#N/A,FALSE,"10-yr Opt. A Sum";#N/A,#N/A,FALSE,"10-yr Opt A Other Costs";#N/A,#N/A,FALSE,"NPV Calc"}</definedName>
    <definedName name="wrn.Total5" localSheetId="5" hidden="1">{#N/A,#N/A,FALSE,"Exec Sum";#N/A,#N/A,FALSE,"Rent Rate Comp";#N/A,#N/A,FALSE,"Rate, NPV Comp";#N/A,#N/A,FALSE,"Opt A NNN";#N/A,#N/A,FALSE,"15-yr Opt. A Sum";#N/A,#N/A,FALSE,"15-yr Opt A Other Costs";#N/A,#N/A,FALSE,"10-yr Opt. A Sum";#N/A,#N/A,FALSE,"10-yr Opt A Other Costs";#N/A,#N/A,FALSE,"NPV Calc"}</definedName>
    <definedName name="wrn.Total5" localSheetId="6" hidden="1">{#N/A,#N/A,FALSE,"Exec Sum";#N/A,#N/A,FALSE,"Rent Rate Comp";#N/A,#N/A,FALSE,"Rate, NPV Comp";#N/A,#N/A,FALSE,"Opt A NNN";#N/A,#N/A,FALSE,"15-yr Opt. A Sum";#N/A,#N/A,FALSE,"15-yr Opt A Other Costs";#N/A,#N/A,FALSE,"10-yr Opt. A Sum";#N/A,#N/A,FALSE,"10-yr Opt A Other Costs";#N/A,#N/A,FALSE,"NPV Calc"}</definedName>
    <definedName name="wrn.Total5" localSheetId="3" hidden="1">{#N/A,#N/A,FALSE,"Exec Sum";#N/A,#N/A,FALSE,"Rent Rate Comp";#N/A,#N/A,FALSE,"Rate, NPV Comp";#N/A,#N/A,FALSE,"Opt A NNN";#N/A,#N/A,FALSE,"15-yr Opt. A Sum";#N/A,#N/A,FALSE,"15-yr Opt A Other Costs";#N/A,#N/A,FALSE,"10-yr Opt. A Sum";#N/A,#N/A,FALSE,"10-yr Opt A Other Costs";#N/A,#N/A,FALSE,"NPV Calc"}</definedName>
    <definedName name="wrn.Total5" hidden="1">{#N/A,#N/A,FALSE,"Exec Sum";#N/A,#N/A,FALSE,"Rent Rate Comp";#N/A,#N/A,FALSE,"Rate, NPV Comp";#N/A,#N/A,FALSE,"Opt A NNN";#N/A,#N/A,FALSE,"15-yr Opt. A Sum";#N/A,#N/A,FALSE,"15-yr Opt A Other Costs";#N/A,#N/A,FALSE,"10-yr Opt. A Sum";#N/A,#N/A,FALSE,"10-yr Opt A Other Costs";#N/A,#N/A,FALSE,"NPV Calc"}</definedName>
    <definedName name="wrn.TransPrcd_123." localSheetId="4" hidden="1">{#N/A,#N/A,TRUE,"TransPrcd 1";#N/A,#N/A,TRUE,"TransPrcd 2";#N/A,#N/A,TRUE,"TransPrcd 3"}</definedName>
    <definedName name="wrn.TransPrcd_123." localSheetId="5" hidden="1">{#N/A,#N/A,TRUE,"TransPrcd 1";#N/A,#N/A,TRUE,"TransPrcd 2";#N/A,#N/A,TRUE,"TransPrcd 3"}</definedName>
    <definedName name="wrn.TransPrcd_123." localSheetId="6" hidden="1">{#N/A,#N/A,TRUE,"TransPrcd 1";#N/A,#N/A,TRUE,"TransPrcd 2";#N/A,#N/A,TRUE,"TransPrcd 3"}</definedName>
    <definedName name="wrn.TransPrcd_123." localSheetId="3" hidden="1">{#N/A,#N/A,TRUE,"TransPrcd 1";#N/A,#N/A,TRUE,"TransPrcd 2";#N/A,#N/A,TRUE,"TransPrcd 3"}</definedName>
    <definedName name="wrn.TransPrcd_123." hidden="1">{#N/A,#N/A,TRUE,"TransPrcd 1";#N/A,#N/A,TRUE,"TransPrcd 2";#N/A,#N/A,TRUE,"TransPrcd 3"}</definedName>
    <definedName name="wrn.Tweety." localSheetId="4" hidden="1">{#N/A,#N/A,FALSE,"A&amp;E";#N/A,#N/A,FALSE,"HighTop";#N/A,#N/A,FALSE,"JG";#N/A,#N/A,FALSE,"RI";#N/A,#N/A,FALSE,"woHT";#N/A,#N/A,FALSE,"woHT&amp;JG"}</definedName>
    <definedName name="wrn.Tweety." localSheetId="5" hidden="1">{#N/A,#N/A,FALSE,"A&amp;E";#N/A,#N/A,FALSE,"HighTop";#N/A,#N/A,FALSE,"JG";#N/A,#N/A,FALSE,"RI";#N/A,#N/A,FALSE,"woHT";#N/A,#N/A,FALSE,"woHT&amp;JG"}</definedName>
    <definedName name="wrn.Tweety." localSheetId="6" hidden="1">{#N/A,#N/A,FALSE,"A&amp;E";#N/A,#N/A,FALSE,"HighTop";#N/A,#N/A,FALSE,"JG";#N/A,#N/A,FALSE,"RI";#N/A,#N/A,FALSE,"woHT";#N/A,#N/A,FALSE,"woHT&amp;JG"}</definedName>
    <definedName name="wrn.Tweety." localSheetId="3" hidden="1">{#N/A,#N/A,FALSE,"A&amp;E";#N/A,#N/A,FALSE,"HighTop";#N/A,#N/A,FALSE,"JG";#N/A,#N/A,FALSE,"RI";#N/A,#N/A,FALSE,"woHT";#N/A,#N/A,FALSE,"woHT&amp;JG"}</definedName>
    <definedName name="wrn.Tweety." hidden="1">{#N/A,#N/A,FALSE,"A&amp;E";#N/A,#N/A,FALSE,"HighTop";#N/A,#N/A,FALSE,"JG";#N/A,#N/A,FALSE,"RI";#N/A,#N/A,FALSE,"woHT";#N/A,#N/A,FALSE,"woHT&amp;JG"}</definedName>
    <definedName name="wrn.Tycon._.Model." localSheetId="4" hidden="1">{"rtn",#N/A,FALSE,"RTN";"tables",#N/A,FALSE,"RTN";"cf",#N/A,FALSE,"CF";"stats",#N/A,FALSE,"Stats";"prop",#N/A,FALSE,"Prop"}</definedName>
    <definedName name="wrn.Tycon._.Model." localSheetId="5" hidden="1">{"rtn",#N/A,FALSE,"RTN";"tables",#N/A,FALSE,"RTN";"cf",#N/A,FALSE,"CF";"stats",#N/A,FALSE,"Stats";"prop",#N/A,FALSE,"Prop"}</definedName>
    <definedName name="wrn.Tycon._.Model." localSheetId="6" hidden="1">{"rtn",#N/A,FALSE,"RTN";"tables",#N/A,FALSE,"RTN";"cf",#N/A,FALSE,"CF";"stats",#N/A,FALSE,"Stats";"prop",#N/A,FALSE,"Prop"}</definedName>
    <definedName name="wrn.Tycon._.Model." localSheetId="3" hidden="1">{"rtn",#N/A,FALSE,"RTN";"tables",#N/A,FALSE,"RTN";"cf",#N/A,FALSE,"CF";"stats",#N/A,FALSE,"Stats";"prop",#N/A,FALSE,"Prop"}</definedName>
    <definedName name="wrn.Tycon._.Model." hidden="1">{"rtn",#N/A,FALSE,"RTN";"tables",#N/A,FALSE,"RTN";"cf",#N/A,FALSE,"CF";"stats",#N/A,FALSE,"Stats";"prop",#N/A,FALSE,"Prop"}</definedName>
    <definedName name="wrn.Unit._.Information." localSheetId="4" hidden="1">{#N/A,#N/A,FALSE,"Unit Info";#N/A,#N/A,FALSE,"Unit Info"}</definedName>
    <definedName name="wrn.Unit._.Information." localSheetId="5" hidden="1">{#N/A,#N/A,FALSE,"Unit Info";#N/A,#N/A,FALSE,"Unit Info"}</definedName>
    <definedName name="wrn.Unit._.Information." localSheetId="6" hidden="1">{#N/A,#N/A,FALSE,"Unit Info";#N/A,#N/A,FALSE,"Unit Info"}</definedName>
    <definedName name="wrn.Unit._.Information." localSheetId="3" hidden="1">{#N/A,#N/A,FALSE,"Unit Info";#N/A,#N/A,FALSE,"Unit Info"}</definedName>
    <definedName name="wrn.Unit._.Information." hidden="1">{#N/A,#N/A,FALSE,"Unit Info";#N/A,#N/A,FALSE,"Unit Info"}</definedName>
    <definedName name="wrn.USSC_Reports." localSheetId="4" hidden="1">{#N/A,#N/A,FALSE,"9Pricing Matrix";#N/A,#N/A,FALSE,"1Summary";#N/A,#N/A,FALSE,"2Assumptions";#N/A,#N/A,FALSE,"3Cash Flow";#N/A,#N/A,FALSE,"5Residual";#N/A,#N/A,FALSE,"Occupancy Cost";#N/A,#N/A,FALSE,"7Financing Sensitivity";#N/A,#N/A,FALSE,"8Residual Sensitivity";#N/A,#N/A,FALSE,"10Vacancy Matrix";#N/A,#N/A,FALSE,"11Expiration Schedule";#N/A,#N/A,FALSE,"12Lease-up Schedule";#N/A,#N/A,FALSE,"OFS-Lease-up Schedule";#N/A,#N/A,FALSE,"Short Holds"}</definedName>
    <definedName name="wrn.USSC_Reports." localSheetId="5" hidden="1">{#N/A,#N/A,FALSE,"9Pricing Matrix";#N/A,#N/A,FALSE,"1Summary";#N/A,#N/A,FALSE,"2Assumptions";#N/A,#N/A,FALSE,"3Cash Flow";#N/A,#N/A,FALSE,"5Residual";#N/A,#N/A,FALSE,"Occupancy Cost";#N/A,#N/A,FALSE,"7Financing Sensitivity";#N/A,#N/A,FALSE,"8Residual Sensitivity";#N/A,#N/A,FALSE,"10Vacancy Matrix";#N/A,#N/A,FALSE,"11Expiration Schedule";#N/A,#N/A,FALSE,"12Lease-up Schedule";#N/A,#N/A,FALSE,"OFS-Lease-up Schedule";#N/A,#N/A,FALSE,"Short Holds"}</definedName>
    <definedName name="wrn.USSC_Reports." localSheetId="6" hidden="1">{#N/A,#N/A,FALSE,"9Pricing Matrix";#N/A,#N/A,FALSE,"1Summary";#N/A,#N/A,FALSE,"2Assumptions";#N/A,#N/A,FALSE,"3Cash Flow";#N/A,#N/A,FALSE,"5Residual";#N/A,#N/A,FALSE,"Occupancy Cost";#N/A,#N/A,FALSE,"7Financing Sensitivity";#N/A,#N/A,FALSE,"8Residual Sensitivity";#N/A,#N/A,FALSE,"10Vacancy Matrix";#N/A,#N/A,FALSE,"11Expiration Schedule";#N/A,#N/A,FALSE,"12Lease-up Schedule";#N/A,#N/A,FALSE,"OFS-Lease-up Schedule";#N/A,#N/A,FALSE,"Short Holds"}</definedName>
    <definedName name="wrn.USSC_Reports." localSheetId="3" hidden="1">{#N/A,#N/A,FALSE,"9Pricing Matrix";#N/A,#N/A,FALSE,"1Summary";#N/A,#N/A,FALSE,"2Assumptions";#N/A,#N/A,FALSE,"3Cash Flow";#N/A,#N/A,FALSE,"5Residual";#N/A,#N/A,FALSE,"Occupancy Cost";#N/A,#N/A,FALSE,"7Financing Sensitivity";#N/A,#N/A,FALSE,"8Residual Sensitivity";#N/A,#N/A,FALSE,"10Vacancy Matrix";#N/A,#N/A,FALSE,"11Expiration Schedule";#N/A,#N/A,FALSE,"12Lease-up Schedule";#N/A,#N/A,FALSE,"OFS-Lease-up Schedule";#N/A,#N/A,FALSE,"Short Holds"}</definedName>
    <definedName name="wrn.USSC_Reports." hidden="1">{#N/A,#N/A,FALSE,"9Pricing Matrix";#N/A,#N/A,FALSE,"1Summary";#N/A,#N/A,FALSE,"2Assumptions";#N/A,#N/A,FALSE,"3Cash Flow";#N/A,#N/A,FALSE,"5Residual";#N/A,#N/A,FALSE,"Occupancy Cost";#N/A,#N/A,FALSE,"7Financing Sensitivity";#N/A,#N/A,FALSE,"8Residual Sensitivity";#N/A,#N/A,FALSE,"10Vacancy Matrix";#N/A,#N/A,FALSE,"11Expiration Schedule";#N/A,#N/A,FALSE,"12Lease-up Schedule";#N/A,#N/A,FALSE,"OFS-Lease-up Schedule";#N/A,#N/A,FALSE,"Short Holds"}</definedName>
    <definedName name="wrn.USSC_Reports._1" localSheetId="4" hidden="1">{#N/A,#N/A,FALSE,"9Pricing Matrix";#N/A,#N/A,FALSE,"1Summary";#N/A,#N/A,FALSE,"2Assumptions";#N/A,#N/A,FALSE,"3Cash Flow";#N/A,#N/A,FALSE,"5Residual";#N/A,#N/A,FALSE,"Occupancy Cost";#N/A,#N/A,FALSE,"7Financing Sensitivity";#N/A,#N/A,FALSE,"8Residual Sensitivity";#N/A,#N/A,FALSE,"10Vacancy Matrix";#N/A,#N/A,FALSE,"11Expiration Schedule";#N/A,#N/A,FALSE,"12Lease-up Schedule";#N/A,#N/A,FALSE,"OFS-Lease-up Schedule";#N/A,#N/A,FALSE,"Short Holds"}</definedName>
    <definedName name="wrn.USSC_Reports._1" localSheetId="5" hidden="1">{#N/A,#N/A,FALSE,"9Pricing Matrix";#N/A,#N/A,FALSE,"1Summary";#N/A,#N/A,FALSE,"2Assumptions";#N/A,#N/A,FALSE,"3Cash Flow";#N/A,#N/A,FALSE,"5Residual";#N/A,#N/A,FALSE,"Occupancy Cost";#N/A,#N/A,FALSE,"7Financing Sensitivity";#N/A,#N/A,FALSE,"8Residual Sensitivity";#N/A,#N/A,FALSE,"10Vacancy Matrix";#N/A,#N/A,FALSE,"11Expiration Schedule";#N/A,#N/A,FALSE,"12Lease-up Schedule";#N/A,#N/A,FALSE,"OFS-Lease-up Schedule";#N/A,#N/A,FALSE,"Short Holds"}</definedName>
    <definedName name="wrn.USSC_Reports._1" localSheetId="6" hidden="1">{#N/A,#N/A,FALSE,"9Pricing Matrix";#N/A,#N/A,FALSE,"1Summary";#N/A,#N/A,FALSE,"2Assumptions";#N/A,#N/A,FALSE,"3Cash Flow";#N/A,#N/A,FALSE,"5Residual";#N/A,#N/A,FALSE,"Occupancy Cost";#N/A,#N/A,FALSE,"7Financing Sensitivity";#N/A,#N/A,FALSE,"8Residual Sensitivity";#N/A,#N/A,FALSE,"10Vacancy Matrix";#N/A,#N/A,FALSE,"11Expiration Schedule";#N/A,#N/A,FALSE,"12Lease-up Schedule";#N/A,#N/A,FALSE,"OFS-Lease-up Schedule";#N/A,#N/A,FALSE,"Short Holds"}</definedName>
    <definedName name="wrn.USSC_Reports._1" localSheetId="3" hidden="1">{#N/A,#N/A,FALSE,"9Pricing Matrix";#N/A,#N/A,FALSE,"1Summary";#N/A,#N/A,FALSE,"2Assumptions";#N/A,#N/A,FALSE,"3Cash Flow";#N/A,#N/A,FALSE,"5Residual";#N/A,#N/A,FALSE,"Occupancy Cost";#N/A,#N/A,FALSE,"7Financing Sensitivity";#N/A,#N/A,FALSE,"8Residual Sensitivity";#N/A,#N/A,FALSE,"10Vacancy Matrix";#N/A,#N/A,FALSE,"11Expiration Schedule";#N/A,#N/A,FALSE,"12Lease-up Schedule";#N/A,#N/A,FALSE,"OFS-Lease-up Schedule";#N/A,#N/A,FALSE,"Short Holds"}</definedName>
    <definedName name="wrn.USSC_Reports._1" hidden="1">{#N/A,#N/A,FALSE,"9Pricing Matrix";#N/A,#N/A,FALSE,"1Summary";#N/A,#N/A,FALSE,"2Assumptions";#N/A,#N/A,FALSE,"3Cash Flow";#N/A,#N/A,FALSE,"5Residual";#N/A,#N/A,FALSE,"Occupancy Cost";#N/A,#N/A,FALSE,"7Financing Sensitivity";#N/A,#N/A,FALSE,"8Residual Sensitivity";#N/A,#N/A,FALSE,"10Vacancy Matrix";#N/A,#N/A,FALSE,"11Expiration Schedule";#N/A,#N/A,FALSE,"12Lease-up Schedule";#N/A,#N/A,FALSE,"OFS-Lease-up Schedule";#N/A,#N/A,FALSE,"Short Holds"}</definedName>
    <definedName name="wrn.valuation." localSheetId="4" hidden="1">{"Page1",#N/A,FALSE,"7979";"Page2",#N/A,FALSE,"7979";"Page3",#N/A,FALSE,"7979"}</definedName>
    <definedName name="wrn.valuation." localSheetId="5" hidden="1">{"Page1",#N/A,FALSE,"7979";"Page2",#N/A,FALSE,"7979";"Page3",#N/A,FALSE,"7979"}</definedName>
    <definedName name="wrn.valuation." localSheetId="6" hidden="1">{"Page1",#N/A,FALSE,"7979";"Page2",#N/A,FALSE,"7979";"Page3",#N/A,FALSE,"7979"}</definedName>
    <definedName name="wrn.valuation." localSheetId="3" hidden="1">{"Page1",#N/A,FALSE,"7979";"Page2",#N/A,FALSE,"7979";"Page3",#N/A,FALSE,"7979"}</definedName>
    <definedName name="wrn.valuation." hidden="1">{"Page1",#N/A,FALSE,"7979";"Page2",#N/A,FALSE,"7979";"Page3",#N/A,FALSE,"7979"}</definedName>
    <definedName name="wrn.Value." localSheetId="4" hidden="1">{#N/A,#N/A,FALSE,"Cashflow Analysis";#N/A,#N/A,FALSE,"Sensitivity Analysis";#N/A,#N/A,FALSE,"PV";#N/A,#N/A,FALSE,"Pro Forma"}</definedName>
    <definedName name="wrn.Value." localSheetId="5" hidden="1">{#N/A,#N/A,FALSE,"Cashflow Analysis";#N/A,#N/A,FALSE,"Sensitivity Analysis";#N/A,#N/A,FALSE,"PV";#N/A,#N/A,FALSE,"Pro Forma"}</definedName>
    <definedName name="wrn.Value." localSheetId="6" hidden="1">{#N/A,#N/A,FALSE,"Cashflow Analysis";#N/A,#N/A,FALSE,"Sensitivity Analysis";#N/A,#N/A,FALSE,"PV";#N/A,#N/A,FALSE,"Pro Forma"}</definedName>
    <definedName name="wrn.Value." localSheetId="3" hidden="1">{#N/A,#N/A,FALSE,"Cashflow Analysis";#N/A,#N/A,FALSE,"Sensitivity Analysis";#N/A,#N/A,FALSE,"PV";#N/A,#N/A,FALSE,"Pro Forma"}</definedName>
    <definedName name="wrn.Value." hidden="1">{#N/A,#N/A,FALSE,"Cashflow Analysis";#N/A,#N/A,FALSE,"Sensitivity Analysis";#N/A,#N/A,FALSE,"PV";#N/A,#N/A,FALSE,"Pro Forma"}</definedName>
    <definedName name="wrn.Variance." localSheetId="4" hidden="1">{#N/A,#N/A,FALSE,"CCC Variance";#N/A,#N/A,FALSE,"CCC Notes"}</definedName>
    <definedName name="wrn.Variance." localSheetId="5" hidden="1">{#N/A,#N/A,FALSE,"CCC Variance";#N/A,#N/A,FALSE,"CCC Notes"}</definedName>
    <definedName name="wrn.Variance." localSheetId="6" hidden="1">{#N/A,#N/A,FALSE,"CCC Variance";#N/A,#N/A,FALSE,"CCC Notes"}</definedName>
    <definedName name="wrn.Variance." localSheetId="3" hidden="1">{#N/A,#N/A,FALSE,"CCC Variance";#N/A,#N/A,FALSE,"CCC Notes"}</definedName>
    <definedName name="wrn.Variance." hidden="1">{#N/A,#N/A,FALSE,"CCC Variance";#N/A,#N/A,FALSE,"CCC Notes"}</definedName>
    <definedName name="wrn.Variance._.Worksheet." localSheetId="4" hidden="1">{#N/A,#N/A,FALSE,"VARSTRIP"}</definedName>
    <definedName name="wrn.Variance._.Worksheet." localSheetId="5" hidden="1">{#N/A,#N/A,FALSE,"VARSTRIP"}</definedName>
    <definedName name="wrn.Variance._.Worksheet." localSheetId="6" hidden="1">{#N/A,#N/A,FALSE,"VARSTRIP"}</definedName>
    <definedName name="wrn.Variance._.Worksheet." localSheetId="3" hidden="1">{#N/A,#N/A,FALSE,"VARSTRIP"}</definedName>
    <definedName name="wrn.Variance._.Worksheet." hidden="1">{#N/A,#N/A,FALSE,"VARSTRIP"}</definedName>
    <definedName name="wrn.ventana." localSheetId="4" hidden="1">{#N/A,#N/A,FALSE,"Cash Flow";#N/A,#N/A,FALSE,"scenario 1"}</definedName>
    <definedName name="wrn.ventana." localSheetId="5" hidden="1">{#N/A,#N/A,FALSE,"Cash Flow";#N/A,#N/A,FALSE,"scenario 1"}</definedName>
    <definedName name="wrn.ventana." localSheetId="6" hidden="1">{#N/A,#N/A,FALSE,"Cash Flow";#N/A,#N/A,FALSE,"scenario 1"}</definedName>
    <definedName name="wrn.ventana." localSheetId="3" hidden="1">{#N/A,#N/A,FALSE,"Cash Flow";#N/A,#N/A,FALSE,"scenario 1"}</definedName>
    <definedName name="wrn.ventana." hidden="1">{#N/A,#N/A,FALSE,"Cash Flow";#N/A,#N/A,FALSE,"scenario 1"}</definedName>
    <definedName name="wrn.villages." localSheetId="4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wrn.villages." localSheetId="5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wrn.villages." localSheetId="6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wrn.villages." localSheetId="3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wrn.villages." hidden="1">{#N/A,#N/A,FALSE,"Exec Sum 10Yr";#N/A,#N/A,FALSE,"Assumptions";#N/A,#N/A,FALSE,"Operating Stmts";#N/A,#N/A,FALSE,"Year One Pro Forma";#N/A,#N/A,FALSE,"Rent Roll Summary";#N/A,#N/A,FALSE,"Market Rent Detail";#N/A,#N/A,FALSE,"Effective Rental Income Detail";#N/A,#N/A,FALSE,"Cash Flow Projections";#N/A,#N/A,FALSE,"Net Residual Value"}</definedName>
    <definedName name="wrn.Wacc." localSheetId="4" hidden="1">{"Area1",#N/A,FALSE,"OREWACC";"Area2",#N/A,FALSE,"OREWACC"}</definedName>
    <definedName name="wrn.Wacc." localSheetId="5" hidden="1">{"Area1",#N/A,FALSE,"OREWACC";"Area2",#N/A,FALSE,"OREWACC"}</definedName>
    <definedName name="wrn.Wacc." localSheetId="6" hidden="1">{"Area1",#N/A,FALSE,"OREWACC";"Area2",#N/A,FALSE,"OREWACC"}</definedName>
    <definedName name="wrn.Wacc." localSheetId="3" hidden="1">{"Area1",#N/A,FALSE,"OREWACC";"Area2",#N/A,FALSE,"OREWACC"}</definedName>
    <definedName name="wrn.Wacc." hidden="1">{"Area1",#N/A,FALSE,"OREWACC";"Area2",#N/A,FALSE,"OREWACC"}</definedName>
    <definedName name="wrn.WAGE._.RATES." localSheetId="4" hidden="1">{#N/A,#N/A,FALSE,"WAGE FORM - UNION";#N/A,#N/A,FALSE,"EST. WAGE RATES - UNION";#N/A,#N/A,FALSE,"WAGE RATE DETAILS - UNION"}</definedName>
    <definedName name="wrn.WAGE._.RATES." localSheetId="5" hidden="1">{#N/A,#N/A,FALSE,"WAGE FORM - UNION";#N/A,#N/A,FALSE,"EST. WAGE RATES - UNION";#N/A,#N/A,FALSE,"WAGE RATE DETAILS - UNION"}</definedName>
    <definedName name="wrn.WAGE._.RATES." localSheetId="6" hidden="1">{#N/A,#N/A,FALSE,"WAGE FORM - UNION";#N/A,#N/A,FALSE,"EST. WAGE RATES - UNION";#N/A,#N/A,FALSE,"WAGE RATE DETAILS - UNION"}</definedName>
    <definedName name="wrn.WAGE._.RATES." localSheetId="3" hidden="1">{#N/A,#N/A,FALSE,"WAGE FORM - UNION";#N/A,#N/A,FALSE,"EST. WAGE RATES - UNION";#N/A,#N/A,FALSE,"WAGE RATE DETAILS - UNION"}</definedName>
    <definedName name="wrn.WAGE._.RATES." hidden="1">{#N/A,#N/A,FALSE,"WAGE FORM - UNION";#N/A,#N/A,FALSE,"EST. WAGE RATES - UNION";#N/A,#N/A,FALSE,"WAGE RATE DETAILS - UNION"}</definedName>
    <definedName name="wrn.weekly." localSheetId="4" hidden="1">{#N/A,#N/A,FALSE,"Large Operators";#N/A,#N/A,FALSE,"Smaller Operators";#N/A,#N/A,FALSE,"Equip. Supply";#N/A,#N/A,FALSE,"EBITDA";#N/A,#N/A,FALSE,"perform"}</definedName>
    <definedName name="wrn.weekly." localSheetId="5" hidden="1">{#N/A,#N/A,FALSE,"Large Operators";#N/A,#N/A,FALSE,"Smaller Operators";#N/A,#N/A,FALSE,"Equip. Supply";#N/A,#N/A,FALSE,"EBITDA";#N/A,#N/A,FALSE,"perform"}</definedName>
    <definedName name="wrn.weekly." localSheetId="6" hidden="1">{#N/A,#N/A,FALSE,"Large Operators";#N/A,#N/A,FALSE,"Smaller Operators";#N/A,#N/A,FALSE,"Equip. Supply";#N/A,#N/A,FALSE,"EBITDA";#N/A,#N/A,FALSE,"perform"}</definedName>
    <definedName name="wrn.weekly." localSheetId="3" hidden="1">{#N/A,#N/A,FALSE,"Large Operators";#N/A,#N/A,FALSE,"Smaller Operators";#N/A,#N/A,FALSE,"Equip. Supply";#N/A,#N/A,FALSE,"EBITDA";#N/A,#N/A,FALSE,"perform"}</definedName>
    <definedName name="wrn.weekly." hidden="1">{#N/A,#N/A,FALSE,"Large Operators";#N/A,#N/A,FALSE,"Smaller Operators";#N/A,#N/A,FALSE,"Equip. Supply";#N/A,#N/A,FALSE,"EBITDA";#N/A,#N/A,FALSE,"perform"}</definedName>
    <definedName name="wrn.wicor." localSheetId="4" hidden="1">{#N/A,#N/A,FALSE,"FACTSHEETS";#N/A,#N/A,FALSE,"pump";#N/A,#N/A,FALSE,"filter"}</definedName>
    <definedName name="wrn.wicor." localSheetId="5" hidden="1">{#N/A,#N/A,FALSE,"FACTSHEETS";#N/A,#N/A,FALSE,"pump";#N/A,#N/A,FALSE,"filter"}</definedName>
    <definedName name="wrn.wicor." localSheetId="6" hidden="1">{#N/A,#N/A,FALSE,"FACTSHEETS";#N/A,#N/A,FALSE,"pump";#N/A,#N/A,FALSE,"filter"}</definedName>
    <definedName name="wrn.wicor." localSheetId="3" hidden="1">{#N/A,#N/A,FALSE,"FACTSHEETS";#N/A,#N/A,FALSE,"pump";#N/A,#N/A,FALSE,"filter"}</definedName>
    <definedName name="wrn.wicor." hidden="1">{#N/A,#N/A,FALSE,"FACTSHEETS";#N/A,#N/A,FALSE,"pump";#N/A,#N/A,FALSE,"filter"}</definedName>
    <definedName name="wrn.Working._.Party._.List." localSheetId="4" hidden="1">{#N/A,#N/A,FALSE,"Working List"}</definedName>
    <definedName name="wrn.Working._.Party._.List." localSheetId="5" hidden="1">{#N/A,#N/A,FALSE,"Working List"}</definedName>
    <definedName name="wrn.Working._.Party._.List." localSheetId="6" hidden="1">{#N/A,#N/A,FALSE,"Working List"}</definedName>
    <definedName name="wrn.Working._.Party._.List." localSheetId="3" hidden="1">{#N/A,#N/A,FALSE,"Working List"}</definedName>
    <definedName name="wrn.Working._.Party._.List." hidden="1">{#N/A,#N/A,FALSE,"Working List"}</definedName>
    <definedName name="wrn.Worksheet." localSheetId="4" hidden="1">{"Worksheet",#N/A,FALSE,"Worksheet"}</definedName>
    <definedName name="wrn.Worksheet." localSheetId="5" hidden="1">{"Worksheet",#N/A,FALSE,"Worksheet"}</definedName>
    <definedName name="wrn.Worksheet." localSheetId="6" hidden="1">{"Worksheet",#N/A,FALSE,"Worksheet"}</definedName>
    <definedName name="wrn.Worksheet." localSheetId="3" hidden="1">{"Worksheet",#N/A,FALSE,"Worksheet"}</definedName>
    <definedName name="wrn.Worksheet." hidden="1">{"Worksheet",#N/A,FALSE,"Worksheet"}</definedName>
    <definedName name="wrn.Year._.End._.APF._.reports." localSheetId="4" hidden="1">{#N/A,#N/A,FALSE,"Summary";#N/A,#N/A,FALSE,"CVI04";#N/A,#N/A,FALSE,"REG04";#N/A,#N/A,FALSE,"HAL04";#N/A,#N/A,FALSE,"WPL04";#N/A,#N/A,FALSE,"RPL04";#N/A,#N/A,FALSE,"GVA04";#N/A,#N/A,FALSE,"LRJKL04";#N/A,#N/A,FALSE,"RGW04";#N/A,#N/A,FALSE,"RHL04sum ";#N/A,#N/A,FALSE,"WPM04sum"}</definedName>
    <definedName name="wrn.Year._.End._.APF._.reports." localSheetId="5" hidden="1">{#N/A,#N/A,FALSE,"Summary";#N/A,#N/A,FALSE,"CVI04";#N/A,#N/A,FALSE,"REG04";#N/A,#N/A,FALSE,"HAL04";#N/A,#N/A,FALSE,"WPL04";#N/A,#N/A,FALSE,"RPL04";#N/A,#N/A,FALSE,"GVA04";#N/A,#N/A,FALSE,"LRJKL04";#N/A,#N/A,FALSE,"RGW04";#N/A,#N/A,FALSE,"RHL04sum ";#N/A,#N/A,FALSE,"WPM04sum"}</definedName>
    <definedName name="wrn.Year._.End._.APF._.reports." localSheetId="6" hidden="1">{#N/A,#N/A,FALSE,"Summary";#N/A,#N/A,FALSE,"CVI04";#N/A,#N/A,FALSE,"REG04";#N/A,#N/A,FALSE,"HAL04";#N/A,#N/A,FALSE,"WPL04";#N/A,#N/A,FALSE,"RPL04";#N/A,#N/A,FALSE,"GVA04";#N/A,#N/A,FALSE,"LRJKL04";#N/A,#N/A,FALSE,"RGW04";#N/A,#N/A,FALSE,"RHL04sum ";#N/A,#N/A,FALSE,"WPM04sum"}</definedName>
    <definedName name="wrn.Year._.End._.APF._.reports." localSheetId="3" hidden="1">{#N/A,#N/A,FALSE,"Summary";#N/A,#N/A,FALSE,"CVI04";#N/A,#N/A,FALSE,"REG04";#N/A,#N/A,FALSE,"HAL04";#N/A,#N/A,FALSE,"WPL04";#N/A,#N/A,FALSE,"RPL04";#N/A,#N/A,FALSE,"GVA04";#N/A,#N/A,FALSE,"LRJKL04";#N/A,#N/A,FALSE,"RGW04";#N/A,#N/A,FALSE,"RHL04sum ";#N/A,#N/A,FALSE,"WPM04sum"}</definedName>
    <definedName name="wrn.Year._.End._.APF._.reports." hidden="1">{#N/A,#N/A,FALSE,"Summary";#N/A,#N/A,FALSE,"CVI04";#N/A,#N/A,FALSE,"REG04";#N/A,#N/A,FALSE,"HAL04";#N/A,#N/A,FALSE,"WPL04";#N/A,#N/A,FALSE,"RPL04";#N/A,#N/A,FALSE,"GVA04";#N/A,#N/A,FALSE,"LRJKL04";#N/A,#N/A,FALSE,"RGW04";#N/A,#N/A,FALSE,"RHL04sum ";#N/A,#N/A,FALSE,"WPM04sum"}</definedName>
    <definedName name="wrn.yeild._.graph.1" localSheetId="4" hidden="1">{#N/A,#N/A,FALSE,"Yield Graph"}</definedName>
    <definedName name="wrn.yeild._.graph.1" localSheetId="5" hidden="1">{#N/A,#N/A,FALSE,"Yield Graph"}</definedName>
    <definedName name="wrn.yeild._.graph.1" localSheetId="6" hidden="1">{#N/A,#N/A,FALSE,"Yield Graph"}</definedName>
    <definedName name="wrn.yeild._.graph.1" localSheetId="3" hidden="1">{#N/A,#N/A,FALSE,"Yield Graph"}</definedName>
    <definedName name="wrn.yeild._.graph.1" hidden="1">{#N/A,#N/A,FALSE,"Yield Graph"}</definedName>
    <definedName name="wrn.Yield._.Graph." localSheetId="4" hidden="1">{#N/A,#N/A,FALSE,"Yield Graph"}</definedName>
    <definedName name="wrn.Yield._.Graph." localSheetId="5" hidden="1">{#N/A,#N/A,FALSE,"Yield Graph"}</definedName>
    <definedName name="wrn.Yield._.Graph." localSheetId="6" hidden="1">{#N/A,#N/A,FALSE,"Yield Graph"}</definedName>
    <definedName name="wrn.Yield._.Graph." localSheetId="3" hidden="1">{#N/A,#N/A,FALSE,"Yield Graph"}</definedName>
    <definedName name="wrn.Yield._.Graph." hidden="1">{#N/A,#N/A,FALSE,"Yield Graph"}</definedName>
    <definedName name="wrn.Yield._.Graph._.plus._.Input." localSheetId="4" hidden="1">{#N/A,#N/A,FALSE,"Yield Graph";#N/A,#N/A,FALSE,"Rent Roll";#N/A,#N/A,FALSE,"OE Yr1";#N/A,#N/A,FALSE,"Repl.Cst.+Ins."}</definedName>
    <definedName name="wrn.Yield._.Graph._.plus._.Input." localSheetId="5" hidden="1">{#N/A,#N/A,FALSE,"Yield Graph";#N/A,#N/A,FALSE,"Rent Roll";#N/A,#N/A,FALSE,"OE Yr1";#N/A,#N/A,FALSE,"Repl.Cst.+Ins."}</definedName>
    <definedName name="wrn.Yield._.Graph._.plus._.Input." localSheetId="6" hidden="1">{#N/A,#N/A,FALSE,"Yield Graph";#N/A,#N/A,FALSE,"Rent Roll";#N/A,#N/A,FALSE,"OE Yr1";#N/A,#N/A,FALSE,"Repl.Cst.+Ins."}</definedName>
    <definedName name="wrn.Yield._.Graph._.plus._.Input." localSheetId="3" hidden="1">{#N/A,#N/A,FALSE,"Yield Graph";#N/A,#N/A,FALSE,"Rent Roll";#N/A,#N/A,FALSE,"OE Yr1";#N/A,#N/A,FALSE,"Repl.Cst.+Ins."}</definedName>
    <definedName name="wrn.Yield._.Graph._.plus._.Input." hidden="1">{#N/A,#N/A,FALSE,"Yield Graph";#N/A,#N/A,FALSE,"Rent Roll";#N/A,#N/A,FALSE,"OE Yr1";#N/A,#N/A,FALSE,"Repl.Cst.+Ins."}</definedName>
    <definedName name="wrng" localSheetId="4" hidden="1">{"Output-BaseYear",#N/A,FALSE,"Output"}</definedName>
    <definedName name="wrng" localSheetId="5" hidden="1">{"Output-BaseYear",#N/A,FALSE,"Output"}</definedName>
    <definedName name="wrng" localSheetId="6" hidden="1">{"Output-BaseYear",#N/A,FALSE,"Output"}</definedName>
    <definedName name="wrng" localSheetId="3" hidden="1">{"Output-BaseYear",#N/A,FALSE,"Output"}</definedName>
    <definedName name="wrng" hidden="1">{"Output-BaseYear",#N/A,FALSE,"Output"}</definedName>
    <definedName name="wrnh" localSheetId="4" hidden="1">{"Output-All",#N/A,FALSE,"Output"}</definedName>
    <definedName name="wrnh" localSheetId="5" hidden="1">{"Output-All",#N/A,FALSE,"Output"}</definedName>
    <definedName name="wrnh" localSheetId="6" hidden="1">{"Output-All",#N/A,FALSE,"Output"}</definedName>
    <definedName name="wrnh" localSheetId="3" hidden="1">{"Output-All",#N/A,FALSE,"Output"}</definedName>
    <definedName name="wrnh" hidden="1">{"Output-All",#N/A,FALSE,"Output"}</definedName>
    <definedName name="wrnpkg" localSheetId="4" hidden="1">{#N/A,#N/A,FALSE,"Income Stmt";#N/A,#N/A,FALSE,"Income Summary"}</definedName>
    <definedName name="wrnpkg" localSheetId="5" hidden="1">{#N/A,#N/A,FALSE,"Income Stmt";#N/A,#N/A,FALSE,"Income Summary"}</definedName>
    <definedName name="wrnpkg" localSheetId="6" hidden="1">{#N/A,#N/A,FALSE,"Income Stmt";#N/A,#N/A,FALSE,"Income Summary"}</definedName>
    <definedName name="wrnpkg" localSheetId="3" hidden="1">{#N/A,#N/A,FALSE,"Income Stmt";#N/A,#N/A,FALSE,"Income Summary"}</definedName>
    <definedName name="wrnpkg" hidden="1">{#N/A,#N/A,FALSE,"Income Stmt";#N/A,#N/A,FALSE,"Income Summary"}</definedName>
    <definedName name="wrnpkgs" localSheetId="4" hidden="1">{#N/A,#N/A,FALSE,"Income Stmt";#N/A,#N/A,FALSE,"Income Summary"}</definedName>
    <definedName name="wrnpkgs" localSheetId="5" hidden="1">{#N/A,#N/A,FALSE,"Income Stmt";#N/A,#N/A,FALSE,"Income Summary"}</definedName>
    <definedName name="wrnpkgs" localSheetId="6" hidden="1">{#N/A,#N/A,FALSE,"Income Stmt";#N/A,#N/A,FALSE,"Income Summary"}</definedName>
    <definedName name="wrnpkgs" localSheetId="3" hidden="1">{#N/A,#N/A,FALSE,"Income Stmt";#N/A,#N/A,FALSE,"Income Summary"}</definedName>
    <definedName name="wrnpkgs" hidden="1">{#N/A,#N/A,FALSE,"Income Stmt";#N/A,#N/A,FALSE,"Income Summary"}</definedName>
    <definedName name="wt" localSheetId="4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t" localSheetId="5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t" localSheetId="6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t" localSheetId="3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t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ALL." localSheetId="4" hidden="1">{TRUE,TRUE,-1.25,-15.5,484.5,276.75,FALSE,FALSE,TRUE,TRUE,0,1,#N/A,1,#N/A,7.71428571428571,15.9411764705882,1,FALSE,FALSE,3,TRUE,1,FALSE,100,"Swvu.ALL.","ACwvu.ALL.",#N/A,FALSE,FALSE,0.37,0.4,1,0.37,2,"&amp;L&amp;""Arial,Bold Italic""&amp;USCHEDULE B &amp; C&amp;C&amp;""Arial,Bold""&amp;UINCOME AND EXPENSE BUDGET
FOR THE YEAR ENDING 12/31/97&amp;R&amp;""Arial,Bold Italic""&amp;UEASTLAND SHOPPING CENTER","&amp;LWestfield Corporation, Inc.&amp;CPage &amp;P of &amp;N&amp;R&amp;D &amp;T",FALSE,FALSE,FALSE,FALSE,1,#N/A,1,#N/A,"=R3C1:R44C22","=R1:R2",#N/A,#N/A,FALSE,FALSE,FALSE,1,65532,65532,FALSE,FALSE,TRUE,TRUE,TRUE}</definedName>
    <definedName name="wvu.ALL." localSheetId="5" hidden="1">{TRUE,TRUE,-1.25,-15.5,484.5,276.75,FALSE,FALSE,TRUE,TRUE,0,1,#N/A,1,#N/A,7.71428571428571,15.9411764705882,1,FALSE,FALSE,3,TRUE,1,FALSE,100,"Swvu.ALL.","ACwvu.ALL.",#N/A,FALSE,FALSE,0.37,0.4,1,0.37,2,"&amp;L&amp;""Arial,Bold Italic""&amp;USCHEDULE B &amp; C&amp;C&amp;""Arial,Bold""&amp;UINCOME AND EXPENSE BUDGET
FOR THE YEAR ENDING 12/31/97&amp;R&amp;""Arial,Bold Italic""&amp;UEASTLAND SHOPPING CENTER","&amp;LWestfield Corporation, Inc.&amp;CPage &amp;P of &amp;N&amp;R&amp;D &amp;T",FALSE,FALSE,FALSE,FALSE,1,#N/A,1,#N/A,"=R3C1:R44C22","=R1:R2",#N/A,#N/A,FALSE,FALSE,FALSE,1,65532,65532,FALSE,FALSE,TRUE,TRUE,TRUE}</definedName>
    <definedName name="wvu.ALL." localSheetId="6" hidden="1">{TRUE,TRUE,-1.25,-15.5,484.5,276.75,FALSE,FALSE,TRUE,TRUE,0,1,#N/A,1,#N/A,7.71428571428571,15.9411764705882,1,FALSE,FALSE,3,TRUE,1,FALSE,100,"Swvu.ALL.","ACwvu.ALL.",#N/A,FALSE,FALSE,0.37,0.4,1,0.37,2,"&amp;L&amp;""Arial,Bold Italic""&amp;USCHEDULE B &amp; C&amp;C&amp;""Arial,Bold""&amp;UINCOME AND EXPENSE BUDGET
FOR THE YEAR ENDING 12/31/97&amp;R&amp;""Arial,Bold Italic""&amp;UEASTLAND SHOPPING CENTER","&amp;LWestfield Corporation, Inc.&amp;CPage &amp;P of &amp;N&amp;R&amp;D &amp;T",FALSE,FALSE,FALSE,FALSE,1,#N/A,1,#N/A,"=R3C1:R44C22","=R1:R2",#N/A,#N/A,FALSE,FALSE,FALSE,1,65532,65532,FALSE,FALSE,TRUE,TRUE,TRUE}</definedName>
    <definedName name="wvu.ALL." localSheetId="3" hidden="1">{TRUE,TRUE,-1.25,-15.5,484.5,276.75,FALSE,FALSE,TRUE,TRUE,0,1,#N/A,1,#N/A,7.71428571428571,15.9411764705882,1,FALSE,FALSE,3,TRUE,1,FALSE,100,"Swvu.ALL.","ACwvu.ALL.",#N/A,FALSE,FALSE,0.37,0.4,1,0.37,2,"&amp;L&amp;""Arial,Bold Italic""&amp;USCHEDULE B &amp; C&amp;C&amp;""Arial,Bold""&amp;UINCOME AND EXPENSE BUDGET
FOR THE YEAR ENDING 12/31/97&amp;R&amp;""Arial,Bold Italic""&amp;UEASTLAND SHOPPING CENTER","&amp;LWestfield Corporation, Inc.&amp;CPage &amp;P of &amp;N&amp;R&amp;D &amp;T",FALSE,FALSE,FALSE,FALSE,1,#N/A,1,#N/A,"=R3C1:R44C22","=R1:R2",#N/A,#N/A,FALSE,FALSE,FALSE,1,65532,65532,FALSE,FALSE,TRUE,TRUE,TRUE}</definedName>
    <definedName name="wvu.ALL." hidden="1">{TRUE,TRUE,-1.25,-15.5,484.5,276.75,FALSE,FALSE,TRUE,TRUE,0,1,#N/A,1,#N/A,7.71428571428571,15.9411764705882,1,FALSE,FALSE,3,TRUE,1,FALSE,100,"Swvu.ALL.","ACwvu.ALL.",#N/A,FALSE,FALSE,0.37,0.4,1,0.37,2,"&amp;L&amp;""Arial,Bold Italic""&amp;USCHEDULE B &amp; C&amp;C&amp;""Arial,Bold""&amp;UINCOME AND EXPENSE BUDGET
FOR THE YEAR ENDING 12/31/97&amp;R&amp;""Arial,Bold Italic""&amp;UEASTLAND SHOPPING CENTER","&amp;LWestfield Corporation, Inc.&amp;CPage &amp;P of &amp;N&amp;R&amp;D &amp;T",FALSE,FALSE,FALSE,FALSE,1,#N/A,1,#N/A,"=R3C1:R44C22","=R1:R2",#N/A,#N/A,FALSE,FALSE,FALSE,1,65532,65532,FALSE,FALSE,TRUE,TRUE,TRUE}</definedName>
    <definedName name="wvu.As._.Is._.Value." localSheetId="4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wvu.As._.Is._.Value." localSheetId="5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wvu.As._.Is._.Value." localSheetId="6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wvu.As._.Is._.Value." localSheetId="3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wvu.As._.Is._.Value." hidden="1">{FALSE,FALSE,1.75,1,600,351,FALSE,FALSE,TRUE,TRUE,0,30,#N/A,41,#N/A,9.57777777777778,18.9166666666667,1,FALSE,FALSE,1,TRUE,1,FALSE,100,"Swvu.As._.Is._.Value.","ACwvu.As._.Is._.Value.",1,FALSE,FALSE,1,1,1,1,1,"","",FALSE,FALSE,FALSE,FALSE,1,#N/A,1,1,FALSE,FALSE,FALSE,FALSE,FALSE,FALSE}</definedName>
    <definedName name="wvu.CAM._.RATES." localSheetId="4" hidden="1">{TRUE,TRUE,-1.25,-15.5,604.5,366.75,FALSE,FALSE,TRUE,TRUE,0,1,#N/A,46,#N/A,69.016393442623,25.2941176470588,1,FALSE,FALSE,3,TRUE,1,FALSE,100,"Swvu.CAM._.RATES.","ACwvu.CAM._.RATES.",#N/A,FALSE,FALSE,0.37,0.4,1,0.37,2,"&amp;L&amp;""Arial,Bold Italic""&amp;USCHEDULE B &amp; C&amp;C&amp;""Arial,Bold""&amp;UINCOME AND EXPENSE BUDGET
FOR THE YEAR ENDING 12/31/97&amp;R&amp;""Arial,Bold Italic""&amp;UEASTLAND SHOPPING CENTER","&amp;LWestfield Corporation, Inc.&amp;CPage &amp;P of &amp;N&amp;R&amp;D &amp;T",FALSE,FALSE,FALSE,FALSE,1,#N/A,1,#N/A,"=R48C62:R70C75","=R1:R2","Rwvu.CAM._.RATES.",#N/A,FALSE,FALSE,FALSE,1,65532,65532,FALSE,FALSE,TRUE,TRUE,TRUE}</definedName>
    <definedName name="wvu.CAM._.RATES." localSheetId="5" hidden="1">{TRUE,TRUE,-1.25,-15.5,604.5,366.75,FALSE,FALSE,TRUE,TRUE,0,1,#N/A,46,#N/A,69.016393442623,25.2941176470588,1,FALSE,FALSE,3,TRUE,1,FALSE,100,"Swvu.CAM._.RATES.","ACwvu.CAM._.RATES.",#N/A,FALSE,FALSE,0.37,0.4,1,0.37,2,"&amp;L&amp;""Arial,Bold Italic""&amp;USCHEDULE B &amp; C&amp;C&amp;""Arial,Bold""&amp;UINCOME AND EXPENSE BUDGET
FOR THE YEAR ENDING 12/31/97&amp;R&amp;""Arial,Bold Italic""&amp;UEASTLAND SHOPPING CENTER","&amp;LWestfield Corporation, Inc.&amp;CPage &amp;P of &amp;N&amp;R&amp;D &amp;T",FALSE,FALSE,FALSE,FALSE,1,#N/A,1,#N/A,"=R48C62:R70C75","=R1:R2","Rwvu.CAM._.RATES.",#N/A,FALSE,FALSE,FALSE,1,65532,65532,FALSE,FALSE,TRUE,TRUE,TRUE}</definedName>
    <definedName name="wvu.CAM._.RATES." localSheetId="6" hidden="1">{TRUE,TRUE,-1.25,-15.5,604.5,366.75,FALSE,FALSE,TRUE,TRUE,0,1,#N/A,46,#N/A,69.016393442623,25.2941176470588,1,FALSE,FALSE,3,TRUE,1,FALSE,100,"Swvu.CAM._.RATES.","ACwvu.CAM._.RATES.",#N/A,FALSE,FALSE,0.37,0.4,1,0.37,2,"&amp;L&amp;""Arial,Bold Italic""&amp;USCHEDULE B &amp; C&amp;C&amp;""Arial,Bold""&amp;UINCOME AND EXPENSE BUDGET
FOR THE YEAR ENDING 12/31/97&amp;R&amp;""Arial,Bold Italic""&amp;UEASTLAND SHOPPING CENTER","&amp;LWestfield Corporation, Inc.&amp;CPage &amp;P of &amp;N&amp;R&amp;D &amp;T",FALSE,FALSE,FALSE,FALSE,1,#N/A,1,#N/A,"=R48C62:R70C75","=R1:R2","Rwvu.CAM._.RATES.",#N/A,FALSE,FALSE,FALSE,1,65532,65532,FALSE,FALSE,TRUE,TRUE,TRUE}</definedName>
    <definedName name="wvu.CAM._.RATES." localSheetId="3" hidden="1">{TRUE,TRUE,-1.25,-15.5,604.5,366.75,FALSE,FALSE,TRUE,TRUE,0,1,#N/A,46,#N/A,69.016393442623,25.2941176470588,1,FALSE,FALSE,3,TRUE,1,FALSE,100,"Swvu.CAM._.RATES.","ACwvu.CAM._.RATES.",#N/A,FALSE,FALSE,0.37,0.4,1,0.37,2,"&amp;L&amp;""Arial,Bold Italic""&amp;USCHEDULE B &amp; C&amp;C&amp;""Arial,Bold""&amp;UINCOME AND EXPENSE BUDGET
FOR THE YEAR ENDING 12/31/97&amp;R&amp;""Arial,Bold Italic""&amp;UEASTLAND SHOPPING CENTER","&amp;LWestfield Corporation, Inc.&amp;CPage &amp;P of &amp;N&amp;R&amp;D &amp;T",FALSE,FALSE,FALSE,FALSE,1,#N/A,1,#N/A,"=R48C62:R70C75","=R1:R2","Rwvu.CAM._.RATES.",#N/A,FALSE,FALSE,FALSE,1,65532,65532,FALSE,FALSE,TRUE,TRUE,TRUE}</definedName>
    <definedName name="wvu.CAM._.RATES." hidden="1">{TRUE,TRUE,-1.25,-15.5,604.5,366.75,FALSE,FALSE,TRUE,TRUE,0,1,#N/A,46,#N/A,69.016393442623,25.2941176470588,1,FALSE,FALSE,3,TRUE,1,FALSE,100,"Swvu.CAM._.RATES.","ACwvu.CAM._.RATES.",#N/A,FALSE,FALSE,0.37,0.4,1,0.37,2,"&amp;L&amp;""Arial,Bold Italic""&amp;USCHEDULE B &amp; C&amp;C&amp;""Arial,Bold""&amp;UINCOME AND EXPENSE BUDGET
FOR THE YEAR ENDING 12/31/97&amp;R&amp;""Arial,Bold Italic""&amp;UEASTLAND SHOPPING CENTER","&amp;LWestfield Corporation, Inc.&amp;CPage &amp;P of &amp;N&amp;R&amp;D &amp;T",FALSE,FALSE,FALSE,FALSE,1,#N/A,1,#N/A,"=R48C62:R70C75","=R1:R2","Rwvu.CAM._.RATES.",#N/A,FALSE,FALSE,FALSE,1,65532,65532,FALSE,FALSE,TRUE,TRUE,TRUE}</definedName>
    <definedName name="wvu.CAM._.RECOVERY." localSheetId="4" hidden="1">{TRUE,TRUE,-1.25,-15.5,604.5,366.75,FALSE,FALSE,TRUE,TRUE,0,1,#N/A,1,#N/A,69.016393442623,23,1,FALSE,FALSE,3,TRUE,1,FALSE,100,"Swvu.CAM._.RECOVERY.","ACwvu.CAM._.RECOVERY.",#N/A,FALSE,FALSE,0.21,0.21,1,0.37,2,"&amp;L&amp;""Arial,Bold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&amp;T",FALSE,FALSE,FALSE,FALSE,1,#N/A,1,#N/A,"=R3C1:R46C75","=R1:R2","Rwvu.CAM._.RECOVERY.",#N/A,FALSE,FALSE,FALSE,1,65532,65532,FALSE,FALSE,TRUE,TRUE,TRUE}</definedName>
    <definedName name="wvu.CAM._.RECOVERY." localSheetId="5" hidden="1">{TRUE,TRUE,-1.25,-15.5,604.5,366.75,FALSE,FALSE,TRUE,TRUE,0,1,#N/A,1,#N/A,69.016393442623,23,1,FALSE,FALSE,3,TRUE,1,FALSE,100,"Swvu.CAM._.RECOVERY.","ACwvu.CAM._.RECOVERY.",#N/A,FALSE,FALSE,0.21,0.21,1,0.37,2,"&amp;L&amp;""Arial,Bold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&amp;T",FALSE,FALSE,FALSE,FALSE,1,#N/A,1,#N/A,"=R3C1:R46C75","=R1:R2","Rwvu.CAM._.RECOVERY.",#N/A,FALSE,FALSE,FALSE,1,65532,65532,FALSE,FALSE,TRUE,TRUE,TRUE}</definedName>
    <definedName name="wvu.CAM._.RECOVERY." localSheetId="6" hidden="1">{TRUE,TRUE,-1.25,-15.5,604.5,366.75,FALSE,FALSE,TRUE,TRUE,0,1,#N/A,1,#N/A,69.016393442623,23,1,FALSE,FALSE,3,TRUE,1,FALSE,100,"Swvu.CAM._.RECOVERY.","ACwvu.CAM._.RECOVERY.",#N/A,FALSE,FALSE,0.21,0.21,1,0.37,2,"&amp;L&amp;""Arial,Bold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&amp;T",FALSE,FALSE,FALSE,FALSE,1,#N/A,1,#N/A,"=R3C1:R46C75","=R1:R2","Rwvu.CAM._.RECOVERY.",#N/A,FALSE,FALSE,FALSE,1,65532,65532,FALSE,FALSE,TRUE,TRUE,TRUE}</definedName>
    <definedName name="wvu.CAM._.RECOVERY." localSheetId="3" hidden="1">{TRUE,TRUE,-1.25,-15.5,604.5,366.75,FALSE,FALSE,TRUE,TRUE,0,1,#N/A,1,#N/A,69.016393442623,23,1,FALSE,FALSE,3,TRUE,1,FALSE,100,"Swvu.CAM._.RECOVERY.","ACwvu.CAM._.RECOVERY.",#N/A,FALSE,FALSE,0.21,0.21,1,0.37,2,"&amp;L&amp;""Arial,Bold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&amp;T",FALSE,FALSE,FALSE,FALSE,1,#N/A,1,#N/A,"=R3C1:R46C75","=R1:R2","Rwvu.CAM._.RECOVERY.",#N/A,FALSE,FALSE,FALSE,1,65532,65532,FALSE,FALSE,TRUE,TRUE,TRUE}</definedName>
    <definedName name="wvu.CAM._.RECOVERY." hidden="1">{TRUE,TRUE,-1.25,-15.5,604.5,366.75,FALSE,FALSE,TRUE,TRUE,0,1,#N/A,1,#N/A,69.016393442623,23,1,FALSE,FALSE,3,TRUE,1,FALSE,100,"Swvu.CAM._.RECOVERY.","ACwvu.CAM._.RECOVERY.",#N/A,FALSE,FALSE,0.21,0.21,1,0.37,2,"&amp;L&amp;""Arial,Bold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&amp;T",FALSE,FALSE,FALSE,FALSE,1,#N/A,1,#N/A,"=R3C1:R46C75","=R1:R2","Rwvu.CAM._.RECOVERY.",#N/A,FALSE,FALSE,FALSE,1,65532,65532,FALSE,FALSE,TRUE,TRUE,TRUE}</definedName>
    <definedName name="wvu.Détails." localSheetId="4" hidden="1">{TRUE,TRUE,-1.25,-15.5,604.5,366.75,FALSE,TRUE,TRUE,TRUE,0,1,#N/A,1,#N/A,6.54838709677419,31.3076923076923,1,FALSE,FALSE,3,TRUE,1,FALSE,75,"Swvu.Détails.","ACwvu.Détails.",#N/A,FALSE,FALSE,0.15748031496063,0.15748031496063,0.748031496062992,0.511811023622047,2,"&amp;C&amp;""Arial,Gras""&amp;20DISNEY  -  PRODUCTION  BUDGET&amp;R&amp;""Arial,Gras""&amp;20SUMMARY","&amp;L&amp;F  -  &amp;A&amp;C&amp;""Arial,Gras""&amp;D&amp;""Arial,Normal""  -  &amp;T&amp;RPage
",TRUE,TRUE,FALSE,TRUE,1,#N/A,1,1,"=R1C1:R60C24","=R1:R5",#N/A,#N/A,FALSE,FALSE,FALSE,5,65532,65532,FALSE,FALSE,TRUE,TRUE,TRUE}</definedName>
    <definedName name="wvu.Détails." localSheetId="5" hidden="1">{TRUE,TRUE,-1.25,-15.5,604.5,366.75,FALSE,TRUE,TRUE,TRUE,0,1,#N/A,1,#N/A,6.54838709677419,31.3076923076923,1,FALSE,FALSE,3,TRUE,1,FALSE,75,"Swvu.Détails.","ACwvu.Détails.",#N/A,FALSE,FALSE,0.15748031496063,0.15748031496063,0.748031496062992,0.511811023622047,2,"&amp;C&amp;""Arial,Gras""&amp;20DISNEY  -  PRODUCTION  BUDGET&amp;R&amp;""Arial,Gras""&amp;20SUMMARY","&amp;L&amp;F  -  &amp;A&amp;C&amp;""Arial,Gras""&amp;D&amp;""Arial,Normal""  -  &amp;T&amp;RPage
",TRUE,TRUE,FALSE,TRUE,1,#N/A,1,1,"=R1C1:R60C24","=R1:R5",#N/A,#N/A,FALSE,FALSE,FALSE,5,65532,65532,FALSE,FALSE,TRUE,TRUE,TRUE}</definedName>
    <definedName name="wvu.Détails." localSheetId="6" hidden="1">{TRUE,TRUE,-1.25,-15.5,604.5,366.75,FALSE,TRUE,TRUE,TRUE,0,1,#N/A,1,#N/A,6.54838709677419,31.3076923076923,1,FALSE,FALSE,3,TRUE,1,FALSE,75,"Swvu.Détails.","ACwvu.Détails.",#N/A,FALSE,FALSE,0.15748031496063,0.15748031496063,0.748031496062992,0.511811023622047,2,"&amp;C&amp;""Arial,Gras""&amp;20DISNEY  -  PRODUCTION  BUDGET&amp;R&amp;""Arial,Gras""&amp;20SUMMARY","&amp;L&amp;F  -  &amp;A&amp;C&amp;""Arial,Gras""&amp;D&amp;""Arial,Normal""  -  &amp;T&amp;RPage
",TRUE,TRUE,FALSE,TRUE,1,#N/A,1,1,"=R1C1:R60C24","=R1:R5",#N/A,#N/A,FALSE,FALSE,FALSE,5,65532,65532,FALSE,FALSE,TRUE,TRUE,TRUE}</definedName>
    <definedName name="wvu.Détails." localSheetId="3" hidden="1">{TRUE,TRUE,-1.25,-15.5,604.5,366.75,FALSE,TRUE,TRUE,TRUE,0,1,#N/A,1,#N/A,6.54838709677419,31.3076923076923,1,FALSE,FALSE,3,TRUE,1,FALSE,75,"Swvu.Détails.","ACwvu.Détails.",#N/A,FALSE,FALSE,0.15748031496063,0.15748031496063,0.748031496062992,0.511811023622047,2,"&amp;C&amp;""Arial,Gras""&amp;20DISNEY  -  PRODUCTION  BUDGET&amp;R&amp;""Arial,Gras""&amp;20SUMMARY","&amp;L&amp;F  -  &amp;A&amp;C&amp;""Arial,Gras""&amp;D&amp;""Arial,Normal""  -  &amp;T&amp;RPage
",TRUE,TRUE,FALSE,TRUE,1,#N/A,1,1,"=R1C1:R60C24","=R1:R5",#N/A,#N/A,FALSE,FALSE,FALSE,5,65532,65532,FALSE,FALSE,TRUE,TRUE,TRUE}</definedName>
    <definedName name="wvu.Détails." hidden="1">{TRUE,TRUE,-1.25,-15.5,604.5,366.75,FALSE,TRUE,TRUE,TRUE,0,1,#N/A,1,#N/A,6.54838709677419,31.3076923076923,1,FALSE,FALSE,3,TRUE,1,FALSE,75,"Swvu.Détails.","ACwvu.Détails.",#N/A,FALSE,FALSE,0.15748031496063,0.15748031496063,0.748031496062992,0.511811023622047,2,"&amp;C&amp;""Arial,Gras""&amp;20DISNEY  -  PRODUCTION  BUDGET&amp;R&amp;""Arial,Gras""&amp;20SUMMARY","&amp;L&amp;F  -  &amp;A&amp;C&amp;""Arial,Gras""&amp;D&amp;""Arial,Normal""  -  &amp;T&amp;RPage
",TRUE,TRUE,FALSE,TRUE,1,#N/A,1,1,"=R1C1:R60C24","=R1:R5",#N/A,#N/A,FALSE,FALSE,FALSE,5,65532,65532,FALSE,FALSE,TRUE,TRUE,TRUE}</definedName>
    <definedName name="wvu.Escalation._.Table." localSheetId="4" hidden="1">{TRUE,TRUE,-1.25,-15.5,484.5,276.75,FALSE,TRUE,TRUE,TRUE,0,14,#N/A,20,#N/A,6.39784946236559,14.6190476190476,1,FALSE,FALSE,3,TRUE,1,FALSE,100,"Swvu.Escalation._.Table.","ACwvu.Escalation._.Table.",#N/A,FALSE,FALSE,0.51,0.5,0.5,1,2,"","",FALSE,FALSE,FALSE,FALSE,1,#N/A,1,3,FALSE,FALSE,#N/A,#N/A,FALSE,FALSE,FALSE,5,65532,300,FALSE,FALSE,TRUE,TRUE,TRUE}</definedName>
    <definedName name="wvu.Escalation._.Table." localSheetId="5" hidden="1">{TRUE,TRUE,-1.25,-15.5,484.5,276.75,FALSE,TRUE,TRUE,TRUE,0,14,#N/A,20,#N/A,6.39784946236559,14.6190476190476,1,FALSE,FALSE,3,TRUE,1,FALSE,100,"Swvu.Escalation._.Table.","ACwvu.Escalation._.Table.",#N/A,FALSE,FALSE,0.51,0.5,0.5,1,2,"","",FALSE,FALSE,FALSE,FALSE,1,#N/A,1,3,FALSE,FALSE,#N/A,#N/A,FALSE,FALSE,FALSE,5,65532,300,FALSE,FALSE,TRUE,TRUE,TRUE}</definedName>
    <definedName name="wvu.Escalation._.Table." localSheetId="6" hidden="1">{TRUE,TRUE,-1.25,-15.5,484.5,276.75,FALSE,TRUE,TRUE,TRUE,0,14,#N/A,20,#N/A,6.39784946236559,14.6190476190476,1,FALSE,FALSE,3,TRUE,1,FALSE,100,"Swvu.Escalation._.Table.","ACwvu.Escalation._.Table.",#N/A,FALSE,FALSE,0.51,0.5,0.5,1,2,"","",FALSE,FALSE,FALSE,FALSE,1,#N/A,1,3,FALSE,FALSE,#N/A,#N/A,FALSE,FALSE,FALSE,5,65532,300,FALSE,FALSE,TRUE,TRUE,TRUE}</definedName>
    <definedName name="wvu.Escalation._.Table." localSheetId="3" hidden="1">{TRUE,TRUE,-1.25,-15.5,484.5,276.75,FALSE,TRUE,TRUE,TRUE,0,14,#N/A,20,#N/A,6.39784946236559,14.6190476190476,1,FALSE,FALSE,3,TRUE,1,FALSE,100,"Swvu.Escalation._.Table.","ACwvu.Escalation._.Table.",#N/A,FALSE,FALSE,0.51,0.5,0.5,1,2,"","",FALSE,FALSE,FALSE,FALSE,1,#N/A,1,3,FALSE,FALSE,#N/A,#N/A,FALSE,FALSE,FALSE,5,65532,300,FALSE,FALSE,TRUE,TRUE,TRUE}</definedName>
    <definedName name="wvu.Escalation._.Table." hidden="1">{TRUE,TRUE,-1.25,-15.5,484.5,276.75,FALSE,TRUE,TRUE,TRUE,0,14,#N/A,20,#N/A,6.39784946236559,14.6190476190476,1,FALSE,FALSE,3,TRUE,1,FALSE,100,"Swvu.Escalation._.Table.","ACwvu.Escalation._.Table.",#N/A,FALSE,FALSE,0.51,0.5,0.5,1,2,"","",FALSE,FALSE,FALSE,FALSE,1,#N/A,1,3,FALSE,FALSE,#N/A,#N/A,FALSE,FALSE,FALSE,5,65532,300,FALSE,FALSE,TRUE,TRUE,TRUE}</definedName>
    <definedName name="wvu.inputs._.raw._.data." localSheetId="4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localSheetId="5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localSheetId="6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LSMEET." localSheetId="4" hidden="1">{TRUE,TRUE,-1.25,-15.5,604.5,366.75,FALSE,FALSE,TRUE,TRUE,0,1,8,1,3,7,2,4,TRUE,TRUE,3,TRUE,1,TRUE,100,"Swvu.LSMEET.","ACwvu.LSMEET.",#N/A,FALSE,FALSE,0.37,0.4,1,0.37,2,"&amp;L&amp;""Arial,Bold Italic""&amp;USCHEDULE B &amp; C&amp;C&amp;""Arial,Bold""&amp;UINCOME AND EXPENSE BUDGET
FOR THE YEAR ENDING 12/31/97&amp;R&amp;""Arial,Bold Italic""&amp;UEASTLAND SHOPPING CENTER","&amp;LWestfield Corporation, Inc.&amp;CPage &amp;P of &amp;N&amp;R&amp;D &amp;T",FALSE,FALSE,FALSE,FALSE,1,#N/A,1,#N/A,"=R3C1:R44C22","=R1:R2","Rwvu.LSMEET.",#N/A,FALSE,FALSE,FALSE,1,65532,65532,FALSE,FALSE,TRUE,TRUE,TRUE}</definedName>
    <definedName name="wvu.LSMEET." localSheetId="5" hidden="1">{TRUE,TRUE,-1.25,-15.5,604.5,366.75,FALSE,FALSE,TRUE,TRUE,0,1,8,1,3,7,2,4,TRUE,TRUE,3,TRUE,1,TRUE,100,"Swvu.LSMEET.","ACwvu.LSMEET.",#N/A,FALSE,FALSE,0.37,0.4,1,0.37,2,"&amp;L&amp;""Arial,Bold Italic""&amp;USCHEDULE B &amp; C&amp;C&amp;""Arial,Bold""&amp;UINCOME AND EXPENSE BUDGET
FOR THE YEAR ENDING 12/31/97&amp;R&amp;""Arial,Bold Italic""&amp;UEASTLAND SHOPPING CENTER","&amp;LWestfield Corporation, Inc.&amp;CPage &amp;P of &amp;N&amp;R&amp;D &amp;T",FALSE,FALSE,FALSE,FALSE,1,#N/A,1,#N/A,"=R3C1:R44C22","=R1:R2","Rwvu.LSMEET.",#N/A,FALSE,FALSE,FALSE,1,65532,65532,FALSE,FALSE,TRUE,TRUE,TRUE}</definedName>
    <definedName name="wvu.LSMEET." localSheetId="6" hidden="1">{TRUE,TRUE,-1.25,-15.5,604.5,366.75,FALSE,FALSE,TRUE,TRUE,0,1,8,1,3,7,2,4,TRUE,TRUE,3,TRUE,1,TRUE,100,"Swvu.LSMEET.","ACwvu.LSMEET.",#N/A,FALSE,FALSE,0.37,0.4,1,0.37,2,"&amp;L&amp;""Arial,Bold Italic""&amp;USCHEDULE B &amp; C&amp;C&amp;""Arial,Bold""&amp;UINCOME AND EXPENSE BUDGET
FOR THE YEAR ENDING 12/31/97&amp;R&amp;""Arial,Bold Italic""&amp;UEASTLAND SHOPPING CENTER","&amp;LWestfield Corporation, Inc.&amp;CPage &amp;P of &amp;N&amp;R&amp;D &amp;T",FALSE,FALSE,FALSE,FALSE,1,#N/A,1,#N/A,"=R3C1:R44C22","=R1:R2","Rwvu.LSMEET.",#N/A,FALSE,FALSE,FALSE,1,65532,65532,FALSE,FALSE,TRUE,TRUE,TRUE}</definedName>
    <definedName name="wvu.LSMEET." localSheetId="3" hidden="1">{TRUE,TRUE,-1.25,-15.5,604.5,366.75,FALSE,FALSE,TRUE,TRUE,0,1,8,1,3,7,2,4,TRUE,TRUE,3,TRUE,1,TRUE,100,"Swvu.LSMEET.","ACwvu.LSMEET.",#N/A,FALSE,FALSE,0.37,0.4,1,0.37,2,"&amp;L&amp;""Arial,Bold Italic""&amp;USCHEDULE B &amp; C&amp;C&amp;""Arial,Bold""&amp;UINCOME AND EXPENSE BUDGET
FOR THE YEAR ENDING 12/31/97&amp;R&amp;""Arial,Bold Italic""&amp;UEASTLAND SHOPPING CENTER","&amp;LWestfield Corporation, Inc.&amp;CPage &amp;P of &amp;N&amp;R&amp;D &amp;T",FALSE,FALSE,FALSE,FALSE,1,#N/A,1,#N/A,"=R3C1:R44C22","=R1:R2","Rwvu.LSMEET.",#N/A,FALSE,FALSE,FALSE,1,65532,65532,FALSE,FALSE,TRUE,TRUE,TRUE}</definedName>
    <definedName name="wvu.LSMEET." hidden="1">{TRUE,TRUE,-1.25,-15.5,604.5,366.75,FALSE,FALSE,TRUE,TRUE,0,1,8,1,3,7,2,4,TRUE,TRUE,3,TRUE,1,TRUE,100,"Swvu.LSMEET.","ACwvu.LSMEET.",#N/A,FALSE,FALSE,0.37,0.4,1,0.37,2,"&amp;L&amp;""Arial,Bold Italic""&amp;USCHEDULE B &amp; C&amp;C&amp;""Arial,Bold""&amp;UINCOME AND EXPENSE BUDGET
FOR THE YEAR ENDING 12/31/97&amp;R&amp;""Arial,Bold Italic""&amp;UEASTLAND SHOPPING CENTER","&amp;LWestfield Corporation, Inc.&amp;CPage &amp;P of &amp;N&amp;R&amp;D &amp;T",FALSE,FALSE,FALSE,FALSE,1,#N/A,1,#N/A,"=R3C1:R44C22","=R1:R2","Rwvu.LSMEET.",#N/A,FALSE,FALSE,FALSE,1,65532,65532,FALSE,FALSE,TRUE,TRUE,TRUE}</definedName>
    <definedName name="wvu.MARKETING._.REVENUE." localSheetId="4" hidden="1">{TRUE,TRUE,-1.25,-15.5,484.5,276.75,FALSE,FALSE,TRUE,TRUE,0,1,114,1,43,4,2,4,TRUE,TRUE,3,TRUE,1,TRUE,100,"Swvu.MARKETING._.REVENUE.","ACwvu.MARKETING._.REVENUE.",#N/A,FALSE,FALSE,0.37,0.4,1,0.37,2,"&amp;L&amp;""Arial,Bold Italic""&amp;USCHEDULE B &amp; C&amp;C&amp;""Arial,Bold""&amp;UINCOME AND EXPENSE BUDGET
FOR THE YEAR ENDING 12/31/98&amp;R&amp;""Arial,Bold Italic""&amp;UEASTLAND SHOPPING CENTER","&amp;LWestfield Corporation, Inc.&amp;CPage &amp;P of &amp;N&amp;R&amp;D &amp;T",FALSE,FALSE,FALSE,FALSE,1,#N/A,1,#N/A,#DIV/0!,"=R1:R2","Rwvu.MARKETING._.REVENUE.",#N/A,FALSE,FALSE,FALSE,1,#N/A,#N/A,FALSE,FALSE,TRUE,TRUE,TRUE}</definedName>
    <definedName name="wvu.MARKETING._.REVENUE." localSheetId="5" hidden="1">{TRUE,TRUE,-1.25,-15.5,484.5,276.75,FALSE,FALSE,TRUE,TRUE,0,1,114,1,43,4,2,4,TRUE,TRUE,3,TRUE,1,TRUE,100,"Swvu.MARKETING._.REVENUE.","ACwvu.MARKETING._.REVENUE.",#N/A,FALSE,FALSE,0.37,0.4,1,0.37,2,"&amp;L&amp;""Arial,Bold Italic""&amp;USCHEDULE B &amp; C&amp;C&amp;""Arial,Bold""&amp;UINCOME AND EXPENSE BUDGET
FOR THE YEAR ENDING 12/31/98&amp;R&amp;""Arial,Bold Italic""&amp;UEASTLAND SHOPPING CENTER","&amp;LWestfield Corporation, Inc.&amp;CPage &amp;P of &amp;N&amp;R&amp;D &amp;T",FALSE,FALSE,FALSE,FALSE,1,#N/A,1,#N/A,#DIV/0!,"=R1:R2","Rwvu.MARKETING._.REVENUE.",#N/A,FALSE,FALSE,FALSE,1,#N/A,#N/A,FALSE,FALSE,TRUE,TRUE,TRUE}</definedName>
    <definedName name="wvu.MARKETING._.REVENUE." localSheetId="6" hidden="1">{TRUE,TRUE,-1.25,-15.5,484.5,276.75,FALSE,FALSE,TRUE,TRUE,0,1,114,1,43,4,2,4,TRUE,TRUE,3,TRUE,1,TRUE,100,"Swvu.MARKETING._.REVENUE.","ACwvu.MARKETING._.REVENUE.",#N/A,FALSE,FALSE,0.37,0.4,1,0.37,2,"&amp;L&amp;""Arial,Bold Italic""&amp;USCHEDULE B &amp; C&amp;C&amp;""Arial,Bold""&amp;UINCOME AND EXPENSE BUDGET
FOR THE YEAR ENDING 12/31/98&amp;R&amp;""Arial,Bold Italic""&amp;UEASTLAND SHOPPING CENTER","&amp;LWestfield Corporation, Inc.&amp;CPage &amp;P of &amp;N&amp;R&amp;D &amp;T",FALSE,FALSE,FALSE,FALSE,1,#N/A,1,#N/A,#DIV/0!,"=R1:R2","Rwvu.MARKETING._.REVENUE.",#N/A,FALSE,FALSE,FALSE,1,#N/A,#N/A,FALSE,FALSE,TRUE,TRUE,TRUE}</definedName>
    <definedName name="wvu.MARKETING._.REVENUE." localSheetId="3" hidden="1">{TRUE,TRUE,-1.25,-15.5,484.5,276.75,FALSE,FALSE,TRUE,TRUE,0,1,114,1,43,4,2,4,TRUE,TRUE,3,TRUE,1,TRUE,100,"Swvu.MARKETING._.REVENUE.","ACwvu.MARKETING._.REVENUE.",#N/A,FALSE,FALSE,0.37,0.4,1,0.37,2,"&amp;L&amp;""Arial,Bold Italic""&amp;USCHEDULE B &amp; C&amp;C&amp;""Arial,Bold""&amp;UINCOME AND EXPENSE BUDGET
FOR THE YEAR ENDING 12/31/98&amp;R&amp;""Arial,Bold Italic""&amp;UEASTLAND SHOPPING CENTER","&amp;LWestfield Corporation, Inc.&amp;CPage &amp;P of &amp;N&amp;R&amp;D &amp;T",FALSE,FALSE,FALSE,FALSE,1,#N/A,1,#N/A,#DIV/0!,"=R1:R2","Rwvu.MARKETING._.REVENUE.",#N/A,FALSE,FALSE,FALSE,1,#N/A,#N/A,FALSE,FALSE,TRUE,TRUE,TRUE}</definedName>
    <definedName name="wvu.MARKETING._.REVENUE." hidden="1">{TRUE,TRUE,-1.25,-15.5,484.5,276.75,FALSE,FALSE,TRUE,TRUE,0,1,114,1,43,4,2,4,TRUE,TRUE,3,TRUE,1,TRUE,100,"Swvu.MARKETING._.REVENUE.","ACwvu.MARKETING._.REVENUE.",#N/A,FALSE,FALSE,0.37,0.4,1,0.37,2,"&amp;L&amp;""Arial,Bold Italic""&amp;USCHEDULE B &amp; C&amp;C&amp;""Arial,Bold""&amp;UINCOME AND EXPENSE BUDGET
FOR THE YEAR ENDING 12/31/98&amp;R&amp;""Arial,Bold Italic""&amp;UEASTLAND SHOPPING CENTER","&amp;LWestfield Corporation, Inc.&amp;CPage &amp;P of &amp;N&amp;R&amp;D &amp;T",FALSE,FALSE,FALSE,FALSE,1,#N/A,1,#N/A,#DIV/0!,"=R1:R2","Rwvu.MARKETING._.REVENUE.",#N/A,FALSE,FALSE,FALSE,1,#N/A,#N/A,FALSE,FALSE,TRUE,TRUE,TRUE}</definedName>
    <definedName name="wvu.MINIMUM._.RENT." localSheetId="4" hidden="1">{TRUE,TRUE,-1.25,-15.5,484.5,276.75,FALSE,FALSE,TRUE,TRUE,0,17,#N/A,35,#N/A,102.859375,18.2222222222222,1,FALSE,FALSE,3,TRUE,1,FALSE,100,"Swvu.MINIMUM._.RENT.","ACwvu.MINIMUM._.RENT.",#N/A,FALSE,FALSE,0.37,0.4,1,0.37,2,"&amp;L&amp;""Arial,Bold Italic""&amp;USCHEDULE B &amp; C&amp;C&amp;""Arial,Bold""&amp;UINCOME AND EXPENSE BUDGET
FOR THE YEAR ENDING 12/31/98&amp;R&amp;""Arial,Bold Italic""&amp;UEASTLAND SHOPPING CENTER","&amp;LWestfield Corporation, Inc.&amp;CPage &amp;P of &amp;N&amp;R&amp;D &amp;T",FALSE,FALSE,FALSE,FALSE,1,59,#N/A,#N/A,"=R3C1:R46C22","=R1:R2","Rwvu.MINIMUM._.RENT.",#N/A,FALSE,FALSE,FALSE,1,#N/A,#N/A,FALSE,FALSE,TRUE,TRUE,TRUE}</definedName>
    <definedName name="wvu.MINIMUM._.RENT." localSheetId="5" hidden="1">{TRUE,TRUE,-1.25,-15.5,484.5,276.75,FALSE,FALSE,TRUE,TRUE,0,17,#N/A,35,#N/A,102.859375,18.2222222222222,1,FALSE,FALSE,3,TRUE,1,FALSE,100,"Swvu.MINIMUM._.RENT.","ACwvu.MINIMUM._.RENT.",#N/A,FALSE,FALSE,0.37,0.4,1,0.37,2,"&amp;L&amp;""Arial,Bold Italic""&amp;USCHEDULE B &amp; C&amp;C&amp;""Arial,Bold""&amp;UINCOME AND EXPENSE BUDGET
FOR THE YEAR ENDING 12/31/98&amp;R&amp;""Arial,Bold Italic""&amp;UEASTLAND SHOPPING CENTER","&amp;LWestfield Corporation, Inc.&amp;CPage &amp;P of &amp;N&amp;R&amp;D &amp;T",FALSE,FALSE,FALSE,FALSE,1,59,#N/A,#N/A,"=R3C1:R46C22","=R1:R2","Rwvu.MINIMUM._.RENT.",#N/A,FALSE,FALSE,FALSE,1,#N/A,#N/A,FALSE,FALSE,TRUE,TRUE,TRUE}</definedName>
    <definedName name="wvu.MINIMUM._.RENT." localSheetId="6" hidden="1">{TRUE,TRUE,-1.25,-15.5,484.5,276.75,FALSE,FALSE,TRUE,TRUE,0,17,#N/A,35,#N/A,102.859375,18.2222222222222,1,FALSE,FALSE,3,TRUE,1,FALSE,100,"Swvu.MINIMUM._.RENT.","ACwvu.MINIMUM._.RENT.",#N/A,FALSE,FALSE,0.37,0.4,1,0.37,2,"&amp;L&amp;""Arial,Bold Italic""&amp;USCHEDULE B &amp; C&amp;C&amp;""Arial,Bold""&amp;UINCOME AND EXPENSE BUDGET
FOR THE YEAR ENDING 12/31/98&amp;R&amp;""Arial,Bold Italic""&amp;UEASTLAND SHOPPING CENTER","&amp;LWestfield Corporation, Inc.&amp;CPage &amp;P of &amp;N&amp;R&amp;D &amp;T",FALSE,FALSE,FALSE,FALSE,1,59,#N/A,#N/A,"=R3C1:R46C22","=R1:R2","Rwvu.MINIMUM._.RENT.",#N/A,FALSE,FALSE,FALSE,1,#N/A,#N/A,FALSE,FALSE,TRUE,TRUE,TRUE}</definedName>
    <definedName name="wvu.MINIMUM._.RENT." localSheetId="3" hidden="1">{TRUE,TRUE,-1.25,-15.5,484.5,276.75,FALSE,FALSE,TRUE,TRUE,0,17,#N/A,35,#N/A,102.859375,18.2222222222222,1,FALSE,FALSE,3,TRUE,1,FALSE,100,"Swvu.MINIMUM._.RENT.","ACwvu.MINIMUM._.RENT.",#N/A,FALSE,FALSE,0.37,0.4,1,0.37,2,"&amp;L&amp;""Arial,Bold Italic""&amp;USCHEDULE B &amp; C&amp;C&amp;""Arial,Bold""&amp;UINCOME AND EXPENSE BUDGET
FOR THE YEAR ENDING 12/31/98&amp;R&amp;""Arial,Bold Italic""&amp;UEASTLAND SHOPPING CENTER","&amp;LWestfield Corporation, Inc.&amp;CPage &amp;P of &amp;N&amp;R&amp;D &amp;T",FALSE,FALSE,FALSE,FALSE,1,59,#N/A,#N/A,"=R3C1:R46C22","=R1:R2","Rwvu.MINIMUM._.RENT.",#N/A,FALSE,FALSE,FALSE,1,#N/A,#N/A,FALSE,FALSE,TRUE,TRUE,TRUE}</definedName>
    <definedName name="wvu.MINIMUM._.RENT." hidden="1">{TRUE,TRUE,-1.25,-15.5,484.5,276.75,FALSE,FALSE,TRUE,TRUE,0,17,#N/A,35,#N/A,102.859375,18.2222222222222,1,FALSE,FALSE,3,TRUE,1,FALSE,100,"Swvu.MINIMUM._.RENT.","ACwvu.MINIMUM._.RENT.",#N/A,FALSE,FALSE,0.37,0.4,1,0.37,2,"&amp;L&amp;""Arial,Bold Italic""&amp;USCHEDULE B &amp; C&amp;C&amp;""Arial,Bold""&amp;UINCOME AND EXPENSE BUDGET
FOR THE YEAR ENDING 12/31/98&amp;R&amp;""Arial,Bold Italic""&amp;UEASTLAND SHOPPING CENTER","&amp;LWestfield Corporation, Inc.&amp;CPage &amp;P of &amp;N&amp;R&amp;D &amp;T",FALSE,FALSE,FALSE,FALSE,1,59,#N/A,#N/A,"=R3C1:R46C22","=R1:R2","Rwvu.MINIMUM._.RENT.",#N/A,FALSE,FALSE,FALSE,1,#N/A,#N/A,FALSE,FALSE,TRUE,TRUE,TRUE}</definedName>
    <definedName name="wvu.OCCUPANCY." localSheetId="4" hidden="1">{TRUE,TRUE,-1.25,-15.5,604.5,366.75,FALSE,FALSE,TRUE,TRUE,0,1,#N/A,1,#N/A,54.1481481481481,23,1,FALSE,FALSE,3,TRUE,1,FALSE,100,"Swvu.OCCUPANCY.","ACwvu.OCCUPANCY.",#N/A,FALSE,FALSE,0.21,0.21,1,0.37,2,"&amp;L&amp;""Arial,Bold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&amp;T",FALSE,FALSE,FALSE,FALSE,1,#N/A,1,#N/A,"=R3C1:R59C61","=R1:R2","Rwvu.OCCUPANCY.",#N/A,FALSE,FALSE,FALSE,1,65532,65532,FALSE,FALSE,TRUE,TRUE,TRUE}</definedName>
    <definedName name="wvu.OCCUPANCY." localSheetId="5" hidden="1">{TRUE,TRUE,-1.25,-15.5,604.5,366.75,FALSE,FALSE,TRUE,TRUE,0,1,#N/A,1,#N/A,54.1481481481481,23,1,FALSE,FALSE,3,TRUE,1,FALSE,100,"Swvu.OCCUPANCY.","ACwvu.OCCUPANCY.",#N/A,FALSE,FALSE,0.21,0.21,1,0.37,2,"&amp;L&amp;""Arial,Bold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&amp;T",FALSE,FALSE,FALSE,FALSE,1,#N/A,1,#N/A,"=R3C1:R59C61","=R1:R2","Rwvu.OCCUPANCY.",#N/A,FALSE,FALSE,FALSE,1,65532,65532,FALSE,FALSE,TRUE,TRUE,TRUE}</definedName>
    <definedName name="wvu.OCCUPANCY." localSheetId="6" hidden="1">{TRUE,TRUE,-1.25,-15.5,604.5,366.75,FALSE,FALSE,TRUE,TRUE,0,1,#N/A,1,#N/A,54.1481481481481,23,1,FALSE,FALSE,3,TRUE,1,FALSE,100,"Swvu.OCCUPANCY.","ACwvu.OCCUPANCY.",#N/A,FALSE,FALSE,0.21,0.21,1,0.37,2,"&amp;L&amp;""Arial,Bold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&amp;T",FALSE,FALSE,FALSE,FALSE,1,#N/A,1,#N/A,"=R3C1:R59C61","=R1:R2","Rwvu.OCCUPANCY.",#N/A,FALSE,FALSE,FALSE,1,65532,65532,FALSE,FALSE,TRUE,TRUE,TRUE}</definedName>
    <definedName name="wvu.OCCUPANCY." localSheetId="3" hidden="1">{TRUE,TRUE,-1.25,-15.5,604.5,366.75,FALSE,FALSE,TRUE,TRUE,0,1,#N/A,1,#N/A,54.1481481481481,23,1,FALSE,FALSE,3,TRUE,1,FALSE,100,"Swvu.OCCUPANCY.","ACwvu.OCCUPANCY.",#N/A,FALSE,FALSE,0.21,0.21,1,0.37,2,"&amp;L&amp;""Arial,Bold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&amp;T",FALSE,FALSE,FALSE,FALSE,1,#N/A,1,#N/A,"=R3C1:R59C61","=R1:R2","Rwvu.OCCUPANCY.",#N/A,FALSE,FALSE,FALSE,1,65532,65532,FALSE,FALSE,TRUE,TRUE,TRUE}</definedName>
    <definedName name="wvu.OCCUPANCY." hidden="1">{TRUE,TRUE,-1.25,-15.5,604.5,366.75,FALSE,FALSE,TRUE,TRUE,0,1,#N/A,1,#N/A,54.1481481481481,23,1,FALSE,FALSE,3,TRUE,1,FALSE,100,"Swvu.OCCUPANCY.","ACwvu.OCCUPANCY.",#N/A,FALSE,FALSE,0.21,0.21,1,0.37,2,"&amp;L&amp;""Arial,Bold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&amp;T",FALSE,FALSE,FALSE,FALSE,1,#N/A,1,#N/A,"=R3C1:R59C61","=R1:R2","Rwvu.OCCUPANCY.",#N/A,FALSE,FALSE,FALSE,1,65532,65532,FALSE,FALSE,TRUE,TRUE,TRUE}</definedName>
    <definedName name="wvu.PERCENTAGE._.RENT." localSheetId="4" hidden="1">{TRUE,TRUE,-1.25,-15.5,484.5,276.75,FALSE,FALSE,TRUE,TRUE,0,1,47,1,43,21,2,4,TRUE,TRUE,3,TRUE,1,TRUE,100,"Swvu.PERCENTAGE._.RENT.","ACwvu.PERCENTAGE._.RENT.",#N/A,FALSE,FALSE,0.37,0.4,1,0.37,2,"&amp;L&amp;""Arial,Bold Italic""&amp;USCHEDULE B &amp; C&amp;C&amp;""Arial,Bold""&amp;UINCOME AND EXPENSE BUDGET
FOR THE YEAR ENDING 12/31/98&amp;R&amp;""Arial,Bold Italic""&amp;UEASTLAND SHOPPING CENTER","&amp;LWestfield Corporation, Inc.&amp;CPage &amp;P of &amp;N&amp;R&amp;D &amp;T",FALSE,FALSE,FALSE,FALSE,1,#N/A,1,#N/A,#DIV/0!,"=R1:R2","Rwvu.PERCENTAGE._.RENT.",#N/A,FALSE,FALSE,FALSE,1,#N/A,#N/A,FALSE,FALSE,TRUE,TRUE,TRUE}</definedName>
    <definedName name="wvu.PERCENTAGE._.RENT." localSheetId="5" hidden="1">{TRUE,TRUE,-1.25,-15.5,484.5,276.75,FALSE,FALSE,TRUE,TRUE,0,1,47,1,43,21,2,4,TRUE,TRUE,3,TRUE,1,TRUE,100,"Swvu.PERCENTAGE._.RENT.","ACwvu.PERCENTAGE._.RENT.",#N/A,FALSE,FALSE,0.37,0.4,1,0.37,2,"&amp;L&amp;""Arial,Bold Italic""&amp;USCHEDULE B &amp; C&amp;C&amp;""Arial,Bold""&amp;UINCOME AND EXPENSE BUDGET
FOR THE YEAR ENDING 12/31/98&amp;R&amp;""Arial,Bold Italic""&amp;UEASTLAND SHOPPING CENTER","&amp;LWestfield Corporation, Inc.&amp;CPage &amp;P of &amp;N&amp;R&amp;D &amp;T",FALSE,FALSE,FALSE,FALSE,1,#N/A,1,#N/A,#DIV/0!,"=R1:R2","Rwvu.PERCENTAGE._.RENT.",#N/A,FALSE,FALSE,FALSE,1,#N/A,#N/A,FALSE,FALSE,TRUE,TRUE,TRUE}</definedName>
    <definedName name="wvu.PERCENTAGE._.RENT." localSheetId="6" hidden="1">{TRUE,TRUE,-1.25,-15.5,484.5,276.75,FALSE,FALSE,TRUE,TRUE,0,1,47,1,43,21,2,4,TRUE,TRUE,3,TRUE,1,TRUE,100,"Swvu.PERCENTAGE._.RENT.","ACwvu.PERCENTAGE._.RENT.",#N/A,FALSE,FALSE,0.37,0.4,1,0.37,2,"&amp;L&amp;""Arial,Bold Italic""&amp;USCHEDULE B &amp; C&amp;C&amp;""Arial,Bold""&amp;UINCOME AND EXPENSE BUDGET
FOR THE YEAR ENDING 12/31/98&amp;R&amp;""Arial,Bold Italic""&amp;UEASTLAND SHOPPING CENTER","&amp;LWestfield Corporation, Inc.&amp;CPage &amp;P of &amp;N&amp;R&amp;D &amp;T",FALSE,FALSE,FALSE,FALSE,1,#N/A,1,#N/A,#DIV/0!,"=R1:R2","Rwvu.PERCENTAGE._.RENT.",#N/A,FALSE,FALSE,FALSE,1,#N/A,#N/A,FALSE,FALSE,TRUE,TRUE,TRUE}</definedName>
    <definedName name="wvu.PERCENTAGE._.RENT." localSheetId="3" hidden="1">{TRUE,TRUE,-1.25,-15.5,484.5,276.75,FALSE,FALSE,TRUE,TRUE,0,1,47,1,43,21,2,4,TRUE,TRUE,3,TRUE,1,TRUE,100,"Swvu.PERCENTAGE._.RENT.","ACwvu.PERCENTAGE._.RENT.",#N/A,FALSE,FALSE,0.37,0.4,1,0.37,2,"&amp;L&amp;""Arial,Bold Italic""&amp;USCHEDULE B &amp; C&amp;C&amp;""Arial,Bold""&amp;UINCOME AND EXPENSE BUDGET
FOR THE YEAR ENDING 12/31/98&amp;R&amp;""Arial,Bold Italic""&amp;UEASTLAND SHOPPING CENTER","&amp;LWestfield Corporation, Inc.&amp;CPage &amp;P of &amp;N&amp;R&amp;D &amp;T",FALSE,FALSE,FALSE,FALSE,1,#N/A,1,#N/A,#DIV/0!,"=R1:R2","Rwvu.PERCENTAGE._.RENT.",#N/A,FALSE,FALSE,FALSE,1,#N/A,#N/A,FALSE,FALSE,TRUE,TRUE,TRUE}</definedName>
    <definedName name="wvu.PERCENTAGE._.RENT." hidden="1">{TRUE,TRUE,-1.25,-15.5,484.5,276.75,FALSE,FALSE,TRUE,TRUE,0,1,47,1,43,21,2,4,TRUE,TRUE,3,TRUE,1,TRUE,100,"Swvu.PERCENTAGE._.RENT.","ACwvu.PERCENTAGE._.RENT.",#N/A,FALSE,FALSE,0.37,0.4,1,0.37,2,"&amp;L&amp;""Arial,Bold Italic""&amp;USCHEDULE B &amp; C&amp;C&amp;""Arial,Bold""&amp;UINCOME AND EXPENSE BUDGET
FOR THE YEAR ENDING 12/31/98&amp;R&amp;""Arial,Bold Italic""&amp;UEASTLAND SHOPPING CENTER","&amp;LWestfield Corporation, Inc.&amp;CPage &amp;P of &amp;N&amp;R&amp;D &amp;T",FALSE,FALSE,FALSE,FALSE,1,#N/A,1,#N/A,#DIV/0!,"=R1:R2","Rwvu.PERCENTAGE._.RENT.",#N/A,FALSE,FALSE,FALSE,1,#N/A,#N/A,FALSE,FALSE,TRUE,TRUE,TRUE}</definedName>
    <definedName name="wvu.Sommaire." localSheetId="4" hidden="1">{TRUE,TRUE,-1.25,-15.5,604.5,366.75,FALSE,TRUE,TRUE,TRUE,0,1,2,1,6,1,5,4,TRUE,TRUE,3,TRUE,1,TRUE,75,"Swvu.Sommaire.","ACwvu.Sommaire.",#N/A,FALSE,FALSE,0.15748031496063,0.15748031496063,0.748031496062992,0.511811023622047,2,"&amp;C&amp;""Arial,Gras""&amp;20DISNEY  -  PRODUCTION  BUDGET&amp;R&amp;""Arial,Gras""&amp;20SUMMARY","&amp;L&amp;F  -  &amp;A&amp;C&amp;""Arial,Gras""&amp;D&amp;""Arial,Normal""  -  &amp;T&amp;RPage
",TRUE,TRUE,FALSE,TRUE,1,#N/A,1,1,"=R1C1:R60C24","=R1:R5","Rwvu.Sommaire.",#N/A,FALSE,FALSE,FALSE,5,65532,65532,FALSE,FALSE,TRUE,TRUE,TRUE}</definedName>
    <definedName name="wvu.Sommaire." localSheetId="5" hidden="1">{TRUE,TRUE,-1.25,-15.5,604.5,366.75,FALSE,TRUE,TRUE,TRUE,0,1,2,1,6,1,5,4,TRUE,TRUE,3,TRUE,1,TRUE,75,"Swvu.Sommaire.","ACwvu.Sommaire.",#N/A,FALSE,FALSE,0.15748031496063,0.15748031496063,0.748031496062992,0.511811023622047,2,"&amp;C&amp;""Arial,Gras""&amp;20DISNEY  -  PRODUCTION  BUDGET&amp;R&amp;""Arial,Gras""&amp;20SUMMARY","&amp;L&amp;F  -  &amp;A&amp;C&amp;""Arial,Gras""&amp;D&amp;""Arial,Normal""  -  &amp;T&amp;RPage
",TRUE,TRUE,FALSE,TRUE,1,#N/A,1,1,"=R1C1:R60C24","=R1:R5","Rwvu.Sommaire.",#N/A,FALSE,FALSE,FALSE,5,65532,65532,FALSE,FALSE,TRUE,TRUE,TRUE}</definedName>
    <definedName name="wvu.Sommaire." localSheetId="6" hidden="1">{TRUE,TRUE,-1.25,-15.5,604.5,366.75,FALSE,TRUE,TRUE,TRUE,0,1,2,1,6,1,5,4,TRUE,TRUE,3,TRUE,1,TRUE,75,"Swvu.Sommaire.","ACwvu.Sommaire.",#N/A,FALSE,FALSE,0.15748031496063,0.15748031496063,0.748031496062992,0.511811023622047,2,"&amp;C&amp;""Arial,Gras""&amp;20DISNEY  -  PRODUCTION  BUDGET&amp;R&amp;""Arial,Gras""&amp;20SUMMARY","&amp;L&amp;F  -  &amp;A&amp;C&amp;""Arial,Gras""&amp;D&amp;""Arial,Normal""  -  &amp;T&amp;RPage
",TRUE,TRUE,FALSE,TRUE,1,#N/A,1,1,"=R1C1:R60C24","=R1:R5","Rwvu.Sommaire.",#N/A,FALSE,FALSE,FALSE,5,65532,65532,FALSE,FALSE,TRUE,TRUE,TRUE}</definedName>
    <definedName name="wvu.Sommaire." localSheetId="3" hidden="1">{TRUE,TRUE,-1.25,-15.5,604.5,366.75,FALSE,TRUE,TRUE,TRUE,0,1,2,1,6,1,5,4,TRUE,TRUE,3,TRUE,1,TRUE,75,"Swvu.Sommaire.","ACwvu.Sommaire.",#N/A,FALSE,FALSE,0.15748031496063,0.15748031496063,0.748031496062992,0.511811023622047,2,"&amp;C&amp;""Arial,Gras""&amp;20DISNEY  -  PRODUCTION  BUDGET&amp;R&amp;""Arial,Gras""&amp;20SUMMARY","&amp;L&amp;F  -  &amp;A&amp;C&amp;""Arial,Gras""&amp;D&amp;""Arial,Normal""  -  &amp;T&amp;RPage
",TRUE,TRUE,FALSE,TRUE,1,#N/A,1,1,"=R1C1:R60C24","=R1:R5","Rwvu.Sommaire.",#N/A,FALSE,FALSE,FALSE,5,65532,65532,FALSE,FALSE,TRUE,TRUE,TRUE}</definedName>
    <definedName name="wvu.Sommaire." hidden="1">{TRUE,TRUE,-1.25,-15.5,604.5,366.75,FALSE,TRUE,TRUE,TRUE,0,1,2,1,6,1,5,4,TRUE,TRUE,3,TRUE,1,TRUE,75,"Swvu.Sommaire.","ACwvu.Sommaire.",#N/A,FALSE,FALSE,0.15748031496063,0.15748031496063,0.748031496062992,0.511811023622047,2,"&amp;C&amp;""Arial,Gras""&amp;20DISNEY  -  PRODUCTION  BUDGET&amp;R&amp;""Arial,Gras""&amp;20SUMMARY","&amp;L&amp;F  -  &amp;A&amp;C&amp;""Arial,Gras""&amp;D&amp;""Arial,Normal""  -  &amp;T&amp;RPage
",TRUE,TRUE,FALSE,TRUE,1,#N/A,1,1,"=R1C1:R60C24","=R1:R5","Rwvu.Sommaire.",#N/A,FALSE,FALSE,FALSE,5,65532,65532,FALSE,FALSE,TRUE,TRUE,TRUE}</definedName>
    <definedName name="wvu.summary1." localSheetId="4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localSheetId="5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localSheetId="6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localSheetId="3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localSheetId="4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localSheetId="5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localSheetId="6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localSheetId="3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localSheetId="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localSheetId="5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localSheetId="6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localSheetId="3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TAX._.RATES." localSheetId="4" hidden="1">{TRUE,TRUE,-1.25,-15.5,604.5,366.75,FALSE,FALSE,TRUE,TRUE,0,1,#N/A,49,#N/A,84.016393442623,25.2941176470588,1,FALSE,FALSE,3,TRUE,1,FALSE,100,"Swvu.TAX._.RATES.","ACwvu.TAX._.RATES.",#N/A,FALSE,FALSE,0.21,0.21,1,0.37,2,"&amp;L&amp;""Arial,Bold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&amp;T",FALSE,FALSE,FALSE,FALSE,1,#N/A,1,#N/A,"=R51C78:R64C90","=R1:R2","Rwvu.TAX._.RATES.",#N/A,FALSE,FALSE,FALSE,1,65532,65532,FALSE,FALSE,TRUE,TRUE,TRUE}</definedName>
    <definedName name="wvu.TAX._.RATES." localSheetId="5" hidden="1">{TRUE,TRUE,-1.25,-15.5,604.5,366.75,FALSE,FALSE,TRUE,TRUE,0,1,#N/A,49,#N/A,84.016393442623,25.2941176470588,1,FALSE,FALSE,3,TRUE,1,FALSE,100,"Swvu.TAX._.RATES.","ACwvu.TAX._.RATES.",#N/A,FALSE,FALSE,0.21,0.21,1,0.37,2,"&amp;L&amp;""Arial,Bold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&amp;T",FALSE,FALSE,FALSE,FALSE,1,#N/A,1,#N/A,"=R51C78:R64C90","=R1:R2","Rwvu.TAX._.RATES.",#N/A,FALSE,FALSE,FALSE,1,65532,65532,FALSE,FALSE,TRUE,TRUE,TRUE}</definedName>
    <definedName name="wvu.TAX._.RATES." localSheetId="6" hidden="1">{TRUE,TRUE,-1.25,-15.5,604.5,366.75,FALSE,FALSE,TRUE,TRUE,0,1,#N/A,49,#N/A,84.016393442623,25.2941176470588,1,FALSE,FALSE,3,TRUE,1,FALSE,100,"Swvu.TAX._.RATES.","ACwvu.TAX._.RATES.",#N/A,FALSE,FALSE,0.21,0.21,1,0.37,2,"&amp;L&amp;""Arial,Bold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&amp;T",FALSE,FALSE,FALSE,FALSE,1,#N/A,1,#N/A,"=R51C78:R64C90","=R1:R2","Rwvu.TAX._.RATES.",#N/A,FALSE,FALSE,FALSE,1,65532,65532,FALSE,FALSE,TRUE,TRUE,TRUE}</definedName>
    <definedName name="wvu.TAX._.RATES." localSheetId="3" hidden="1">{TRUE,TRUE,-1.25,-15.5,604.5,366.75,FALSE,FALSE,TRUE,TRUE,0,1,#N/A,49,#N/A,84.016393442623,25.2941176470588,1,FALSE,FALSE,3,TRUE,1,FALSE,100,"Swvu.TAX._.RATES.","ACwvu.TAX._.RATES.",#N/A,FALSE,FALSE,0.21,0.21,1,0.37,2,"&amp;L&amp;""Arial,Bold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&amp;T",FALSE,FALSE,FALSE,FALSE,1,#N/A,1,#N/A,"=R51C78:R64C90","=R1:R2","Rwvu.TAX._.RATES.",#N/A,FALSE,FALSE,FALSE,1,65532,65532,FALSE,FALSE,TRUE,TRUE,TRUE}</definedName>
    <definedName name="wvu.TAX._.RATES." hidden="1">{TRUE,TRUE,-1.25,-15.5,604.5,366.75,FALSE,FALSE,TRUE,TRUE,0,1,#N/A,49,#N/A,84.016393442623,25.2941176470588,1,FALSE,FALSE,3,TRUE,1,FALSE,100,"Swvu.TAX._.RATES.","ACwvu.TAX._.RATES.",#N/A,FALSE,FALSE,0.21,0.21,1,0.37,2,"&amp;L&amp;""Arial,Bold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&amp;T",FALSE,FALSE,FALSE,FALSE,1,#N/A,1,#N/A,"=R51C78:R64C90","=R1:R2","Rwvu.TAX._.RATES.",#N/A,FALSE,FALSE,FALSE,1,65532,65532,FALSE,FALSE,TRUE,TRUE,TRUE}</definedName>
    <definedName name="wvu.TAX._.RECOVERY." localSheetId="4" hidden="1">{TRUE,TRUE,-1.25,-15.5,604.5,366.75,FALSE,FALSE,TRUE,TRUE,0,1,#N/A,1,#N/A,84.016393442623,23,1,FALSE,FALSE,3,TRUE,1,FALSE,100,"Swvu.TAX._.RECOVERY.","ACwvu.TAX._.RECOVERY.",#N/A,FALSE,FALSE,0.21,0.21,1,0.37,2,"&amp;L&amp;""Arial,Bold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&amp;T",FALSE,FALSE,FALSE,FALSE,1,#N/A,1,#N/A,"=R3C1:R46C90","=R1:R2","Rwvu.TAX._.RECOVERY.",#N/A,FALSE,FALSE,FALSE,1,65532,65532,FALSE,FALSE,TRUE,TRUE,TRUE}</definedName>
    <definedName name="wvu.TAX._.RECOVERY." localSheetId="5" hidden="1">{TRUE,TRUE,-1.25,-15.5,604.5,366.75,FALSE,FALSE,TRUE,TRUE,0,1,#N/A,1,#N/A,84.016393442623,23,1,FALSE,FALSE,3,TRUE,1,FALSE,100,"Swvu.TAX._.RECOVERY.","ACwvu.TAX._.RECOVERY.",#N/A,FALSE,FALSE,0.21,0.21,1,0.37,2,"&amp;L&amp;""Arial,Bold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&amp;T",FALSE,FALSE,FALSE,FALSE,1,#N/A,1,#N/A,"=R3C1:R46C90","=R1:R2","Rwvu.TAX._.RECOVERY.",#N/A,FALSE,FALSE,FALSE,1,65532,65532,FALSE,FALSE,TRUE,TRUE,TRUE}</definedName>
    <definedName name="wvu.TAX._.RECOVERY." localSheetId="6" hidden="1">{TRUE,TRUE,-1.25,-15.5,604.5,366.75,FALSE,FALSE,TRUE,TRUE,0,1,#N/A,1,#N/A,84.016393442623,23,1,FALSE,FALSE,3,TRUE,1,FALSE,100,"Swvu.TAX._.RECOVERY.","ACwvu.TAX._.RECOVERY.",#N/A,FALSE,FALSE,0.21,0.21,1,0.37,2,"&amp;L&amp;""Arial,Bold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&amp;T",FALSE,FALSE,FALSE,FALSE,1,#N/A,1,#N/A,"=R3C1:R46C90","=R1:R2","Rwvu.TAX._.RECOVERY.",#N/A,FALSE,FALSE,FALSE,1,65532,65532,FALSE,FALSE,TRUE,TRUE,TRUE}</definedName>
    <definedName name="wvu.TAX._.RECOVERY." localSheetId="3" hidden="1">{TRUE,TRUE,-1.25,-15.5,604.5,366.75,FALSE,FALSE,TRUE,TRUE,0,1,#N/A,1,#N/A,84.016393442623,23,1,FALSE,FALSE,3,TRUE,1,FALSE,100,"Swvu.TAX._.RECOVERY.","ACwvu.TAX._.RECOVERY.",#N/A,FALSE,FALSE,0.21,0.21,1,0.37,2,"&amp;L&amp;""Arial,Bold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&amp;T",FALSE,FALSE,FALSE,FALSE,1,#N/A,1,#N/A,"=R3C1:R46C90","=R1:R2","Rwvu.TAX._.RECOVERY.",#N/A,FALSE,FALSE,FALSE,1,65532,65532,FALSE,FALSE,TRUE,TRUE,TRUE}</definedName>
    <definedName name="wvu.TAX._.RECOVERY." hidden="1">{TRUE,TRUE,-1.25,-15.5,604.5,366.75,FALSE,FALSE,TRUE,TRUE,0,1,#N/A,1,#N/A,84.016393442623,23,1,FALSE,FALSE,3,TRUE,1,FALSE,100,"Swvu.TAX._.RECOVERY.","ACwvu.TAX._.RECOVERY.",#N/A,FALSE,FALSE,0.21,0.21,1,0.37,2,"&amp;L&amp;""Arial,Bold Italic""&amp;USCHEDULE B &amp; C&amp;C&amp;""Arial,Bold""&amp;UINCOME AND EXPENSE BUDGET
FOR THE YEAR ENDING 12/31/97&amp;R&amp;""Arial,Bold Italic""&amp;UEASTLAND SHOPPING CENTER","&amp;L&amp;8Westfield Corporation, Inc.&amp;C&amp;8Page &amp;P of &amp;N&amp;R&amp;8&amp;D &amp;T",FALSE,FALSE,FALSE,FALSE,1,#N/A,1,#N/A,"=R3C1:R46C90","=R1:R2","Rwvu.TAX._.RECOVERY.",#N/A,FALSE,FALSE,FALSE,1,65532,65532,FALSE,FALSE,TRUE,TRUE,TRUE}</definedName>
    <definedName name="www" localSheetId="4" hidden="1">{"data",#N/A,FALSE,"INPUT"}</definedName>
    <definedName name="www" localSheetId="5" hidden="1">{"data",#N/A,FALSE,"INPUT"}</definedName>
    <definedName name="www" localSheetId="6" hidden="1">{"data",#N/A,FALSE,"INPUT"}</definedName>
    <definedName name="www" localSheetId="3" hidden="1">{"data",#N/A,FALSE,"INPUT"}</definedName>
    <definedName name="www" hidden="1">{"data",#N/A,FALSE,"INPUT"}</definedName>
    <definedName name="www.cc" localSheetId="4" hidden="1">{"qtrs",#N/A,FALSE,"External Mnth-Qtr-Ytd (EBITDA)";"months",#N/A,FALSE,"External Mnth-Qtr-Ytd (EBITDA)";"qtrs",#N/A,FALSE,"External Mnth-Qtr-Ytd (EBIT)";"monthsl",#N/A,FALSE,"External Mnth-Qtr-Ytd (EBIT)";"qtrs",#N/A,FALSE,"Internal Mth-Qtr-Ytd";"months",#N/A,FALSE,"Internal Mth-Qtr-Ytd"}</definedName>
    <definedName name="www.cc" localSheetId="5" hidden="1">{"qtrs",#N/A,FALSE,"External Mnth-Qtr-Ytd (EBITDA)";"months",#N/A,FALSE,"External Mnth-Qtr-Ytd (EBITDA)";"qtrs",#N/A,FALSE,"External Mnth-Qtr-Ytd (EBIT)";"monthsl",#N/A,FALSE,"External Mnth-Qtr-Ytd (EBIT)";"qtrs",#N/A,FALSE,"Internal Mth-Qtr-Ytd";"months",#N/A,FALSE,"Internal Mth-Qtr-Ytd"}</definedName>
    <definedName name="www.cc" localSheetId="6" hidden="1">{"qtrs",#N/A,FALSE,"External Mnth-Qtr-Ytd (EBITDA)";"months",#N/A,FALSE,"External Mnth-Qtr-Ytd (EBITDA)";"qtrs",#N/A,FALSE,"External Mnth-Qtr-Ytd (EBIT)";"monthsl",#N/A,FALSE,"External Mnth-Qtr-Ytd (EBIT)";"qtrs",#N/A,FALSE,"Internal Mth-Qtr-Ytd";"months",#N/A,FALSE,"Internal Mth-Qtr-Ytd"}</definedName>
    <definedName name="www.cc" localSheetId="3" hidden="1">{"qtrs",#N/A,FALSE,"External Mnth-Qtr-Ytd (EBITDA)";"months",#N/A,FALSE,"External Mnth-Qtr-Ytd (EBITDA)";"qtrs",#N/A,FALSE,"External Mnth-Qtr-Ytd (EBIT)";"monthsl",#N/A,FALSE,"External Mnth-Qtr-Ytd (EBIT)";"qtrs",#N/A,FALSE,"Internal Mth-Qtr-Ytd";"months",#N/A,FALSE,"Internal Mth-Qtr-Ytd"}</definedName>
    <definedName name="www.cc" hidden="1">{"qtrs",#N/A,FALSE,"External Mnth-Qtr-Ytd (EBITDA)";"months",#N/A,FALSE,"External Mnth-Qtr-Ytd (EBITDA)";"qtrs",#N/A,FALSE,"External Mnth-Qtr-Ytd (EBIT)";"monthsl",#N/A,FALSE,"External Mnth-Qtr-Ytd (EBIT)";"qtrs",#N/A,FALSE,"Internal Mth-Qtr-Ytd";"months",#N/A,FALSE,"Internal Mth-Qtr-Ytd"}</definedName>
    <definedName name="wwwe" localSheetId="4" hidden="1">{"land1",#N/A,FALSE,"Land";"land2",#N/A,FALSE,"Land";"land3",#N/A,FALSE,"Land"}</definedName>
    <definedName name="wwwe" localSheetId="5" hidden="1">{"land1",#N/A,FALSE,"Land";"land2",#N/A,FALSE,"Land";"land3",#N/A,FALSE,"Land"}</definedName>
    <definedName name="wwwe" localSheetId="6" hidden="1">{"land1",#N/A,FALSE,"Land";"land2",#N/A,FALSE,"Land";"land3",#N/A,FALSE,"Land"}</definedName>
    <definedName name="wwwe" localSheetId="3" hidden="1">{"land1",#N/A,FALSE,"Land";"land2",#N/A,FALSE,"Land";"land3",#N/A,FALSE,"Land"}</definedName>
    <definedName name="wwwe" hidden="1">{"land1",#N/A,FALSE,"Land";"land2",#N/A,FALSE,"Land";"land3",#N/A,FALSE,"Land"}</definedName>
    <definedName name="wwwww" localSheetId="4" hidden="1">{"HEITMAN COPY",#N/A,FALSE,"SCHEDULE A";"MINIMUM RENT",#N/A,FALSE,"SCHEDULES B &amp; C";"PERCENTAGE RENT",#N/A,FALSE,"SCHEDULES B &amp; C";#N/A,#N/A,FALSE,"SCHEDULE D";"SUMMARY SCHEDULE",#N/A,FALSE,"SCHEDULE E";#N/A,#N/A,FALSE,"SCHEDULE F";"SUMMARY SCHEDULE",#N/A,FALSE,"SCHEDULE H";"SUMMARY SCHEDULE",#N/A,FALSE,"SCHEDULE I";#N/A,#N/A,FALSE,"SCHEDULE J"}</definedName>
    <definedName name="wwwww" localSheetId="5" hidden="1">{"HEITMAN COPY",#N/A,FALSE,"SCHEDULE A";"MINIMUM RENT",#N/A,FALSE,"SCHEDULES B &amp; C";"PERCENTAGE RENT",#N/A,FALSE,"SCHEDULES B &amp; C";#N/A,#N/A,FALSE,"SCHEDULE D";"SUMMARY SCHEDULE",#N/A,FALSE,"SCHEDULE E";#N/A,#N/A,FALSE,"SCHEDULE F";"SUMMARY SCHEDULE",#N/A,FALSE,"SCHEDULE H";"SUMMARY SCHEDULE",#N/A,FALSE,"SCHEDULE I";#N/A,#N/A,FALSE,"SCHEDULE J"}</definedName>
    <definedName name="wwwww" localSheetId="6" hidden="1">{"HEITMAN COPY",#N/A,FALSE,"SCHEDULE A";"MINIMUM RENT",#N/A,FALSE,"SCHEDULES B &amp; C";"PERCENTAGE RENT",#N/A,FALSE,"SCHEDULES B &amp; C";#N/A,#N/A,FALSE,"SCHEDULE D";"SUMMARY SCHEDULE",#N/A,FALSE,"SCHEDULE E";#N/A,#N/A,FALSE,"SCHEDULE F";"SUMMARY SCHEDULE",#N/A,FALSE,"SCHEDULE H";"SUMMARY SCHEDULE",#N/A,FALSE,"SCHEDULE I";#N/A,#N/A,FALSE,"SCHEDULE J"}</definedName>
    <definedName name="wwwww" localSheetId="3" hidden="1">{"HEITMAN COPY",#N/A,FALSE,"SCHEDULE A";"MINIMUM RENT",#N/A,FALSE,"SCHEDULES B &amp; C";"PERCENTAGE RENT",#N/A,FALSE,"SCHEDULES B &amp; C";#N/A,#N/A,FALSE,"SCHEDULE D";"SUMMARY SCHEDULE",#N/A,FALSE,"SCHEDULE E";#N/A,#N/A,FALSE,"SCHEDULE F";"SUMMARY SCHEDULE",#N/A,FALSE,"SCHEDULE H";"SUMMARY SCHEDULE",#N/A,FALSE,"SCHEDULE I";#N/A,#N/A,FALSE,"SCHEDULE J"}</definedName>
    <definedName name="wwwww" hidden="1">{"HEITMAN COPY",#N/A,FALSE,"SCHEDULE A";"MINIMUM RENT",#N/A,FALSE,"SCHEDULES B &amp; C";"PERCENTAGE RENT",#N/A,FALSE,"SCHEDULES B &amp; C";#N/A,#N/A,FALSE,"SCHEDULE D";"SUMMARY SCHEDULE",#N/A,FALSE,"SCHEDULE E";#N/A,#N/A,FALSE,"SCHEDULE F";"SUMMARY SCHEDULE",#N/A,FALSE,"SCHEDULE H";"SUMMARY SCHEDULE",#N/A,FALSE,"SCHEDULE I";#N/A,#N/A,FALSE,"SCHEDULE J"}</definedName>
    <definedName name="wwwwwwwwww" localSheetId="4" hidden="1">{#N/A,#N/A,TRUE,"A-site";#N/A,#N/A,TRUE,"B-Buildings";#N/A,#N/A,TRUE,"c-out-of-fence";#N/A,#N/A,TRUE,"d-proj.infr.";#N/A,#N/A,TRUE,"e- land"}</definedName>
    <definedName name="wwwwwwwwww" localSheetId="5" hidden="1">{#N/A,#N/A,TRUE,"A-site";#N/A,#N/A,TRUE,"B-Buildings";#N/A,#N/A,TRUE,"c-out-of-fence";#N/A,#N/A,TRUE,"d-proj.infr.";#N/A,#N/A,TRUE,"e- land"}</definedName>
    <definedName name="wwwwwwwwww" localSheetId="6" hidden="1">{#N/A,#N/A,TRUE,"A-site";#N/A,#N/A,TRUE,"B-Buildings";#N/A,#N/A,TRUE,"c-out-of-fence";#N/A,#N/A,TRUE,"d-proj.infr.";#N/A,#N/A,TRUE,"e- land"}</definedName>
    <definedName name="wwwwwwwwww" localSheetId="3" hidden="1">{#N/A,#N/A,TRUE,"A-site";#N/A,#N/A,TRUE,"B-Buildings";#N/A,#N/A,TRUE,"c-out-of-fence";#N/A,#N/A,TRUE,"d-proj.infr.";#N/A,#N/A,TRUE,"e- land"}</definedName>
    <definedName name="wwwwwwwwww" hidden="1">{#N/A,#N/A,TRUE,"A-site";#N/A,#N/A,TRUE,"B-Buildings";#N/A,#N/A,TRUE,"c-out-of-fence";#N/A,#N/A,TRUE,"d-proj.infr.";#N/A,#N/A,TRUE,"e- land"}</definedName>
    <definedName name="xcvxv" localSheetId="4" hidden="1">{#N/A,#N/A,FALSE,"COVER";#N/A,#N/A,FALSE,"PROFORMA";#N/A,#N/A,FALSE,"Construction CF";#N/A,#N/A,FALSE,"CASHFLOW";#N/A,#N/A,FALSE,"Sale &amp; IRR Analysis";#N/A,#N/A,FALSE,"Amortization Table";#N/A,#N/A,FALSE,"Amortization FEMA";#N/A,#N/A,FALSE,"INCOME"}</definedName>
    <definedName name="xcvxv" localSheetId="5" hidden="1">{#N/A,#N/A,FALSE,"COVER";#N/A,#N/A,FALSE,"PROFORMA";#N/A,#N/A,FALSE,"Construction CF";#N/A,#N/A,FALSE,"CASHFLOW";#N/A,#N/A,FALSE,"Sale &amp; IRR Analysis";#N/A,#N/A,FALSE,"Amortization Table";#N/A,#N/A,FALSE,"Amortization FEMA";#N/A,#N/A,FALSE,"INCOME"}</definedName>
    <definedName name="xcvxv" localSheetId="6" hidden="1">{#N/A,#N/A,FALSE,"COVER";#N/A,#N/A,FALSE,"PROFORMA";#N/A,#N/A,FALSE,"Construction CF";#N/A,#N/A,FALSE,"CASHFLOW";#N/A,#N/A,FALSE,"Sale &amp; IRR Analysis";#N/A,#N/A,FALSE,"Amortization Table";#N/A,#N/A,FALSE,"Amortization FEMA";#N/A,#N/A,FALSE,"INCOME"}</definedName>
    <definedName name="xcvxv" localSheetId="3" hidden="1">{#N/A,#N/A,FALSE,"COVER";#N/A,#N/A,FALSE,"PROFORMA";#N/A,#N/A,FALSE,"Construction CF";#N/A,#N/A,FALSE,"CASHFLOW";#N/A,#N/A,FALSE,"Sale &amp; IRR Analysis";#N/A,#N/A,FALSE,"Amortization Table";#N/A,#N/A,FALSE,"Amortization FEMA";#N/A,#N/A,FALSE,"INCOME"}</definedName>
    <definedName name="xcvxv" hidden="1">{#N/A,#N/A,FALSE,"COVER";#N/A,#N/A,FALSE,"PROFORMA";#N/A,#N/A,FALSE,"Construction CF";#N/A,#N/A,FALSE,"CASHFLOW";#N/A,#N/A,FALSE,"Sale &amp; IRR Analysis";#N/A,#N/A,FALSE,"Amortization Table";#N/A,#N/A,FALSE,"Amortization FEMA";#N/A,#N/A,FALSE,"INCOME"}</definedName>
    <definedName name="xdrtuyxftgu" localSheetId="4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xdrtuyxftgu" localSheetId="5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xdrtuyxftgu" localSheetId="6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xdrtuyxftgu" localSheetId="3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xdrtuyxftgu" hidden="1">{#N/A,#N/A,FALSE,"Expense Detail";#N/A,#N/A,FALSE,"Worksheet";#N/A,#N/A,FALSE,"Audit";#N/A,#N/A,FALSE,"Exclusions";#N/A,#N/A,FALSE,"Variance";#N/A,#N/A,FALSE,"Average Occupancy";#N/A,#N/A,FALSE,"Maintenance &amp; Repairs Occ. Adj.";#N/A,#N/A,FALSE,"Cleaning Occupancy Adj.";#N/A,#N/A,FALSE,"Escalatable Expenses 95";#N/A,#N/A,FALSE,"Rec 95";#N/A,#N/A,FALSE,"Statements"}</definedName>
    <definedName name="xdxdy" localSheetId="4" hidden="1">{#N/A,#N/A,FALSE,"A";#N/A,#N/A,FALSE,"B"}</definedName>
    <definedName name="xdxdy" localSheetId="5" hidden="1">{#N/A,#N/A,FALSE,"A";#N/A,#N/A,FALSE,"B"}</definedName>
    <definedName name="xdxdy" localSheetId="6" hidden="1">{#N/A,#N/A,FALSE,"A";#N/A,#N/A,FALSE,"B"}</definedName>
    <definedName name="xdxdy" localSheetId="3" hidden="1">{#N/A,#N/A,FALSE,"A";#N/A,#N/A,FALSE,"B"}</definedName>
    <definedName name="xdxdy" hidden="1">{#N/A,#N/A,FALSE,"A";#N/A,#N/A,FALSE,"B"}</definedName>
    <definedName name="xfgjxcfgj" localSheetId="4" hidden="1">{#N/A,#N/A,FALSE,"LP Exp";#N/A,#N/A,FALSE,"Salary";#N/A,#N/A,FALSE,"Admin Exp";#N/A,#N/A,FALSE,"QTS Bud";#N/A,#N/A,FALSE,"Marketing"}</definedName>
    <definedName name="xfgjxcfgj" localSheetId="5" hidden="1">{#N/A,#N/A,FALSE,"LP Exp";#N/A,#N/A,FALSE,"Salary";#N/A,#N/A,FALSE,"Admin Exp";#N/A,#N/A,FALSE,"QTS Bud";#N/A,#N/A,FALSE,"Marketing"}</definedName>
    <definedName name="xfgjxcfgj" localSheetId="6" hidden="1">{#N/A,#N/A,FALSE,"LP Exp";#N/A,#N/A,FALSE,"Salary";#N/A,#N/A,FALSE,"Admin Exp";#N/A,#N/A,FALSE,"QTS Bud";#N/A,#N/A,FALSE,"Marketing"}</definedName>
    <definedName name="xfgjxcfgj" localSheetId="3" hidden="1">{#N/A,#N/A,FALSE,"LP Exp";#N/A,#N/A,FALSE,"Salary";#N/A,#N/A,FALSE,"Admin Exp";#N/A,#N/A,FALSE,"QTS Bud";#N/A,#N/A,FALSE,"Marketing"}</definedName>
    <definedName name="xfgjxcfgj" hidden="1">{#N/A,#N/A,FALSE,"LP Exp";#N/A,#N/A,FALSE,"Salary";#N/A,#N/A,FALSE,"Admin Exp";#N/A,#N/A,FALSE,"QTS Bud";#N/A,#N/A,FALSE,"Marketing"}</definedName>
    <definedName name="xfgujxcfgj" localSheetId="4" hidden="1">{#N/A,#N/A,FALSE,"Common Area Accrual";#N/A,#N/A,FALSE,"Unit One LaSalle";#N/A,#N/A,FALSE,"Unit One CW";#N/A,#N/A,FALSE,"Unit One LaSallle + C &amp; W";#N/A,#N/A,FALSE,"Consolidated Accrual"}</definedName>
    <definedName name="xfgujxcfgj" localSheetId="5" hidden="1">{#N/A,#N/A,FALSE,"Common Area Accrual";#N/A,#N/A,FALSE,"Unit One LaSalle";#N/A,#N/A,FALSE,"Unit One CW";#N/A,#N/A,FALSE,"Unit One LaSallle + C &amp; W";#N/A,#N/A,FALSE,"Consolidated Accrual"}</definedName>
    <definedName name="xfgujxcfgj" localSheetId="6" hidden="1">{#N/A,#N/A,FALSE,"Common Area Accrual";#N/A,#N/A,FALSE,"Unit One LaSalle";#N/A,#N/A,FALSE,"Unit One CW";#N/A,#N/A,FALSE,"Unit One LaSallle + C &amp; W";#N/A,#N/A,FALSE,"Consolidated Accrual"}</definedName>
    <definedName name="xfgujxcfgj" localSheetId="3" hidden="1">{#N/A,#N/A,FALSE,"Common Area Accrual";#N/A,#N/A,FALSE,"Unit One LaSalle";#N/A,#N/A,FALSE,"Unit One CW";#N/A,#N/A,FALSE,"Unit One LaSallle + C &amp; W";#N/A,#N/A,FALSE,"Consolidated Accrual"}</definedName>
    <definedName name="xfgujxcfgj" hidden="1">{#N/A,#N/A,FALSE,"Common Area Accrual";#N/A,#N/A,FALSE,"Unit One LaSalle";#N/A,#N/A,FALSE,"Unit One CW";#N/A,#N/A,FALSE,"Unit One LaSallle + C &amp; W";#N/A,#N/A,FALSE,"Consolidated Accrual"}</definedName>
    <definedName name="xfgxcfgj" localSheetId="4" hidden="1">{#N/A,#N/A,FALSE,"399 Park Var";#N/A,#N/A,FALSE,"PK NOTES"}</definedName>
    <definedName name="xfgxcfgj" localSheetId="5" hidden="1">{#N/A,#N/A,FALSE,"399 Park Var";#N/A,#N/A,FALSE,"PK NOTES"}</definedName>
    <definedName name="xfgxcfgj" localSheetId="6" hidden="1">{#N/A,#N/A,FALSE,"399 Park Var";#N/A,#N/A,FALSE,"PK NOTES"}</definedName>
    <definedName name="xfgxcfgj" localSheetId="3" hidden="1">{#N/A,#N/A,FALSE,"399 Park Var";#N/A,#N/A,FALSE,"PK NOTES"}</definedName>
    <definedName name="xfgxcfgj" hidden="1">{#N/A,#N/A,FALSE,"399 Park Var";#N/A,#N/A,FALSE,"PK NOTES"}</definedName>
    <definedName name="xftxft" localSheetId="4" hidden="1">{#N/A,#N/A,FALSE,"A";#N/A,#N/A,FALSE,"C"}</definedName>
    <definedName name="xftxft" localSheetId="5" hidden="1">{#N/A,#N/A,FALSE,"A";#N/A,#N/A,FALSE,"C"}</definedName>
    <definedName name="xftxft" localSheetId="6" hidden="1">{#N/A,#N/A,FALSE,"A";#N/A,#N/A,FALSE,"C"}</definedName>
    <definedName name="xftxft" localSheetId="3" hidden="1">{#N/A,#N/A,FALSE,"A";#N/A,#N/A,FALSE,"C"}</definedName>
    <definedName name="xftxft" hidden="1">{#N/A,#N/A,FALSE,"A";#N/A,#N/A,FALSE,"C"}</definedName>
    <definedName name="xp" localSheetId="4" hidden="1">#REF!</definedName>
    <definedName name="xp" localSheetId="5" hidden="1">#REF!</definedName>
    <definedName name="xp" localSheetId="6" hidden="1">#REF!</definedName>
    <definedName name="xp" localSheetId="3" hidden="1">#REF!</definedName>
    <definedName name="xp" hidden="1">#REF!</definedName>
    <definedName name="XREF_COLUMN_1" localSheetId="4" hidden="1">#REF!</definedName>
    <definedName name="XREF_COLUMN_1" localSheetId="5" hidden="1">#REF!</definedName>
    <definedName name="XREF_COLUMN_1" localSheetId="6" hidden="1">#REF!</definedName>
    <definedName name="XREF_COLUMN_1" localSheetId="3" hidden="1">#REF!</definedName>
    <definedName name="XREF_COLUMN_1" hidden="1">#REF!</definedName>
    <definedName name="XREF_COLUMN_10" localSheetId="4" hidden="1">#REF!</definedName>
    <definedName name="XREF_COLUMN_10" localSheetId="5" hidden="1">#REF!</definedName>
    <definedName name="XREF_COLUMN_10" localSheetId="6" hidden="1">#REF!</definedName>
    <definedName name="XREF_COLUMN_10" localSheetId="3" hidden="1">#REF!</definedName>
    <definedName name="XREF_COLUMN_10" hidden="1">#REF!</definedName>
    <definedName name="XREF_COLUMN_2" localSheetId="4" hidden="1">#REF!</definedName>
    <definedName name="XREF_COLUMN_2" localSheetId="5" hidden="1">#REF!</definedName>
    <definedName name="XREF_COLUMN_2" localSheetId="6" hidden="1">#REF!</definedName>
    <definedName name="XREF_COLUMN_2" localSheetId="3" hidden="1">#REF!</definedName>
    <definedName name="XREF_COLUMN_2" hidden="1">#REF!</definedName>
    <definedName name="XREF_COLUMN_3" localSheetId="4" hidden="1">#REF!</definedName>
    <definedName name="XREF_COLUMN_3" localSheetId="5" hidden="1">#REF!</definedName>
    <definedName name="XREF_COLUMN_3" localSheetId="6" hidden="1">#REF!</definedName>
    <definedName name="XREF_COLUMN_3" localSheetId="3" hidden="1">#REF!</definedName>
    <definedName name="XREF_COLUMN_3" hidden="1">#REF!</definedName>
    <definedName name="XREF_COLUMN_4" localSheetId="4" hidden="1">#REF!</definedName>
    <definedName name="XREF_COLUMN_4" localSheetId="5" hidden="1">#REF!</definedName>
    <definedName name="XREF_COLUMN_4" localSheetId="6" hidden="1">#REF!</definedName>
    <definedName name="XREF_COLUMN_4" localSheetId="3" hidden="1">#REF!</definedName>
    <definedName name="XREF_COLUMN_4" hidden="1">#REF!</definedName>
    <definedName name="XREF_COLUMN_5" localSheetId="4" hidden="1">#REF!</definedName>
    <definedName name="XREF_COLUMN_5" localSheetId="5" hidden="1">#REF!</definedName>
    <definedName name="XREF_COLUMN_5" localSheetId="6" hidden="1">#REF!</definedName>
    <definedName name="XREF_COLUMN_5" localSheetId="3" hidden="1">#REF!</definedName>
    <definedName name="XREF_COLUMN_5" hidden="1">#REF!</definedName>
    <definedName name="XREF_COLUMN_6" localSheetId="4" hidden="1">#REF!</definedName>
    <definedName name="XREF_COLUMN_6" localSheetId="5" hidden="1">#REF!</definedName>
    <definedName name="XREF_COLUMN_6" localSheetId="6" hidden="1">#REF!</definedName>
    <definedName name="XREF_COLUMN_6" localSheetId="3" hidden="1">#REF!</definedName>
    <definedName name="XREF_COLUMN_6" hidden="1">#REF!</definedName>
    <definedName name="XREF_COLUMN_7" localSheetId="4" hidden="1">#REF!</definedName>
    <definedName name="XREF_COLUMN_7" localSheetId="5" hidden="1">#REF!</definedName>
    <definedName name="XREF_COLUMN_7" localSheetId="6" hidden="1">#REF!</definedName>
    <definedName name="XREF_COLUMN_7" localSheetId="3" hidden="1">#REF!</definedName>
    <definedName name="XREF_COLUMN_7" hidden="1">#REF!</definedName>
    <definedName name="XREF_COLUMN_8" localSheetId="4" hidden="1">#REF!</definedName>
    <definedName name="XREF_COLUMN_8" localSheetId="5" hidden="1">#REF!</definedName>
    <definedName name="XREF_COLUMN_8" localSheetId="6" hidden="1">#REF!</definedName>
    <definedName name="XREF_COLUMN_8" localSheetId="3" hidden="1">#REF!</definedName>
    <definedName name="XREF_COLUMN_8" hidden="1">#REF!</definedName>
    <definedName name="XREF_COLUMN_9" localSheetId="4" hidden="1">#REF!</definedName>
    <definedName name="XREF_COLUMN_9" localSheetId="5" hidden="1">#REF!</definedName>
    <definedName name="XREF_COLUMN_9" localSheetId="6" hidden="1">#REF!</definedName>
    <definedName name="XREF_COLUMN_9" localSheetId="3" hidden="1">#REF!</definedName>
    <definedName name="XREF_COLUMN_9" hidden="1">#REF!</definedName>
    <definedName name="XRefColumnsCount" hidden="1">13</definedName>
    <definedName name="XRefCopy1" localSheetId="4" hidden="1">#REF!</definedName>
    <definedName name="XRefCopy1" localSheetId="5" hidden="1">#REF!</definedName>
    <definedName name="XRefCopy1" localSheetId="6" hidden="1">#REF!</definedName>
    <definedName name="XRefCopy1" localSheetId="3" hidden="1">#REF!</definedName>
    <definedName name="XRefCopy1" hidden="1">#REF!</definedName>
    <definedName name="XRefCopy10" localSheetId="4" hidden="1">#REF!</definedName>
    <definedName name="XRefCopy10" localSheetId="5" hidden="1">#REF!</definedName>
    <definedName name="XRefCopy10" localSheetId="6" hidden="1">#REF!</definedName>
    <definedName name="XRefCopy10" localSheetId="3" hidden="1">#REF!</definedName>
    <definedName name="XRefCopy10" hidden="1">#REF!</definedName>
    <definedName name="XRefCopy10Row" localSheetId="4" hidden="1">#REF!</definedName>
    <definedName name="XRefCopy10Row" localSheetId="5" hidden="1">#REF!</definedName>
    <definedName name="XRefCopy10Row" localSheetId="6" hidden="1">#REF!</definedName>
    <definedName name="XRefCopy10Row" localSheetId="3" hidden="1">#REF!</definedName>
    <definedName name="XRefCopy10Row" hidden="1">#REF!</definedName>
    <definedName name="XRefCopy11" localSheetId="4" hidden="1">#REF!</definedName>
    <definedName name="XRefCopy11" localSheetId="5" hidden="1">#REF!</definedName>
    <definedName name="XRefCopy11" localSheetId="6" hidden="1">#REF!</definedName>
    <definedName name="XRefCopy11" localSheetId="3" hidden="1">#REF!</definedName>
    <definedName name="XRefCopy11" hidden="1">#REF!</definedName>
    <definedName name="XRefCopy12" localSheetId="4" hidden="1">#REF!</definedName>
    <definedName name="XRefCopy12" localSheetId="5" hidden="1">#REF!</definedName>
    <definedName name="XRefCopy12" localSheetId="6" hidden="1">#REF!</definedName>
    <definedName name="XRefCopy12" localSheetId="3" hidden="1">#REF!</definedName>
    <definedName name="XRefCopy12" hidden="1">#REF!</definedName>
    <definedName name="XRefCopy12Row" localSheetId="4" hidden="1">#REF!</definedName>
    <definedName name="XRefCopy12Row" localSheetId="5" hidden="1">#REF!</definedName>
    <definedName name="XRefCopy12Row" localSheetId="6" hidden="1">#REF!</definedName>
    <definedName name="XRefCopy12Row" localSheetId="3" hidden="1">#REF!</definedName>
    <definedName name="XRefCopy12Row" hidden="1">#REF!</definedName>
    <definedName name="XRefCopy13" localSheetId="4" hidden="1">#REF!</definedName>
    <definedName name="XRefCopy13" localSheetId="5" hidden="1">#REF!</definedName>
    <definedName name="XRefCopy13" localSheetId="6" hidden="1">#REF!</definedName>
    <definedName name="XRefCopy13" localSheetId="3" hidden="1">#REF!</definedName>
    <definedName name="XRefCopy13" hidden="1">#REF!</definedName>
    <definedName name="XRefCopy13Row" localSheetId="4" hidden="1">#REF!</definedName>
    <definedName name="XRefCopy13Row" localSheetId="5" hidden="1">#REF!</definedName>
    <definedName name="XRefCopy13Row" localSheetId="6" hidden="1">#REF!</definedName>
    <definedName name="XRefCopy13Row" localSheetId="3" hidden="1">#REF!</definedName>
    <definedName name="XRefCopy13Row" hidden="1">#REF!</definedName>
    <definedName name="XRefCopy14" localSheetId="4" hidden="1">#REF!</definedName>
    <definedName name="XRefCopy14" localSheetId="5" hidden="1">#REF!</definedName>
    <definedName name="XRefCopy14" localSheetId="6" hidden="1">#REF!</definedName>
    <definedName name="XRefCopy14" localSheetId="3" hidden="1">#REF!</definedName>
    <definedName name="XRefCopy14" hidden="1">#REF!</definedName>
    <definedName name="XRefCopy14Row" localSheetId="4" hidden="1">#REF!</definedName>
    <definedName name="XRefCopy14Row" localSheetId="5" hidden="1">#REF!</definedName>
    <definedName name="XRefCopy14Row" localSheetId="6" hidden="1">#REF!</definedName>
    <definedName name="XRefCopy14Row" localSheetId="3" hidden="1">#REF!</definedName>
    <definedName name="XRefCopy14Row" hidden="1">#REF!</definedName>
    <definedName name="XRefCopy15" localSheetId="4" hidden="1">#REF!</definedName>
    <definedName name="XRefCopy15" localSheetId="5" hidden="1">#REF!</definedName>
    <definedName name="XRefCopy15" localSheetId="6" hidden="1">#REF!</definedName>
    <definedName name="XRefCopy15" localSheetId="3" hidden="1">#REF!</definedName>
    <definedName name="XRefCopy15" hidden="1">#REF!</definedName>
    <definedName name="XRefCopy15Row" localSheetId="4" hidden="1">#REF!</definedName>
    <definedName name="XRefCopy15Row" localSheetId="5" hidden="1">#REF!</definedName>
    <definedName name="XRefCopy15Row" localSheetId="6" hidden="1">#REF!</definedName>
    <definedName name="XRefCopy15Row" localSheetId="3" hidden="1">#REF!</definedName>
    <definedName name="XRefCopy15Row" hidden="1">#REF!</definedName>
    <definedName name="XRefCopy16" localSheetId="4" hidden="1">#REF!</definedName>
    <definedName name="XRefCopy16" localSheetId="5" hidden="1">#REF!</definedName>
    <definedName name="XRefCopy16" localSheetId="6" hidden="1">#REF!</definedName>
    <definedName name="XRefCopy16" localSheetId="3" hidden="1">#REF!</definedName>
    <definedName name="XRefCopy16" hidden="1">#REF!</definedName>
    <definedName name="XRefCopy16Row" localSheetId="4" hidden="1">#REF!</definedName>
    <definedName name="XRefCopy16Row" localSheetId="5" hidden="1">#REF!</definedName>
    <definedName name="XRefCopy16Row" localSheetId="6" hidden="1">#REF!</definedName>
    <definedName name="XRefCopy16Row" localSheetId="3" hidden="1">#REF!</definedName>
    <definedName name="XRefCopy16Row" hidden="1">#REF!</definedName>
    <definedName name="XRefCopy17" localSheetId="4" hidden="1">#REF!</definedName>
    <definedName name="XRefCopy17" localSheetId="5" hidden="1">#REF!</definedName>
    <definedName name="XRefCopy17" localSheetId="6" hidden="1">#REF!</definedName>
    <definedName name="XRefCopy17" localSheetId="3" hidden="1">#REF!</definedName>
    <definedName name="XRefCopy17" hidden="1">#REF!</definedName>
    <definedName name="XRefCopy17Row" localSheetId="4" hidden="1">#REF!</definedName>
    <definedName name="XRefCopy17Row" localSheetId="5" hidden="1">#REF!</definedName>
    <definedName name="XRefCopy17Row" localSheetId="6" hidden="1">#REF!</definedName>
    <definedName name="XRefCopy17Row" localSheetId="3" hidden="1">#REF!</definedName>
    <definedName name="XRefCopy17Row" hidden="1">#REF!</definedName>
    <definedName name="XRefCopy1Row" localSheetId="4" hidden="1">#REF!</definedName>
    <definedName name="XRefCopy1Row" localSheetId="5" hidden="1">#REF!</definedName>
    <definedName name="XRefCopy1Row" localSheetId="6" hidden="1">#REF!</definedName>
    <definedName name="XRefCopy1Row" localSheetId="3" hidden="1">#REF!</definedName>
    <definedName name="XRefCopy1Row" hidden="1">#REF!</definedName>
    <definedName name="XRefCopy2" localSheetId="4" hidden="1">#REF!</definedName>
    <definedName name="XRefCopy2" localSheetId="5" hidden="1">#REF!</definedName>
    <definedName name="XRefCopy2" localSheetId="6" hidden="1">#REF!</definedName>
    <definedName name="XRefCopy2" localSheetId="3" hidden="1">#REF!</definedName>
    <definedName name="XRefCopy2" hidden="1">#REF!</definedName>
    <definedName name="XRefCopy27" localSheetId="4" hidden="1">'[14]6522'!#REF!</definedName>
    <definedName name="XRefCopy27" localSheetId="5" hidden="1">'[14]6522'!#REF!</definedName>
    <definedName name="XRefCopy27" localSheetId="6" hidden="1">'[14]6522'!#REF!</definedName>
    <definedName name="XRefCopy27" localSheetId="3" hidden="1">'[14]6522'!#REF!</definedName>
    <definedName name="XRefCopy27" hidden="1">'[14]6522'!#REF!</definedName>
    <definedName name="XRefCopy28" localSheetId="4" hidden="1">'[14]6522'!#REF!</definedName>
    <definedName name="XRefCopy28" localSheetId="5" hidden="1">'[14]6522'!#REF!</definedName>
    <definedName name="XRefCopy28" localSheetId="6" hidden="1">'[14]6522'!#REF!</definedName>
    <definedName name="XRefCopy28" localSheetId="3" hidden="1">'[14]6522'!#REF!</definedName>
    <definedName name="XRefCopy28" hidden="1">'[14]6522'!#REF!</definedName>
    <definedName name="XRefCopy29" localSheetId="4" hidden="1">'[14]6522'!#REF!</definedName>
    <definedName name="XRefCopy29" localSheetId="5" hidden="1">'[14]6522'!#REF!</definedName>
    <definedName name="XRefCopy29" localSheetId="6" hidden="1">'[14]6522'!#REF!</definedName>
    <definedName name="XRefCopy29" localSheetId="3" hidden="1">'[14]6522'!#REF!</definedName>
    <definedName name="XRefCopy29" hidden="1">'[14]6522'!#REF!</definedName>
    <definedName name="XRefCopy2Row" localSheetId="4" hidden="1">#REF!</definedName>
    <definedName name="XRefCopy2Row" localSheetId="5" hidden="1">#REF!</definedName>
    <definedName name="XRefCopy2Row" localSheetId="6" hidden="1">#REF!</definedName>
    <definedName name="XRefCopy2Row" localSheetId="3" hidden="1">#REF!</definedName>
    <definedName name="XRefCopy2Row" hidden="1">#REF!</definedName>
    <definedName name="XRefCopy3" localSheetId="4" hidden="1">#REF!</definedName>
    <definedName name="XRefCopy3" localSheetId="5" hidden="1">#REF!</definedName>
    <definedName name="XRefCopy3" localSheetId="6" hidden="1">#REF!</definedName>
    <definedName name="XRefCopy3" localSheetId="3" hidden="1">#REF!</definedName>
    <definedName name="XRefCopy3" hidden="1">#REF!</definedName>
    <definedName name="XRefCopy3Row" localSheetId="4" hidden="1">#REF!</definedName>
    <definedName name="XRefCopy3Row" localSheetId="5" hidden="1">#REF!</definedName>
    <definedName name="XRefCopy3Row" localSheetId="6" hidden="1">#REF!</definedName>
    <definedName name="XRefCopy3Row" localSheetId="3" hidden="1">#REF!</definedName>
    <definedName name="XRefCopy3Row" hidden="1">#REF!</definedName>
    <definedName name="XRefCopy4" localSheetId="4" hidden="1">#REF!</definedName>
    <definedName name="XRefCopy4" localSheetId="5" hidden="1">#REF!</definedName>
    <definedName name="XRefCopy4" localSheetId="6" hidden="1">#REF!</definedName>
    <definedName name="XRefCopy4" localSheetId="3" hidden="1">#REF!</definedName>
    <definedName name="XRefCopy4" hidden="1">#REF!</definedName>
    <definedName name="XRefCopy4Row" localSheetId="4" hidden="1">#REF!</definedName>
    <definedName name="XRefCopy4Row" localSheetId="5" hidden="1">#REF!</definedName>
    <definedName name="XRefCopy4Row" localSheetId="6" hidden="1">#REF!</definedName>
    <definedName name="XRefCopy4Row" localSheetId="3" hidden="1">#REF!</definedName>
    <definedName name="XRefCopy4Row" hidden="1">#REF!</definedName>
    <definedName name="XRefCopy5" localSheetId="4" hidden="1">#REF!</definedName>
    <definedName name="XRefCopy5" localSheetId="5" hidden="1">#REF!</definedName>
    <definedName name="XRefCopy5" localSheetId="6" hidden="1">#REF!</definedName>
    <definedName name="XRefCopy5" localSheetId="3" hidden="1">#REF!</definedName>
    <definedName name="XRefCopy5" hidden="1">#REF!</definedName>
    <definedName name="XRefCopy5Row" localSheetId="4" hidden="1">#REF!</definedName>
    <definedName name="XRefCopy5Row" localSheetId="5" hidden="1">#REF!</definedName>
    <definedName name="XRefCopy5Row" localSheetId="6" hidden="1">#REF!</definedName>
    <definedName name="XRefCopy5Row" localSheetId="3" hidden="1">#REF!</definedName>
    <definedName name="XRefCopy5Row" hidden="1">#REF!</definedName>
    <definedName name="XRefCopy6" localSheetId="4" hidden="1">#REF!</definedName>
    <definedName name="XRefCopy6" localSheetId="5" hidden="1">#REF!</definedName>
    <definedName name="XRefCopy6" localSheetId="6" hidden="1">#REF!</definedName>
    <definedName name="XRefCopy6" localSheetId="3" hidden="1">#REF!</definedName>
    <definedName name="XRefCopy6" hidden="1">#REF!</definedName>
    <definedName name="XRefCopy7" localSheetId="4" hidden="1">#REF!</definedName>
    <definedName name="XRefCopy7" localSheetId="5" hidden="1">#REF!</definedName>
    <definedName name="XRefCopy7" localSheetId="6" hidden="1">#REF!</definedName>
    <definedName name="XRefCopy7" localSheetId="3" hidden="1">#REF!</definedName>
    <definedName name="XRefCopy7" hidden="1">#REF!</definedName>
    <definedName name="XRefCopy7Row" localSheetId="4" hidden="1">#REF!</definedName>
    <definedName name="XRefCopy7Row" localSheetId="5" hidden="1">#REF!</definedName>
    <definedName name="XRefCopy7Row" localSheetId="6" hidden="1">#REF!</definedName>
    <definedName name="XRefCopy7Row" localSheetId="3" hidden="1">#REF!</definedName>
    <definedName name="XRefCopy7Row" hidden="1">#REF!</definedName>
    <definedName name="XRefCopy8" localSheetId="4" hidden="1">#REF!</definedName>
    <definedName name="XRefCopy8" localSheetId="5" hidden="1">#REF!</definedName>
    <definedName name="XRefCopy8" localSheetId="6" hidden="1">#REF!</definedName>
    <definedName name="XRefCopy8" localSheetId="3" hidden="1">#REF!</definedName>
    <definedName name="XRefCopy8" hidden="1">#REF!</definedName>
    <definedName name="XRefCopy8Row" localSheetId="4" hidden="1">#REF!</definedName>
    <definedName name="XRefCopy8Row" localSheetId="5" hidden="1">#REF!</definedName>
    <definedName name="XRefCopy8Row" localSheetId="6" hidden="1">#REF!</definedName>
    <definedName name="XRefCopy8Row" localSheetId="3" hidden="1">#REF!</definedName>
    <definedName name="XRefCopy8Row" hidden="1">#REF!</definedName>
    <definedName name="XRefCopy9" localSheetId="4" hidden="1">#REF!</definedName>
    <definedName name="XRefCopy9" localSheetId="5" hidden="1">#REF!</definedName>
    <definedName name="XRefCopy9" localSheetId="6" hidden="1">#REF!</definedName>
    <definedName name="XRefCopy9" localSheetId="3" hidden="1">#REF!</definedName>
    <definedName name="XRefCopy9" hidden="1">#REF!</definedName>
    <definedName name="XRefCopy9Row" localSheetId="4" hidden="1">#REF!</definedName>
    <definedName name="XRefCopy9Row" localSheetId="5" hidden="1">#REF!</definedName>
    <definedName name="XRefCopy9Row" localSheetId="6" hidden="1">#REF!</definedName>
    <definedName name="XRefCopy9Row" localSheetId="3" hidden="1">#REF!</definedName>
    <definedName name="XRefCopy9Row" hidden="1">#REF!</definedName>
    <definedName name="XRefCopyRangeCount" hidden="1">31</definedName>
    <definedName name="XRefPaste1" localSheetId="4" hidden="1">#REF!</definedName>
    <definedName name="XRefPaste1" localSheetId="5" hidden="1">#REF!</definedName>
    <definedName name="XRefPaste1" localSheetId="6" hidden="1">#REF!</definedName>
    <definedName name="XRefPaste1" localSheetId="3" hidden="1">#REF!</definedName>
    <definedName name="XRefPaste1" hidden="1">#REF!</definedName>
    <definedName name="XRefPaste1Row" localSheetId="4" hidden="1">#REF!</definedName>
    <definedName name="XRefPaste1Row" localSheetId="5" hidden="1">#REF!</definedName>
    <definedName name="XRefPaste1Row" localSheetId="6" hidden="1">#REF!</definedName>
    <definedName name="XRefPaste1Row" localSheetId="3" hidden="1">#REF!</definedName>
    <definedName name="XRefPaste1Row" hidden="1">#REF!</definedName>
    <definedName name="XRefPaste2" localSheetId="4" hidden="1">#REF!</definedName>
    <definedName name="XRefPaste2" localSheetId="5" hidden="1">#REF!</definedName>
    <definedName name="XRefPaste2" localSheetId="6" hidden="1">#REF!</definedName>
    <definedName name="XRefPaste2" localSheetId="3" hidden="1">#REF!</definedName>
    <definedName name="XRefPaste2" hidden="1">#REF!</definedName>
    <definedName name="XRefPaste2Row" localSheetId="4" hidden="1">#REF!</definedName>
    <definedName name="XRefPaste2Row" localSheetId="5" hidden="1">#REF!</definedName>
    <definedName name="XRefPaste2Row" localSheetId="6" hidden="1">#REF!</definedName>
    <definedName name="XRefPaste2Row" localSheetId="3" hidden="1">#REF!</definedName>
    <definedName name="XRefPaste2Row" hidden="1">#REF!</definedName>
    <definedName name="XRefPaste3" localSheetId="4" hidden="1">#REF!</definedName>
    <definedName name="XRefPaste3" localSheetId="5" hidden="1">#REF!</definedName>
    <definedName name="XRefPaste3" localSheetId="6" hidden="1">#REF!</definedName>
    <definedName name="XRefPaste3" localSheetId="3" hidden="1">#REF!</definedName>
    <definedName name="XRefPaste3" hidden="1">#REF!</definedName>
    <definedName name="XRefPaste3Row" localSheetId="4" hidden="1">#REF!</definedName>
    <definedName name="XRefPaste3Row" localSheetId="5" hidden="1">#REF!</definedName>
    <definedName name="XRefPaste3Row" localSheetId="6" hidden="1">#REF!</definedName>
    <definedName name="XRefPaste3Row" localSheetId="3" hidden="1">#REF!</definedName>
    <definedName name="XRefPaste3Row" hidden="1">#REF!</definedName>
    <definedName name="XRefPaste4" localSheetId="4" hidden="1">#REF!</definedName>
    <definedName name="XRefPaste4" localSheetId="5" hidden="1">#REF!</definedName>
    <definedName name="XRefPaste4" localSheetId="6" hidden="1">#REF!</definedName>
    <definedName name="XRefPaste4" localSheetId="3" hidden="1">#REF!</definedName>
    <definedName name="XRefPaste4" hidden="1">#REF!</definedName>
    <definedName name="XRefPaste4Row" localSheetId="4" hidden="1">#REF!</definedName>
    <definedName name="XRefPaste4Row" localSheetId="5" hidden="1">#REF!</definedName>
    <definedName name="XRefPaste4Row" localSheetId="6" hidden="1">#REF!</definedName>
    <definedName name="XRefPaste4Row" localSheetId="3" hidden="1">#REF!</definedName>
    <definedName name="XRefPaste4Row" hidden="1">#REF!</definedName>
    <definedName name="XRefPasteRangeCount" hidden="1">14</definedName>
    <definedName name="xrttd" localSheetId="4" hidden="1">{"Total",#N/A,FALSE,"Total Proved + Probable";"PDP",#N/A,FALSE,"Total Proved + Probable";"PNP",#N/A,FALSE,"Total Proved + Probable";"PUD",#N/A,FALSE,"Total Proved + Probable";"Prob",#N/A,FALSE,"Total Proved + Probable"}</definedName>
    <definedName name="xrttd" localSheetId="5" hidden="1">{"Total",#N/A,FALSE,"Total Proved + Probable";"PDP",#N/A,FALSE,"Total Proved + Probable";"PNP",#N/A,FALSE,"Total Proved + Probable";"PUD",#N/A,FALSE,"Total Proved + Probable";"Prob",#N/A,FALSE,"Total Proved + Probable"}</definedName>
    <definedName name="xrttd" localSheetId="6" hidden="1">{"Total",#N/A,FALSE,"Total Proved + Probable";"PDP",#N/A,FALSE,"Total Proved + Probable";"PNP",#N/A,FALSE,"Total Proved + Probable";"PUD",#N/A,FALSE,"Total Proved + Probable";"Prob",#N/A,FALSE,"Total Proved + Probable"}</definedName>
    <definedName name="xrttd" localSheetId="3" hidden="1">{"Total",#N/A,FALSE,"Total Proved + Probable";"PDP",#N/A,FALSE,"Total Proved + Probable";"PNP",#N/A,FALSE,"Total Proved + Probable";"PUD",#N/A,FALSE,"Total Proved + Probable";"Prob",#N/A,FALSE,"Total Proved + Probable"}</definedName>
    <definedName name="xrttd" hidden="1">{"Total",#N/A,FALSE,"Total Proved + Probable";"PDP",#N/A,FALSE,"Total Proved + Probable";"PNP",#N/A,FALSE,"Total Proved + Probable";"PUD",#N/A,FALSE,"Total Proved + Probable";"Prob",#N/A,FALSE,"Total Proved + Probable"}</definedName>
    <definedName name="xs" localSheetId="4" hidden="1">#REF!</definedName>
    <definedName name="xs" localSheetId="5" hidden="1">#REF!</definedName>
    <definedName name="xs" localSheetId="6" hidden="1">#REF!</definedName>
    <definedName name="xs" localSheetId="3" hidden="1">#REF!</definedName>
    <definedName name="xs" hidden="1">#REF!</definedName>
    <definedName name="xx" localSheetId="4" hidden="1">#REF!</definedName>
    <definedName name="xx" localSheetId="5" hidden="1">#REF!</definedName>
    <definedName name="xx" localSheetId="6" hidden="1">#REF!</definedName>
    <definedName name="xx" localSheetId="3" hidden="1">#REF!</definedName>
    <definedName name="xx" hidden="1">#REF!</definedName>
    <definedName name="xxx" localSheetId="4" hidden="1">#REF!</definedName>
    <definedName name="xxx" localSheetId="5" hidden="1">#REF!</definedName>
    <definedName name="xxx" localSheetId="6" hidden="1">#REF!</definedName>
    <definedName name="xxx" localSheetId="3" hidden="1">#REF!</definedName>
    <definedName name="xxx" hidden="1">#REF!</definedName>
    <definedName name="xxx.detail" localSheetId="4" hidden="1">{"detail305",#N/A,FALSE,"BI-305"}</definedName>
    <definedName name="xxx.detail" localSheetId="5" hidden="1">{"detail305",#N/A,FALSE,"BI-305"}</definedName>
    <definedName name="xxx.detail" localSheetId="6" hidden="1">{"detail305",#N/A,FALSE,"BI-305"}</definedName>
    <definedName name="xxx.detail" localSheetId="3" hidden="1">{"detail305",#N/A,FALSE,"BI-305"}</definedName>
    <definedName name="xxx.detail" hidden="1">{"detail305",#N/A,FALSE,"BI-305"}</definedName>
    <definedName name="xxx.directory" localSheetId="4" hidden="1">{"summary",#N/A,FALSE,"PCR DIRECTORY"}</definedName>
    <definedName name="xxx.directory" localSheetId="5" hidden="1">{"summary",#N/A,FALSE,"PCR DIRECTORY"}</definedName>
    <definedName name="xxx.directory" localSheetId="6" hidden="1">{"summary",#N/A,FALSE,"PCR DIRECTORY"}</definedName>
    <definedName name="xxx.directory" localSheetId="3" hidden="1">{"summary",#N/A,FALSE,"PCR DIRECTORY"}</definedName>
    <definedName name="xxx.directory" hidden="1">{"summary",#N/A,FALSE,"PCR DIRECTORY"}</definedName>
    <definedName name="xxxx" localSheetId="4" hidden="1">{"mgmt forecast",#N/A,FALSE,"Mgmt Forecast";"dcf table",#N/A,FALSE,"Mgmt Forecast";"sensitivity",#N/A,FALSE,"Mgmt Forecast";"table inputs",#N/A,FALSE,"Mgmt Forecast";"calculations",#N/A,FALSE,"Mgmt Forecast"}</definedName>
    <definedName name="xxxx" localSheetId="5" hidden="1">{"mgmt forecast",#N/A,FALSE,"Mgmt Forecast";"dcf table",#N/A,FALSE,"Mgmt Forecast";"sensitivity",#N/A,FALSE,"Mgmt Forecast";"table inputs",#N/A,FALSE,"Mgmt Forecast";"calculations",#N/A,FALSE,"Mgmt Forecast"}</definedName>
    <definedName name="xxxx" localSheetId="6" hidden="1">{"mgmt forecast",#N/A,FALSE,"Mgmt Forecast";"dcf table",#N/A,FALSE,"Mgmt Forecast";"sensitivity",#N/A,FALSE,"Mgmt Forecast";"table inputs",#N/A,FALSE,"Mgmt Forecast";"calculations",#N/A,FALSE,"Mgmt Forecast"}</definedName>
    <definedName name="xxxx" localSheetId="3" hidden="1">{"mgmt forecast",#N/A,FALSE,"Mgmt Forecast";"dcf table",#N/A,FALSE,"Mgmt Forecast";"sensitivity",#N/A,FALSE,"Mgmt Forecast";"table inputs",#N/A,FALSE,"Mgmt Forecast";"calculations",#N/A,FALSE,"Mgmt Forecast"}</definedName>
    <definedName name="xxxx" hidden="1">{"mgmt forecast",#N/A,FALSE,"Mgmt Forecast";"dcf table",#N/A,FALSE,"Mgmt Forecast";"sensitivity",#N/A,FALSE,"Mgmt Forecast";"table inputs",#N/A,FALSE,"Mgmt Forecast";"calculations",#N/A,FALSE,"Mgmt Forecast"}</definedName>
    <definedName name="XYZ" localSheetId="4" hidden="1">{#N/A,#N/A,FALSE,"Loan Summary";#N/A,#N/A,FALSE,"Development Analysis";#N/A,#N/A,FALSE,"Market Analysis";#N/A,#N/A,FALSE,"Pro Forma Analysis"}</definedName>
    <definedName name="XYZ" localSheetId="5" hidden="1">{#N/A,#N/A,FALSE,"Loan Summary";#N/A,#N/A,FALSE,"Development Analysis";#N/A,#N/A,FALSE,"Market Analysis";#N/A,#N/A,FALSE,"Pro Forma Analysis"}</definedName>
    <definedName name="XYZ" localSheetId="6" hidden="1">{#N/A,#N/A,FALSE,"Loan Summary";#N/A,#N/A,FALSE,"Development Analysis";#N/A,#N/A,FALSE,"Market Analysis";#N/A,#N/A,FALSE,"Pro Forma Analysis"}</definedName>
    <definedName name="XYZ" localSheetId="3" hidden="1">{#N/A,#N/A,FALSE,"Loan Summary";#N/A,#N/A,FALSE,"Development Analysis";#N/A,#N/A,FALSE,"Market Analysis";#N/A,#N/A,FALSE,"Pro Forma Analysis"}</definedName>
    <definedName name="XYZ" hidden="1">{#N/A,#N/A,FALSE,"Loan Summary";#N/A,#N/A,FALSE,"Development Analysis";#N/A,#N/A,FALSE,"Market Analysis";#N/A,#N/A,FALSE,"Pro Forma Analysis"}</definedName>
    <definedName name="xzf" localSheetId="4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xzf" localSheetId="5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xzf" localSheetId="6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xzf" localSheetId="3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xzf" hidden="1">{"incomemth",#N/A,TRUE,"forecast01";"incpercentmth",#N/A,TRUE,"forecast01";"balancemth",#N/A,TRUE,"forecast01";"cashmth",#N/A,TRUE,"forecast01";"cov2mth",#N/A,TRUE,"forecast01";"prbexp",#N/A,TRUE,"forecast01";"prbcap",#N/A,TRUE,"forecast01";"coalconsultants",#N/A,TRUE,"forecast01";"prbsum",#N/A,TRUE,"forecast01"}</definedName>
    <definedName name="y" localSheetId="4" hidden="1">#REF!</definedName>
    <definedName name="y" localSheetId="5" hidden="1">#REF!</definedName>
    <definedName name="y" localSheetId="6" hidden="1">#REF!</definedName>
    <definedName name="y" localSheetId="3" hidden="1">#REF!</definedName>
    <definedName name="y" hidden="1">#REF!</definedName>
    <definedName name="YGJ" localSheetId="4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YGJ" localSheetId="5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YGJ" localSheetId="6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YGJ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YGJ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yhjhj" localSheetId="4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yhjhj" localSheetId="5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yhjhj" localSheetId="6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yhjhj" localSheetId="3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yhjhj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yield_graph" localSheetId="4" hidden="1">{#N/A,#N/A,FALSE,"Yield Graph"}</definedName>
    <definedName name="yield_graph" localSheetId="5" hidden="1">{#N/A,#N/A,FALSE,"Yield Graph"}</definedName>
    <definedName name="yield_graph" localSheetId="6" hidden="1">{#N/A,#N/A,FALSE,"Yield Graph"}</definedName>
    <definedName name="yield_graph" localSheetId="3" hidden="1">{#N/A,#N/A,FALSE,"Yield Graph"}</definedName>
    <definedName name="yield_graph" hidden="1">{#N/A,#N/A,FALSE,"Yield Graph"}</definedName>
    <definedName name="you" localSheetId="4" hidden="1">{"'Assump'!$F$6:$J$6"}</definedName>
    <definedName name="you" localSheetId="5" hidden="1">{"'Assump'!$F$6:$J$6"}</definedName>
    <definedName name="you" localSheetId="6" hidden="1">{"'Assump'!$F$6:$J$6"}</definedName>
    <definedName name="you" localSheetId="3" hidden="1">{"'Assump'!$F$6:$J$6"}</definedName>
    <definedName name="you" hidden="1">{"'Assump'!$F$6:$J$6"}</definedName>
    <definedName name="yui" localSheetId="4" hidden="1">{"Total",#N/A,FALSE,"Six Fields";"PDP",#N/A,FALSE,"Six Fields";"PNP",#N/A,FALSE,"Six Fields";"PUD",#N/A,FALSE,"Six Fields";"Prob",#N/A,FALSE,"Six Fields"}</definedName>
    <definedName name="yui" localSheetId="5" hidden="1">{"Total",#N/A,FALSE,"Six Fields";"PDP",#N/A,FALSE,"Six Fields";"PNP",#N/A,FALSE,"Six Fields";"PUD",#N/A,FALSE,"Six Fields";"Prob",#N/A,FALSE,"Six Fields"}</definedName>
    <definedName name="yui" localSheetId="6" hidden="1">{"Total",#N/A,FALSE,"Six Fields";"PDP",#N/A,FALSE,"Six Fields";"PNP",#N/A,FALSE,"Six Fields";"PUD",#N/A,FALSE,"Six Fields";"Prob",#N/A,FALSE,"Six Fields"}</definedName>
    <definedName name="yui" localSheetId="3" hidden="1">{"Total",#N/A,FALSE,"Six Fields";"PDP",#N/A,FALSE,"Six Fields";"PNP",#N/A,FALSE,"Six Fields";"PUD",#N/A,FALSE,"Six Fields";"Prob",#N/A,FALSE,"Six Fields"}</definedName>
    <definedName name="yui" hidden="1">{"Total",#N/A,FALSE,"Six Fields";"PDP",#N/A,FALSE,"Six Fields";"PNP",#N/A,FALSE,"Six Fields";"PUD",#N/A,FALSE,"Six Fields";"Prob",#N/A,FALSE,"Six Fields"}</definedName>
    <definedName name="yuiy" localSheetId="4" hidden="1">{#N/A,#N/A,FALSE,"COVER";#N/A,#N/A,FALSE,"Construction CF";#N/A,#N/A,FALSE,"PROFORMA";#N/A,#N/A,FALSE,"CASHFLOW"}</definedName>
    <definedName name="yuiy" localSheetId="5" hidden="1">{#N/A,#N/A,FALSE,"COVER";#N/A,#N/A,FALSE,"Construction CF";#N/A,#N/A,FALSE,"PROFORMA";#N/A,#N/A,FALSE,"CASHFLOW"}</definedName>
    <definedName name="yuiy" localSheetId="6" hidden="1">{#N/A,#N/A,FALSE,"COVER";#N/A,#N/A,FALSE,"Construction CF";#N/A,#N/A,FALSE,"PROFORMA";#N/A,#N/A,FALSE,"CASHFLOW"}</definedName>
    <definedName name="yuiy" localSheetId="3" hidden="1">{#N/A,#N/A,FALSE,"COVER";#N/A,#N/A,FALSE,"Construction CF";#N/A,#N/A,FALSE,"PROFORMA";#N/A,#N/A,FALSE,"CASHFLOW"}</definedName>
    <definedName name="yuiy" hidden="1">{#N/A,#N/A,FALSE,"COVER";#N/A,#N/A,FALSE,"Construction CF";#N/A,#N/A,FALSE,"PROFORMA";#N/A,#N/A,FALSE,"CASHFLOW"}</definedName>
    <definedName name="yyy" localSheetId="4" hidden="1">#REF!</definedName>
    <definedName name="yyy" localSheetId="5" hidden="1">#REF!</definedName>
    <definedName name="yyy" localSheetId="6" hidden="1">#REF!</definedName>
    <definedName name="yyy" localSheetId="3" hidden="1">#REF!</definedName>
    <definedName name="yyy" hidden="1">#REF!</definedName>
    <definedName name="yyy.detail" localSheetId="4" hidden="1">{"detail305",#N/A,FALSE,"BI-305"}</definedName>
    <definedName name="yyy.detail" localSheetId="5" hidden="1">{"detail305",#N/A,FALSE,"BI-305"}</definedName>
    <definedName name="yyy.detail" localSheetId="6" hidden="1">{"detail305",#N/A,FALSE,"BI-305"}</definedName>
    <definedName name="yyy.detail" localSheetId="3" hidden="1">{"detail305",#N/A,FALSE,"BI-305"}</definedName>
    <definedName name="yyy.detail" hidden="1">{"detail305",#N/A,FALSE,"BI-305"}</definedName>
    <definedName name="z" localSheetId="4" hidden="1">{"CSheet",#N/A,FALSE,"C";"SmCap",#N/A,FALSE,"VAL1";"GulfCoast",#N/A,FALSE,"VAL1";"nav",#N/A,FALSE,"NAV";"Summary",#N/A,FALSE,"NAV"}</definedName>
    <definedName name="z" localSheetId="5" hidden="1">{"CSheet",#N/A,FALSE,"C";"SmCap",#N/A,FALSE,"VAL1";"GulfCoast",#N/A,FALSE,"VAL1";"nav",#N/A,FALSE,"NAV";"Summary",#N/A,FALSE,"NAV"}</definedName>
    <definedName name="z" localSheetId="6" hidden="1">{"CSheet",#N/A,FALSE,"C";"SmCap",#N/A,FALSE,"VAL1";"GulfCoast",#N/A,FALSE,"VAL1";"nav",#N/A,FALSE,"NAV";"Summary",#N/A,FALSE,"NAV"}</definedName>
    <definedName name="z" localSheetId="3" hidden="1">{"CSheet",#N/A,FALSE,"C";"SmCap",#N/A,FALSE,"VAL1";"GulfCoast",#N/A,FALSE,"VAL1";"nav",#N/A,FALSE,"NAV";"Summary",#N/A,FALSE,"NAV"}</definedName>
    <definedName name="z" hidden="1">{"CSheet",#N/A,FALSE,"C";"SmCap",#N/A,FALSE,"VAL1";"GulfCoast",#N/A,FALSE,"VAL1";"nav",#N/A,FALSE,"NAV";"Summary",#N/A,FALSE,"NAV"}</definedName>
    <definedName name="Z_28BDDCCC_2551_11D1_BD8E_0020AF42250B_.wvu.Cols" localSheetId="4" hidden="1">#REF!,#REF!,#REF!</definedName>
    <definedName name="Z_28BDDCCC_2551_11D1_BD8E_0020AF42250B_.wvu.Cols" localSheetId="5" hidden="1">#REF!,#REF!,#REF!</definedName>
    <definedName name="Z_28BDDCCC_2551_11D1_BD8E_0020AF42250B_.wvu.Cols" localSheetId="6" hidden="1">#REF!,#REF!,#REF!</definedName>
    <definedName name="Z_28BDDCCC_2551_11D1_BD8E_0020AF42250B_.wvu.Cols" localSheetId="3" hidden="1">#REF!,#REF!,#REF!</definedName>
    <definedName name="Z_28BDDCCC_2551_11D1_BD8E_0020AF42250B_.wvu.Cols" hidden="1">#REF!,#REF!,#REF!</definedName>
    <definedName name="Z_28BDDCCD_2551_11D1_BD8E_0020AF42250B_.wvu.Cols" localSheetId="4" hidden="1">#REF!,#REF!,#REF!</definedName>
    <definedName name="Z_28BDDCCD_2551_11D1_BD8E_0020AF42250B_.wvu.Cols" localSheetId="5" hidden="1">#REF!,#REF!,#REF!</definedName>
    <definedName name="Z_28BDDCCD_2551_11D1_BD8E_0020AF42250B_.wvu.Cols" localSheetId="6" hidden="1">#REF!,#REF!,#REF!</definedName>
    <definedName name="Z_28BDDCCD_2551_11D1_BD8E_0020AF42250B_.wvu.Cols" localSheetId="3" hidden="1">#REF!,#REF!,#REF!</definedName>
    <definedName name="Z_28BDDCCD_2551_11D1_BD8E_0020AF42250B_.wvu.Cols" hidden="1">#REF!,#REF!,#REF!</definedName>
    <definedName name="Z_28BDDCCF_2551_11D1_BD8E_0020AF42250B_.wvu.Cols" localSheetId="4" hidden="1">#REF!,#REF!,#REF!,#REF!</definedName>
    <definedName name="Z_28BDDCCF_2551_11D1_BD8E_0020AF42250B_.wvu.Cols" localSheetId="5" hidden="1">#REF!,#REF!,#REF!,#REF!</definedName>
    <definedName name="Z_28BDDCCF_2551_11D1_BD8E_0020AF42250B_.wvu.Cols" localSheetId="6" hidden="1">#REF!,#REF!,#REF!,#REF!</definedName>
    <definedName name="Z_28BDDCCF_2551_11D1_BD8E_0020AF42250B_.wvu.Cols" localSheetId="3" hidden="1">#REF!,#REF!,#REF!,#REF!</definedName>
    <definedName name="Z_28BDDCCF_2551_11D1_BD8E_0020AF42250B_.wvu.Cols" hidden="1">#REF!,#REF!,#REF!,#REF!</definedName>
    <definedName name="Z_28BDDCD0_2551_11D1_BD8E_0020AF42250B_.wvu.Cols" localSheetId="4" hidden="1">#REF!,#REF!,#REF!</definedName>
    <definedName name="Z_28BDDCD0_2551_11D1_BD8E_0020AF42250B_.wvu.Cols" localSheetId="5" hidden="1">#REF!,#REF!,#REF!</definedName>
    <definedName name="Z_28BDDCD0_2551_11D1_BD8E_0020AF42250B_.wvu.Cols" localSheetId="6" hidden="1">#REF!,#REF!,#REF!</definedName>
    <definedName name="Z_28BDDCD0_2551_11D1_BD8E_0020AF42250B_.wvu.Cols" localSheetId="3" hidden="1">#REF!,#REF!,#REF!</definedName>
    <definedName name="Z_28BDDCD0_2551_11D1_BD8E_0020AF42250B_.wvu.Cols" hidden="1">#REF!,#REF!,#REF!</definedName>
    <definedName name="Z_28BDDCD1_2551_11D1_BD8E_0020AF42250B_.wvu.Cols" localSheetId="4" hidden="1">#REF!,#REF!</definedName>
    <definedName name="Z_28BDDCD1_2551_11D1_BD8E_0020AF42250B_.wvu.Cols" localSheetId="5" hidden="1">#REF!,#REF!</definedName>
    <definedName name="Z_28BDDCD1_2551_11D1_BD8E_0020AF42250B_.wvu.Cols" localSheetId="6" hidden="1">#REF!,#REF!</definedName>
    <definedName name="Z_28BDDCD1_2551_11D1_BD8E_0020AF42250B_.wvu.Cols" localSheetId="3" hidden="1">#REF!,#REF!</definedName>
    <definedName name="Z_28BDDCD1_2551_11D1_BD8E_0020AF42250B_.wvu.Cols" hidden="1">#REF!,#REF!</definedName>
    <definedName name="Z_28BDDCD2_2551_11D1_BD8E_0020AF42250B_.wvu.Cols" localSheetId="4" hidden="1">#REF!,#REF!,#REF!</definedName>
    <definedName name="Z_28BDDCD2_2551_11D1_BD8E_0020AF42250B_.wvu.Cols" localSheetId="5" hidden="1">#REF!,#REF!,#REF!</definedName>
    <definedName name="Z_28BDDCD2_2551_11D1_BD8E_0020AF42250B_.wvu.Cols" localSheetId="6" hidden="1">#REF!,#REF!,#REF!</definedName>
    <definedName name="Z_28BDDCD2_2551_11D1_BD8E_0020AF42250B_.wvu.Cols" localSheetId="3" hidden="1">#REF!,#REF!,#REF!</definedName>
    <definedName name="Z_28BDDCD2_2551_11D1_BD8E_0020AF42250B_.wvu.Cols" hidden="1">#REF!,#REF!,#REF!</definedName>
    <definedName name="Z_28BDDCD3_2551_11D1_BD8E_0020AF42250B_.wvu.Cols" localSheetId="4" hidden="1">#REF!,#REF!,#REF!,#REF!</definedName>
    <definedName name="Z_28BDDCD3_2551_11D1_BD8E_0020AF42250B_.wvu.Cols" localSheetId="5" hidden="1">#REF!,#REF!,#REF!,#REF!</definedName>
    <definedName name="Z_28BDDCD3_2551_11D1_BD8E_0020AF42250B_.wvu.Cols" localSheetId="6" hidden="1">#REF!,#REF!,#REF!,#REF!</definedName>
    <definedName name="Z_28BDDCD3_2551_11D1_BD8E_0020AF42250B_.wvu.Cols" localSheetId="3" hidden="1">#REF!,#REF!,#REF!,#REF!</definedName>
    <definedName name="Z_28BDDCD3_2551_11D1_BD8E_0020AF42250B_.wvu.Cols" hidden="1">#REF!,#REF!,#REF!,#REF!</definedName>
    <definedName name="Z_28BDDCD8_2551_11D1_BD8E_0020AF42250B_.wvu.Cols" localSheetId="4" hidden="1">#REF!,#REF!,#REF!</definedName>
    <definedName name="Z_28BDDCD8_2551_11D1_BD8E_0020AF42250B_.wvu.Cols" localSheetId="5" hidden="1">#REF!,#REF!,#REF!</definedName>
    <definedName name="Z_28BDDCD8_2551_11D1_BD8E_0020AF42250B_.wvu.Cols" localSheetId="6" hidden="1">#REF!,#REF!,#REF!</definedName>
    <definedName name="Z_28BDDCD8_2551_11D1_BD8E_0020AF42250B_.wvu.Cols" localSheetId="3" hidden="1">#REF!,#REF!,#REF!</definedName>
    <definedName name="Z_28BDDCD8_2551_11D1_BD8E_0020AF42250B_.wvu.Cols" hidden="1">#REF!,#REF!,#REF!</definedName>
    <definedName name="Z_28BDDCD9_2551_11D1_BD8E_0020AF42250B_.wvu.Cols" localSheetId="4" hidden="1">#REF!,#REF!,#REF!</definedName>
    <definedName name="Z_28BDDCD9_2551_11D1_BD8E_0020AF42250B_.wvu.Cols" localSheetId="5" hidden="1">#REF!,#REF!,#REF!</definedName>
    <definedName name="Z_28BDDCD9_2551_11D1_BD8E_0020AF42250B_.wvu.Cols" localSheetId="6" hidden="1">#REF!,#REF!,#REF!</definedName>
    <definedName name="Z_28BDDCD9_2551_11D1_BD8E_0020AF42250B_.wvu.Cols" localSheetId="3" hidden="1">#REF!,#REF!,#REF!</definedName>
    <definedName name="Z_28BDDCD9_2551_11D1_BD8E_0020AF42250B_.wvu.Cols" hidden="1">#REF!,#REF!,#REF!</definedName>
    <definedName name="Z_38B66622_465C_11D1_8554_0080C7F00AC6_.wvu.Cols" localSheetId="4" hidden="1">#REF!,#REF!,#REF!</definedName>
    <definedName name="Z_38B66622_465C_11D1_8554_0080C7F00AC6_.wvu.Cols" localSheetId="5" hidden="1">#REF!,#REF!,#REF!</definedName>
    <definedName name="Z_38B66622_465C_11D1_8554_0080C7F00AC6_.wvu.Cols" localSheetId="6" hidden="1">#REF!,#REF!,#REF!</definedName>
    <definedName name="Z_38B66622_465C_11D1_8554_0080C7F00AC6_.wvu.Cols" localSheetId="3" hidden="1">#REF!,#REF!,#REF!</definedName>
    <definedName name="Z_38B66622_465C_11D1_8554_0080C7F00AC6_.wvu.Cols" hidden="1">#REF!,#REF!,#REF!</definedName>
    <definedName name="Z_38B66623_465C_11D1_8554_0080C7F00AC6_.wvu.Cols" localSheetId="4" hidden="1">#REF!,#REF!,#REF!</definedName>
    <definedName name="Z_38B66623_465C_11D1_8554_0080C7F00AC6_.wvu.Cols" localSheetId="5" hidden="1">#REF!,#REF!,#REF!</definedName>
    <definedName name="Z_38B66623_465C_11D1_8554_0080C7F00AC6_.wvu.Cols" localSheetId="6" hidden="1">#REF!,#REF!,#REF!</definedName>
    <definedName name="Z_38B66623_465C_11D1_8554_0080C7F00AC6_.wvu.Cols" localSheetId="3" hidden="1">#REF!,#REF!,#REF!</definedName>
    <definedName name="Z_38B66623_465C_11D1_8554_0080C7F00AC6_.wvu.Cols" hidden="1">#REF!,#REF!,#REF!</definedName>
    <definedName name="Z_38B66625_465C_11D1_8554_0080C7F00AC6_.wvu.Cols" localSheetId="4" hidden="1">#REF!,#REF!,#REF!,#REF!</definedName>
    <definedName name="Z_38B66625_465C_11D1_8554_0080C7F00AC6_.wvu.Cols" localSheetId="5" hidden="1">#REF!,#REF!,#REF!,#REF!</definedName>
    <definedName name="Z_38B66625_465C_11D1_8554_0080C7F00AC6_.wvu.Cols" localSheetId="6" hidden="1">#REF!,#REF!,#REF!,#REF!</definedName>
    <definedName name="Z_38B66625_465C_11D1_8554_0080C7F00AC6_.wvu.Cols" localSheetId="3" hidden="1">#REF!,#REF!,#REF!,#REF!</definedName>
    <definedName name="Z_38B66625_465C_11D1_8554_0080C7F00AC6_.wvu.Cols" hidden="1">#REF!,#REF!,#REF!,#REF!</definedName>
    <definedName name="Z_38B66626_465C_11D1_8554_0080C7F00AC6_.wvu.Cols" localSheetId="4" hidden="1">#REF!,#REF!,#REF!</definedName>
    <definedName name="Z_38B66626_465C_11D1_8554_0080C7F00AC6_.wvu.Cols" localSheetId="5" hidden="1">#REF!,#REF!,#REF!</definedName>
    <definedName name="Z_38B66626_465C_11D1_8554_0080C7F00AC6_.wvu.Cols" localSheetId="6" hidden="1">#REF!,#REF!,#REF!</definedName>
    <definedName name="Z_38B66626_465C_11D1_8554_0080C7F00AC6_.wvu.Cols" localSheetId="3" hidden="1">#REF!,#REF!,#REF!</definedName>
    <definedName name="Z_38B66626_465C_11D1_8554_0080C7F00AC6_.wvu.Cols" hidden="1">#REF!,#REF!,#REF!</definedName>
    <definedName name="Z_38B66627_465C_11D1_8554_0080C7F00AC6_.wvu.Cols" localSheetId="4" hidden="1">#REF!,#REF!</definedName>
    <definedName name="Z_38B66627_465C_11D1_8554_0080C7F00AC6_.wvu.Cols" localSheetId="5" hidden="1">#REF!,#REF!</definedName>
    <definedName name="Z_38B66627_465C_11D1_8554_0080C7F00AC6_.wvu.Cols" localSheetId="6" hidden="1">#REF!,#REF!</definedName>
    <definedName name="Z_38B66627_465C_11D1_8554_0080C7F00AC6_.wvu.Cols" localSheetId="3" hidden="1">#REF!,#REF!</definedName>
    <definedName name="Z_38B66627_465C_11D1_8554_0080C7F00AC6_.wvu.Cols" hidden="1">#REF!,#REF!</definedName>
    <definedName name="Z_38B66628_465C_11D1_8554_0080C7F00AC6_.wvu.Cols" localSheetId="4" hidden="1">#REF!,#REF!,#REF!</definedName>
    <definedName name="Z_38B66628_465C_11D1_8554_0080C7F00AC6_.wvu.Cols" localSheetId="5" hidden="1">#REF!,#REF!,#REF!</definedName>
    <definedName name="Z_38B66628_465C_11D1_8554_0080C7F00AC6_.wvu.Cols" localSheetId="6" hidden="1">#REF!,#REF!,#REF!</definedName>
    <definedName name="Z_38B66628_465C_11D1_8554_0080C7F00AC6_.wvu.Cols" localSheetId="3" hidden="1">#REF!,#REF!,#REF!</definedName>
    <definedName name="Z_38B66628_465C_11D1_8554_0080C7F00AC6_.wvu.Cols" hidden="1">#REF!,#REF!,#REF!</definedName>
    <definedName name="Z_38B66629_465C_11D1_8554_0080C7F00AC6_.wvu.Cols" localSheetId="4" hidden="1">#REF!,#REF!,#REF!,#REF!</definedName>
    <definedName name="Z_38B66629_465C_11D1_8554_0080C7F00AC6_.wvu.Cols" localSheetId="5" hidden="1">#REF!,#REF!,#REF!,#REF!</definedName>
    <definedName name="Z_38B66629_465C_11D1_8554_0080C7F00AC6_.wvu.Cols" localSheetId="6" hidden="1">#REF!,#REF!,#REF!,#REF!</definedName>
    <definedName name="Z_38B66629_465C_11D1_8554_0080C7F00AC6_.wvu.Cols" localSheetId="3" hidden="1">#REF!,#REF!,#REF!,#REF!</definedName>
    <definedName name="Z_38B66629_465C_11D1_8554_0080C7F00AC6_.wvu.Cols" hidden="1">#REF!,#REF!,#REF!,#REF!</definedName>
    <definedName name="Z_38B6662E_465C_11D1_8554_0080C7F00AC6_.wvu.Cols" localSheetId="4" hidden="1">#REF!,#REF!,#REF!</definedName>
    <definedName name="Z_38B6662E_465C_11D1_8554_0080C7F00AC6_.wvu.Cols" localSheetId="5" hidden="1">#REF!,#REF!,#REF!</definedName>
    <definedName name="Z_38B6662E_465C_11D1_8554_0080C7F00AC6_.wvu.Cols" localSheetId="6" hidden="1">#REF!,#REF!,#REF!</definedName>
    <definedName name="Z_38B6662E_465C_11D1_8554_0080C7F00AC6_.wvu.Cols" localSheetId="3" hidden="1">#REF!,#REF!,#REF!</definedName>
    <definedName name="Z_38B6662E_465C_11D1_8554_0080C7F00AC6_.wvu.Cols" hidden="1">#REF!,#REF!,#REF!</definedName>
    <definedName name="Z_38B6662F_465C_11D1_8554_0080C7F00AC6_.wvu.Cols" localSheetId="4" hidden="1">#REF!,#REF!,#REF!</definedName>
    <definedName name="Z_38B6662F_465C_11D1_8554_0080C7F00AC6_.wvu.Cols" localSheetId="5" hidden="1">#REF!,#REF!,#REF!</definedName>
    <definedName name="Z_38B6662F_465C_11D1_8554_0080C7F00AC6_.wvu.Cols" localSheetId="6" hidden="1">#REF!,#REF!,#REF!</definedName>
    <definedName name="Z_38B6662F_465C_11D1_8554_0080C7F00AC6_.wvu.Cols" localSheetId="3" hidden="1">#REF!,#REF!,#REF!</definedName>
    <definedName name="Z_38B6662F_465C_11D1_8554_0080C7F00AC6_.wvu.Cols" hidden="1">#REF!,#REF!,#REF!</definedName>
    <definedName name="Z_3FFCEA43_F8AA_11D0_BD29_0020AF42250B_.wvu.Cols" localSheetId="4" hidden="1">#REF!,#REF!,#REF!</definedName>
    <definedName name="Z_3FFCEA43_F8AA_11D0_BD29_0020AF42250B_.wvu.Cols" localSheetId="5" hidden="1">#REF!,#REF!,#REF!</definedName>
    <definedName name="Z_3FFCEA43_F8AA_11D0_BD29_0020AF42250B_.wvu.Cols" localSheetId="6" hidden="1">#REF!,#REF!,#REF!</definedName>
    <definedName name="Z_3FFCEA43_F8AA_11D0_BD29_0020AF42250B_.wvu.Cols" localSheetId="3" hidden="1">#REF!,#REF!,#REF!</definedName>
    <definedName name="Z_3FFCEA43_F8AA_11D0_BD29_0020AF42250B_.wvu.Cols" hidden="1">#REF!,#REF!,#REF!</definedName>
    <definedName name="Z_3FFCEA43_F8AA_11D0_BD29_0020AF42250B_.wvu.PrintArea" localSheetId="4" hidden="1">#REF!</definedName>
    <definedName name="Z_3FFCEA43_F8AA_11D0_BD29_0020AF42250B_.wvu.PrintArea" localSheetId="5" hidden="1">#REF!</definedName>
    <definedName name="Z_3FFCEA43_F8AA_11D0_BD29_0020AF42250B_.wvu.PrintArea" localSheetId="6" hidden="1">#REF!</definedName>
    <definedName name="Z_3FFCEA43_F8AA_11D0_BD29_0020AF42250B_.wvu.PrintArea" localSheetId="3" hidden="1">#REF!</definedName>
    <definedName name="Z_3FFCEA43_F8AA_11D0_BD29_0020AF42250B_.wvu.PrintArea" hidden="1">#REF!</definedName>
    <definedName name="Z_3FFCEA43_F8AA_11D0_BD29_0020AF42250B_.wvu.PrintTitles" localSheetId="4" hidden="1">#REF!</definedName>
    <definedName name="Z_3FFCEA43_F8AA_11D0_BD29_0020AF42250B_.wvu.PrintTitles" localSheetId="5" hidden="1">#REF!</definedName>
    <definedName name="Z_3FFCEA43_F8AA_11D0_BD29_0020AF42250B_.wvu.PrintTitles" localSheetId="6" hidden="1">#REF!</definedName>
    <definedName name="Z_3FFCEA43_F8AA_11D0_BD29_0020AF42250B_.wvu.PrintTitles" localSheetId="3" hidden="1">#REF!</definedName>
    <definedName name="Z_3FFCEA43_F8AA_11D0_BD29_0020AF42250B_.wvu.PrintTitles" hidden="1">#REF!</definedName>
    <definedName name="Z_40D1A02B_1594_11D1_BD73_0020AF42250B_.wvu.Cols" localSheetId="4" hidden="1">#REF!,#REF!,#REF!</definedName>
    <definedName name="Z_40D1A02B_1594_11D1_BD73_0020AF42250B_.wvu.Cols" localSheetId="5" hidden="1">#REF!,#REF!,#REF!</definedName>
    <definedName name="Z_40D1A02B_1594_11D1_BD73_0020AF42250B_.wvu.Cols" localSheetId="6" hidden="1">#REF!,#REF!,#REF!</definedName>
    <definedName name="Z_40D1A02B_1594_11D1_BD73_0020AF42250B_.wvu.Cols" localSheetId="3" hidden="1">#REF!,#REF!,#REF!</definedName>
    <definedName name="Z_40D1A02B_1594_11D1_BD73_0020AF42250B_.wvu.Cols" hidden="1">#REF!,#REF!,#REF!</definedName>
    <definedName name="Z_40D1A02C_1594_11D1_BD73_0020AF42250B_.wvu.Cols" localSheetId="4" hidden="1">#REF!,#REF!,#REF!</definedName>
    <definedName name="Z_40D1A02C_1594_11D1_BD73_0020AF42250B_.wvu.Cols" localSheetId="5" hidden="1">#REF!,#REF!,#REF!</definedName>
    <definedName name="Z_40D1A02C_1594_11D1_BD73_0020AF42250B_.wvu.Cols" localSheetId="6" hidden="1">#REF!,#REF!,#REF!</definedName>
    <definedName name="Z_40D1A02C_1594_11D1_BD73_0020AF42250B_.wvu.Cols" localSheetId="3" hidden="1">#REF!,#REF!,#REF!</definedName>
    <definedName name="Z_40D1A02C_1594_11D1_BD73_0020AF42250B_.wvu.Cols" hidden="1">#REF!,#REF!,#REF!</definedName>
    <definedName name="Z_40D1A02D_1594_11D1_BD73_0020AF42250B_.wvu.Cols" localSheetId="4" hidden="1">#REF!,#REF!,#REF!,#REF!</definedName>
    <definedName name="Z_40D1A02D_1594_11D1_BD73_0020AF42250B_.wvu.Cols" localSheetId="5" hidden="1">#REF!,#REF!,#REF!,#REF!</definedName>
    <definedName name="Z_40D1A02D_1594_11D1_BD73_0020AF42250B_.wvu.Cols" localSheetId="6" hidden="1">#REF!,#REF!,#REF!,#REF!</definedName>
    <definedName name="Z_40D1A02D_1594_11D1_BD73_0020AF42250B_.wvu.Cols" localSheetId="3" hidden="1">#REF!,#REF!,#REF!,#REF!</definedName>
    <definedName name="Z_40D1A02D_1594_11D1_BD73_0020AF42250B_.wvu.Cols" hidden="1">#REF!,#REF!,#REF!,#REF!</definedName>
    <definedName name="Z_40D1A02E_1594_11D1_BD73_0020AF42250B_.wvu.Cols" localSheetId="4" hidden="1">#REF!,#REF!,#REF!</definedName>
    <definedName name="Z_40D1A02E_1594_11D1_BD73_0020AF42250B_.wvu.Cols" localSheetId="5" hidden="1">#REF!,#REF!,#REF!</definedName>
    <definedName name="Z_40D1A02E_1594_11D1_BD73_0020AF42250B_.wvu.Cols" localSheetId="6" hidden="1">#REF!,#REF!,#REF!</definedName>
    <definedName name="Z_40D1A02E_1594_11D1_BD73_0020AF42250B_.wvu.Cols" localSheetId="3" hidden="1">#REF!,#REF!,#REF!</definedName>
    <definedName name="Z_40D1A02E_1594_11D1_BD73_0020AF42250B_.wvu.Cols" hidden="1">#REF!,#REF!,#REF!</definedName>
    <definedName name="Z_40D1A02F_1594_11D1_BD73_0020AF42250B_.wvu.Cols" localSheetId="4" hidden="1">#REF!,#REF!</definedName>
    <definedName name="Z_40D1A02F_1594_11D1_BD73_0020AF42250B_.wvu.Cols" localSheetId="5" hidden="1">#REF!,#REF!</definedName>
    <definedName name="Z_40D1A02F_1594_11D1_BD73_0020AF42250B_.wvu.Cols" localSheetId="6" hidden="1">#REF!,#REF!</definedName>
    <definedName name="Z_40D1A02F_1594_11D1_BD73_0020AF42250B_.wvu.Cols" localSheetId="3" hidden="1">#REF!,#REF!</definedName>
    <definedName name="Z_40D1A02F_1594_11D1_BD73_0020AF42250B_.wvu.Cols" hidden="1">#REF!,#REF!</definedName>
    <definedName name="Z_40D1A030_1594_11D1_BD73_0020AF42250B_.wvu.Cols" localSheetId="4" hidden="1">#REF!,#REF!,#REF!</definedName>
    <definedName name="Z_40D1A030_1594_11D1_BD73_0020AF42250B_.wvu.Cols" localSheetId="5" hidden="1">#REF!,#REF!,#REF!</definedName>
    <definedName name="Z_40D1A030_1594_11D1_BD73_0020AF42250B_.wvu.Cols" localSheetId="6" hidden="1">#REF!,#REF!,#REF!</definedName>
    <definedName name="Z_40D1A030_1594_11D1_BD73_0020AF42250B_.wvu.Cols" localSheetId="3" hidden="1">#REF!,#REF!,#REF!</definedName>
    <definedName name="Z_40D1A030_1594_11D1_BD73_0020AF42250B_.wvu.Cols" hidden="1">#REF!,#REF!,#REF!</definedName>
    <definedName name="Z_40D1A031_1594_11D1_BD73_0020AF42250B_.wvu.Cols" localSheetId="4" hidden="1">#REF!,#REF!,#REF!,#REF!</definedName>
    <definedName name="Z_40D1A031_1594_11D1_BD73_0020AF42250B_.wvu.Cols" localSheetId="5" hidden="1">#REF!,#REF!,#REF!,#REF!</definedName>
    <definedName name="Z_40D1A031_1594_11D1_BD73_0020AF42250B_.wvu.Cols" localSheetId="6" hidden="1">#REF!,#REF!,#REF!,#REF!</definedName>
    <definedName name="Z_40D1A031_1594_11D1_BD73_0020AF42250B_.wvu.Cols" localSheetId="3" hidden="1">#REF!,#REF!,#REF!,#REF!</definedName>
    <definedName name="Z_40D1A031_1594_11D1_BD73_0020AF42250B_.wvu.Cols" hidden="1">#REF!,#REF!,#REF!,#REF!</definedName>
    <definedName name="Z_40D1A032_1594_11D1_BD73_0020AF42250B_.wvu.Cols" localSheetId="4" hidden="1">#REF!,#REF!,#REF!</definedName>
    <definedName name="Z_40D1A032_1594_11D1_BD73_0020AF42250B_.wvu.Cols" localSheetId="5" hidden="1">#REF!,#REF!,#REF!</definedName>
    <definedName name="Z_40D1A032_1594_11D1_BD73_0020AF42250B_.wvu.Cols" localSheetId="6" hidden="1">#REF!,#REF!,#REF!</definedName>
    <definedName name="Z_40D1A032_1594_11D1_BD73_0020AF42250B_.wvu.Cols" localSheetId="3" hidden="1">#REF!,#REF!,#REF!</definedName>
    <definedName name="Z_40D1A032_1594_11D1_BD73_0020AF42250B_.wvu.Cols" hidden="1">#REF!,#REF!,#REF!</definedName>
    <definedName name="Z_40D1A033_1594_11D1_BD73_0020AF42250B_.wvu.Cols" localSheetId="4" hidden="1">#REF!,#REF!,#REF!</definedName>
    <definedName name="Z_40D1A033_1594_11D1_BD73_0020AF42250B_.wvu.Cols" localSheetId="5" hidden="1">#REF!,#REF!,#REF!</definedName>
    <definedName name="Z_40D1A033_1594_11D1_BD73_0020AF42250B_.wvu.Cols" localSheetId="6" hidden="1">#REF!,#REF!,#REF!</definedName>
    <definedName name="Z_40D1A033_1594_11D1_BD73_0020AF42250B_.wvu.Cols" localSheetId="3" hidden="1">#REF!,#REF!,#REF!</definedName>
    <definedName name="Z_40D1A033_1594_11D1_BD73_0020AF42250B_.wvu.Cols" hidden="1">#REF!,#REF!,#REF!</definedName>
    <definedName name="Z_40D1A104_1594_11D1_BD73_0020AF42250B_.wvu.Cols" localSheetId="4" hidden="1">#REF!,#REF!,#REF!</definedName>
    <definedName name="Z_40D1A104_1594_11D1_BD73_0020AF42250B_.wvu.Cols" localSheetId="5" hidden="1">#REF!,#REF!,#REF!</definedName>
    <definedName name="Z_40D1A104_1594_11D1_BD73_0020AF42250B_.wvu.Cols" localSheetId="6" hidden="1">#REF!,#REF!,#REF!</definedName>
    <definedName name="Z_40D1A104_1594_11D1_BD73_0020AF42250B_.wvu.Cols" localSheetId="3" hidden="1">#REF!,#REF!,#REF!</definedName>
    <definedName name="Z_40D1A104_1594_11D1_BD73_0020AF42250B_.wvu.Cols" hidden="1">#REF!,#REF!,#REF!</definedName>
    <definedName name="Z_40D1A105_1594_11D1_BD73_0020AF42250B_.wvu.Cols" localSheetId="4" hidden="1">#REF!,#REF!,#REF!</definedName>
    <definedName name="Z_40D1A105_1594_11D1_BD73_0020AF42250B_.wvu.Cols" localSheetId="5" hidden="1">#REF!,#REF!,#REF!</definedName>
    <definedName name="Z_40D1A105_1594_11D1_BD73_0020AF42250B_.wvu.Cols" localSheetId="6" hidden="1">#REF!,#REF!,#REF!</definedName>
    <definedName name="Z_40D1A105_1594_11D1_BD73_0020AF42250B_.wvu.Cols" localSheetId="3" hidden="1">#REF!,#REF!,#REF!</definedName>
    <definedName name="Z_40D1A105_1594_11D1_BD73_0020AF42250B_.wvu.Cols" hidden="1">#REF!,#REF!,#REF!</definedName>
    <definedName name="Z_40D1A107_1594_11D1_BD73_0020AF42250B_.wvu.Cols" localSheetId="4" hidden="1">#REF!,#REF!,#REF!,#REF!</definedName>
    <definedName name="Z_40D1A107_1594_11D1_BD73_0020AF42250B_.wvu.Cols" localSheetId="5" hidden="1">#REF!,#REF!,#REF!,#REF!</definedName>
    <definedName name="Z_40D1A107_1594_11D1_BD73_0020AF42250B_.wvu.Cols" localSheetId="6" hidden="1">#REF!,#REF!,#REF!,#REF!</definedName>
    <definedName name="Z_40D1A107_1594_11D1_BD73_0020AF42250B_.wvu.Cols" localSheetId="3" hidden="1">#REF!,#REF!,#REF!,#REF!</definedName>
    <definedName name="Z_40D1A107_1594_11D1_BD73_0020AF42250B_.wvu.Cols" hidden="1">#REF!,#REF!,#REF!,#REF!</definedName>
    <definedName name="Z_40D1A109_1594_11D1_BD73_0020AF42250B_.wvu.Cols" localSheetId="4" hidden="1">#REF!,#REF!,#REF!</definedName>
    <definedName name="Z_40D1A109_1594_11D1_BD73_0020AF42250B_.wvu.Cols" localSheetId="5" hidden="1">#REF!,#REF!,#REF!</definedName>
    <definedName name="Z_40D1A109_1594_11D1_BD73_0020AF42250B_.wvu.Cols" localSheetId="6" hidden="1">#REF!,#REF!,#REF!</definedName>
    <definedName name="Z_40D1A109_1594_11D1_BD73_0020AF42250B_.wvu.Cols" localSheetId="3" hidden="1">#REF!,#REF!,#REF!</definedName>
    <definedName name="Z_40D1A109_1594_11D1_BD73_0020AF42250B_.wvu.Cols" hidden="1">#REF!,#REF!,#REF!</definedName>
    <definedName name="Z_40D1A10B_1594_11D1_BD73_0020AF42250B_.wvu.Cols" localSheetId="4" hidden="1">#REF!,#REF!</definedName>
    <definedName name="Z_40D1A10B_1594_11D1_BD73_0020AF42250B_.wvu.Cols" localSheetId="5" hidden="1">#REF!,#REF!</definedName>
    <definedName name="Z_40D1A10B_1594_11D1_BD73_0020AF42250B_.wvu.Cols" localSheetId="6" hidden="1">#REF!,#REF!</definedName>
    <definedName name="Z_40D1A10B_1594_11D1_BD73_0020AF42250B_.wvu.Cols" localSheetId="3" hidden="1">#REF!,#REF!</definedName>
    <definedName name="Z_40D1A10B_1594_11D1_BD73_0020AF42250B_.wvu.Cols" hidden="1">#REF!,#REF!</definedName>
    <definedName name="Z_40D1A10C_1594_11D1_BD73_0020AF42250B_.wvu.Cols" localSheetId="4" hidden="1">#REF!,#REF!,#REF!</definedName>
    <definedName name="Z_40D1A10C_1594_11D1_BD73_0020AF42250B_.wvu.Cols" localSheetId="5" hidden="1">#REF!,#REF!,#REF!</definedName>
    <definedName name="Z_40D1A10C_1594_11D1_BD73_0020AF42250B_.wvu.Cols" localSheetId="6" hidden="1">#REF!,#REF!,#REF!</definedName>
    <definedName name="Z_40D1A10C_1594_11D1_BD73_0020AF42250B_.wvu.Cols" localSheetId="3" hidden="1">#REF!,#REF!,#REF!</definedName>
    <definedName name="Z_40D1A10C_1594_11D1_BD73_0020AF42250B_.wvu.Cols" hidden="1">#REF!,#REF!,#REF!</definedName>
    <definedName name="Z_40D1A10F_1594_11D1_BD73_0020AF42250B_.wvu.Cols" localSheetId="4" hidden="1">#REF!,#REF!,#REF!,#REF!</definedName>
    <definedName name="Z_40D1A10F_1594_11D1_BD73_0020AF42250B_.wvu.Cols" localSheetId="5" hidden="1">#REF!,#REF!,#REF!,#REF!</definedName>
    <definedName name="Z_40D1A10F_1594_11D1_BD73_0020AF42250B_.wvu.Cols" localSheetId="6" hidden="1">#REF!,#REF!,#REF!,#REF!</definedName>
    <definedName name="Z_40D1A10F_1594_11D1_BD73_0020AF42250B_.wvu.Cols" localSheetId="3" hidden="1">#REF!,#REF!,#REF!,#REF!</definedName>
    <definedName name="Z_40D1A10F_1594_11D1_BD73_0020AF42250B_.wvu.Cols" hidden="1">#REF!,#REF!,#REF!,#REF!</definedName>
    <definedName name="Z_40D1A114_1594_11D1_BD73_0020AF42250B_.wvu.Cols" localSheetId="4" hidden="1">#REF!,#REF!,#REF!</definedName>
    <definedName name="Z_40D1A114_1594_11D1_BD73_0020AF42250B_.wvu.Cols" localSheetId="5" hidden="1">#REF!,#REF!,#REF!</definedName>
    <definedName name="Z_40D1A114_1594_11D1_BD73_0020AF42250B_.wvu.Cols" localSheetId="6" hidden="1">#REF!,#REF!,#REF!</definedName>
    <definedName name="Z_40D1A114_1594_11D1_BD73_0020AF42250B_.wvu.Cols" localSheetId="3" hidden="1">#REF!,#REF!,#REF!</definedName>
    <definedName name="Z_40D1A114_1594_11D1_BD73_0020AF42250B_.wvu.Cols" hidden="1">#REF!,#REF!,#REF!</definedName>
    <definedName name="Z_40D1A115_1594_11D1_BD73_0020AF42250B_.wvu.Cols" localSheetId="4" hidden="1">#REF!,#REF!,#REF!</definedName>
    <definedName name="Z_40D1A115_1594_11D1_BD73_0020AF42250B_.wvu.Cols" localSheetId="5" hidden="1">#REF!,#REF!,#REF!</definedName>
    <definedName name="Z_40D1A115_1594_11D1_BD73_0020AF42250B_.wvu.Cols" localSheetId="6" hidden="1">#REF!,#REF!,#REF!</definedName>
    <definedName name="Z_40D1A115_1594_11D1_BD73_0020AF42250B_.wvu.Cols" localSheetId="3" hidden="1">#REF!,#REF!,#REF!</definedName>
    <definedName name="Z_40D1A115_1594_11D1_BD73_0020AF42250B_.wvu.Cols" hidden="1">#REF!,#REF!,#REF!</definedName>
    <definedName name="Z_49179D1A_043D_11D1_BD55_0020AF42250B_.wvu.Cols" localSheetId="4" hidden="1">#REF!,#REF!</definedName>
    <definedName name="Z_49179D1A_043D_11D1_BD55_0020AF42250B_.wvu.Cols" localSheetId="5" hidden="1">#REF!,#REF!</definedName>
    <definedName name="Z_49179D1A_043D_11D1_BD55_0020AF42250B_.wvu.Cols" localSheetId="6" hidden="1">#REF!,#REF!</definedName>
    <definedName name="Z_49179D1A_043D_11D1_BD55_0020AF42250B_.wvu.Cols" localSheetId="3" hidden="1">#REF!,#REF!</definedName>
    <definedName name="Z_49179D1A_043D_11D1_BD55_0020AF42250B_.wvu.Cols" hidden="1">#REF!,#REF!</definedName>
    <definedName name="Z_49179D1A_043D_11D1_BD55_0020AF42250B_.wvu.PrintArea" localSheetId="4" hidden="1">#REF!</definedName>
    <definedName name="Z_49179D1A_043D_11D1_BD55_0020AF42250B_.wvu.PrintArea" localSheetId="5" hidden="1">#REF!</definedName>
    <definedName name="Z_49179D1A_043D_11D1_BD55_0020AF42250B_.wvu.PrintArea" localSheetId="6" hidden="1">#REF!</definedName>
    <definedName name="Z_49179D1A_043D_11D1_BD55_0020AF42250B_.wvu.PrintArea" localSheetId="3" hidden="1">#REF!</definedName>
    <definedName name="Z_49179D1A_043D_11D1_BD55_0020AF42250B_.wvu.PrintArea" hidden="1">#REF!</definedName>
    <definedName name="Z_49179D1A_043D_11D1_BD55_0020AF42250B_.wvu.PrintTitles" localSheetId="4" hidden="1">#REF!</definedName>
    <definedName name="Z_49179D1A_043D_11D1_BD55_0020AF42250B_.wvu.PrintTitles" localSheetId="5" hidden="1">#REF!</definedName>
    <definedName name="Z_49179D1A_043D_11D1_BD55_0020AF42250B_.wvu.PrintTitles" localSheetId="6" hidden="1">#REF!</definedName>
    <definedName name="Z_49179D1A_043D_11D1_BD55_0020AF42250B_.wvu.PrintTitles" localSheetId="3" hidden="1">#REF!</definedName>
    <definedName name="Z_49179D1A_043D_11D1_BD55_0020AF42250B_.wvu.PrintTitles" hidden="1">#REF!</definedName>
    <definedName name="Z_49179D1D_043D_11D1_BD55_0020AF42250B_.wvu.Cols" localSheetId="4" hidden="1">#REF!,#REF!,#REF!</definedName>
    <definedName name="Z_49179D1D_043D_11D1_BD55_0020AF42250B_.wvu.Cols" localSheetId="5" hidden="1">#REF!,#REF!,#REF!</definedName>
    <definedName name="Z_49179D1D_043D_11D1_BD55_0020AF42250B_.wvu.Cols" localSheetId="6" hidden="1">#REF!,#REF!,#REF!</definedName>
    <definedName name="Z_49179D1D_043D_11D1_BD55_0020AF42250B_.wvu.Cols" localSheetId="3" hidden="1">#REF!,#REF!,#REF!</definedName>
    <definedName name="Z_49179D1D_043D_11D1_BD55_0020AF42250B_.wvu.Cols" hidden="1">#REF!,#REF!,#REF!</definedName>
    <definedName name="Z_49179D1D_043D_11D1_BD55_0020AF42250B_.wvu.PrintArea" localSheetId="4" hidden="1">#REF!</definedName>
    <definedName name="Z_49179D1D_043D_11D1_BD55_0020AF42250B_.wvu.PrintArea" localSheetId="5" hidden="1">#REF!</definedName>
    <definedName name="Z_49179D1D_043D_11D1_BD55_0020AF42250B_.wvu.PrintArea" localSheetId="6" hidden="1">#REF!</definedName>
    <definedName name="Z_49179D1D_043D_11D1_BD55_0020AF42250B_.wvu.PrintArea" localSheetId="3" hidden="1">#REF!</definedName>
    <definedName name="Z_49179D1D_043D_11D1_BD55_0020AF42250B_.wvu.PrintArea" hidden="1">#REF!</definedName>
    <definedName name="Z_49179D1D_043D_11D1_BD55_0020AF42250B_.wvu.PrintTitles" localSheetId="4" hidden="1">#REF!</definedName>
    <definedName name="Z_49179D1D_043D_11D1_BD55_0020AF42250B_.wvu.PrintTitles" localSheetId="5" hidden="1">#REF!</definedName>
    <definedName name="Z_49179D1D_043D_11D1_BD55_0020AF42250B_.wvu.PrintTitles" localSheetId="6" hidden="1">#REF!</definedName>
    <definedName name="Z_49179D1D_043D_11D1_BD55_0020AF42250B_.wvu.PrintTitles" localSheetId="3" hidden="1">#REF!</definedName>
    <definedName name="Z_49179D1D_043D_11D1_BD55_0020AF42250B_.wvu.PrintTitles" hidden="1">#REF!</definedName>
    <definedName name="Z_627E98CA_893D_11D2_9EFC_00C04FE0572F_.wvu.PrintArea" localSheetId="4" hidden="1">#REF!</definedName>
    <definedName name="Z_627E98CA_893D_11D2_9EFC_00C04FE0572F_.wvu.PrintArea" localSheetId="5" hidden="1">#REF!</definedName>
    <definedName name="Z_627E98CA_893D_11D2_9EFC_00C04FE0572F_.wvu.PrintArea" localSheetId="6" hidden="1">#REF!</definedName>
    <definedName name="Z_627E98CA_893D_11D2_9EFC_00C04FE0572F_.wvu.PrintArea" localSheetId="3" hidden="1">#REF!</definedName>
    <definedName name="Z_627E98CA_893D_11D2_9EFC_00C04FE0572F_.wvu.PrintArea" hidden="1">#REF!</definedName>
    <definedName name="Z_627E98CB_893D_11D2_9EFC_00C04FE0572F_.wvu.Cols" localSheetId="4" hidden="1">#REF!,#REF!,#REF!</definedName>
    <definedName name="Z_627E98CB_893D_11D2_9EFC_00C04FE0572F_.wvu.Cols" localSheetId="5" hidden="1">#REF!,#REF!,#REF!</definedName>
    <definedName name="Z_627E98CB_893D_11D2_9EFC_00C04FE0572F_.wvu.Cols" localSheetId="6" hidden="1">#REF!,#REF!,#REF!</definedName>
    <definedName name="Z_627E98CB_893D_11D2_9EFC_00C04FE0572F_.wvu.Cols" localSheetId="3" hidden="1">#REF!,#REF!,#REF!</definedName>
    <definedName name="Z_627E98CB_893D_11D2_9EFC_00C04FE0572F_.wvu.Cols" hidden="1">#REF!,#REF!,#REF!</definedName>
    <definedName name="Z_627E98CB_893D_11D2_9EFC_00C04FE0572F_.wvu.PrintArea" localSheetId="4" hidden="1">#REF!</definedName>
    <definedName name="Z_627E98CB_893D_11D2_9EFC_00C04FE0572F_.wvu.PrintArea" localSheetId="5" hidden="1">#REF!</definedName>
    <definedName name="Z_627E98CB_893D_11D2_9EFC_00C04FE0572F_.wvu.PrintArea" localSheetId="6" hidden="1">#REF!</definedName>
    <definedName name="Z_627E98CB_893D_11D2_9EFC_00C04FE0572F_.wvu.PrintArea" localSheetId="3" hidden="1">#REF!</definedName>
    <definedName name="Z_627E98CB_893D_11D2_9EFC_00C04FE0572F_.wvu.PrintArea" hidden="1">#REF!</definedName>
    <definedName name="Z_627E98CB_893D_11D2_9EFC_00C04FE0572F_.wvu.PrintTitles" localSheetId="4" hidden="1">#REF!</definedName>
    <definedName name="Z_627E98CB_893D_11D2_9EFC_00C04FE0572F_.wvu.PrintTitles" localSheetId="5" hidden="1">#REF!</definedName>
    <definedName name="Z_627E98CB_893D_11D2_9EFC_00C04FE0572F_.wvu.PrintTitles" localSheetId="6" hidden="1">#REF!</definedName>
    <definedName name="Z_627E98CB_893D_11D2_9EFC_00C04FE0572F_.wvu.PrintTitles" localSheetId="3" hidden="1">#REF!</definedName>
    <definedName name="Z_627E98CB_893D_11D2_9EFC_00C04FE0572F_.wvu.PrintTitles" hidden="1">#REF!</definedName>
    <definedName name="Z_6DFA7DCF_3C08_11D1_BDBE_0020AF42250B_.wvu.PrintArea" localSheetId="4" hidden="1">#REF!</definedName>
    <definedName name="Z_6DFA7DCF_3C08_11D1_BDBE_0020AF42250B_.wvu.PrintArea" localSheetId="5" hidden="1">#REF!</definedName>
    <definedName name="Z_6DFA7DCF_3C08_11D1_BDBE_0020AF42250B_.wvu.PrintArea" localSheetId="6" hidden="1">#REF!</definedName>
    <definedName name="Z_6DFA7DCF_3C08_11D1_BDBE_0020AF42250B_.wvu.PrintArea" localSheetId="3" hidden="1">#REF!</definedName>
    <definedName name="Z_6DFA7DCF_3C08_11D1_BDBE_0020AF42250B_.wvu.PrintArea" hidden="1">#REF!</definedName>
    <definedName name="Z_6DFA7DCF_3C08_11D1_BDBE_0020AF42250B_.wvu.PrintTitles" localSheetId="4" hidden="1">#REF!</definedName>
    <definedName name="Z_6DFA7DCF_3C08_11D1_BDBE_0020AF42250B_.wvu.PrintTitles" localSheetId="5" hidden="1">#REF!</definedName>
    <definedName name="Z_6DFA7DCF_3C08_11D1_BDBE_0020AF42250B_.wvu.PrintTitles" localSheetId="6" hidden="1">#REF!</definedName>
    <definedName name="Z_6DFA7DCF_3C08_11D1_BDBE_0020AF42250B_.wvu.PrintTitles" localSheetId="3" hidden="1">#REF!</definedName>
    <definedName name="Z_6DFA7DCF_3C08_11D1_BDBE_0020AF42250B_.wvu.PrintTitles" hidden="1">#REF!</definedName>
    <definedName name="Z_6DFA7DD9_3C08_11D1_BDBE_0020AF42250B_.wvu.Cols" localSheetId="4" hidden="1">#REF!,#REF!,#REF!</definedName>
    <definedName name="Z_6DFA7DD9_3C08_11D1_BDBE_0020AF42250B_.wvu.Cols" localSheetId="5" hidden="1">#REF!,#REF!,#REF!</definedName>
    <definedName name="Z_6DFA7DD9_3C08_11D1_BDBE_0020AF42250B_.wvu.Cols" localSheetId="6" hidden="1">#REF!,#REF!,#REF!</definedName>
    <definedName name="Z_6DFA7DD9_3C08_11D1_BDBE_0020AF42250B_.wvu.Cols" localSheetId="3" hidden="1">#REF!,#REF!,#REF!</definedName>
    <definedName name="Z_6DFA7DD9_3C08_11D1_BDBE_0020AF42250B_.wvu.Cols" hidden="1">#REF!,#REF!,#REF!</definedName>
    <definedName name="Z_6DFA7DD9_3C08_11D1_BDBE_0020AF42250B_.wvu.PrintArea" localSheetId="4" hidden="1">#REF!</definedName>
    <definedName name="Z_6DFA7DD9_3C08_11D1_BDBE_0020AF42250B_.wvu.PrintArea" localSheetId="5" hidden="1">#REF!</definedName>
    <definedName name="Z_6DFA7DD9_3C08_11D1_BDBE_0020AF42250B_.wvu.PrintArea" localSheetId="6" hidden="1">#REF!</definedName>
    <definedName name="Z_6DFA7DD9_3C08_11D1_BDBE_0020AF42250B_.wvu.PrintArea" localSheetId="3" hidden="1">#REF!</definedName>
    <definedName name="Z_6DFA7DD9_3C08_11D1_BDBE_0020AF42250B_.wvu.PrintArea" hidden="1">#REF!</definedName>
    <definedName name="Z_6DFA7DD9_3C08_11D1_BDBE_0020AF42250B_.wvu.PrintTitles" localSheetId="4" hidden="1">#REF!</definedName>
    <definedName name="Z_6DFA7DD9_3C08_11D1_BDBE_0020AF42250B_.wvu.PrintTitles" localSheetId="5" hidden="1">#REF!</definedName>
    <definedName name="Z_6DFA7DD9_3C08_11D1_BDBE_0020AF42250B_.wvu.PrintTitles" localSheetId="6" hidden="1">#REF!</definedName>
    <definedName name="Z_6DFA7DD9_3C08_11D1_BDBE_0020AF42250B_.wvu.PrintTitles" localSheetId="3" hidden="1">#REF!</definedName>
    <definedName name="Z_6DFA7DD9_3C08_11D1_BDBE_0020AF42250B_.wvu.PrintTitles" hidden="1">#REF!</definedName>
    <definedName name="Z_6DFA7DDA_3C08_11D1_BDBE_0020AF42250B_.wvu.Cols" localSheetId="4" hidden="1">#REF!,#REF!,#REF!</definedName>
    <definedName name="Z_6DFA7DDA_3C08_11D1_BDBE_0020AF42250B_.wvu.Cols" localSheetId="5" hidden="1">#REF!,#REF!,#REF!</definedName>
    <definedName name="Z_6DFA7DDA_3C08_11D1_BDBE_0020AF42250B_.wvu.Cols" localSheetId="6" hidden="1">#REF!,#REF!,#REF!</definedName>
    <definedName name="Z_6DFA7DDA_3C08_11D1_BDBE_0020AF42250B_.wvu.Cols" localSheetId="3" hidden="1">#REF!,#REF!,#REF!</definedName>
    <definedName name="Z_6DFA7DDA_3C08_11D1_BDBE_0020AF42250B_.wvu.Cols" hidden="1">#REF!,#REF!,#REF!</definedName>
    <definedName name="Z_6DFA7DDA_3C08_11D1_BDBE_0020AF42250B_.wvu.PrintArea" localSheetId="4" hidden="1">#REF!</definedName>
    <definedName name="Z_6DFA7DDA_3C08_11D1_BDBE_0020AF42250B_.wvu.PrintArea" localSheetId="5" hidden="1">#REF!</definedName>
    <definedName name="Z_6DFA7DDA_3C08_11D1_BDBE_0020AF42250B_.wvu.PrintArea" localSheetId="6" hidden="1">#REF!</definedName>
    <definedName name="Z_6DFA7DDA_3C08_11D1_BDBE_0020AF42250B_.wvu.PrintArea" localSheetId="3" hidden="1">#REF!</definedName>
    <definedName name="Z_6DFA7DDA_3C08_11D1_BDBE_0020AF42250B_.wvu.PrintArea" hidden="1">#REF!</definedName>
    <definedName name="Z_6DFA7DDA_3C08_11D1_BDBE_0020AF42250B_.wvu.PrintTitles" localSheetId="4" hidden="1">#REF!</definedName>
    <definedName name="Z_6DFA7DDA_3C08_11D1_BDBE_0020AF42250B_.wvu.PrintTitles" localSheetId="5" hidden="1">#REF!</definedName>
    <definedName name="Z_6DFA7DDA_3C08_11D1_BDBE_0020AF42250B_.wvu.PrintTitles" localSheetId="6" hidden="1">#REF!</definedName>
    <definedName name="Z_6DFA7DDA_3C08_11D1_BDBE_0020AF42250B_.wvu.PrintTitles" localSheetId="3" hidden="1">#REF!</definedName>
    <definedName name="Z_6DFA7DDA_3C08_11D1_BDBE_0020AF42250B_.wvu.PrintTitles" hidden="1">#REF!</definedName>
    <definedName name="Z_6DFA7DDC_3C08_11D1_BDBE_0020AF42250B_.wvu.Cols" localSheetId="4" hidden="1">#REF!,#REF!,#REF!,#REF!</definedName>
    <definedName name="Z_6DFA7DDC_3C08_11D1_BDBE_0020AF42250B_.wvu.Cols" localSheetId="5" hidden="1">#REF!,#REF!,#REF!,#REF!</definedName>
    <definedName name="Z_6DFA7DDC_3C08_11D1_BDBE_0020AF42250B_.wvu.Cols" localSheetId="6" hidden="1">#REF!,#REF!,#REF!,#REF!</definedName>
    <definedName name="Z_6DFA7DDC_3C08_11D1_BDBE_0020AF42250B_.wvu.Cols" localSheetId="3" hidden="1">#REF!,#REF!,#REF!,#REF!</definedName>
    <definedName name="Z_6DFA7DDC_3C08_11D1_BDBE_0020AF42250B_.wvu.Cols" hidden="1">#REF!,#REF!,#REF!,#REF!</definedName>
    <definedName name="Z_6DFA7DDC_3C08_11D1_BDBE_0020AF42250B_.wvu.PrintArea" localSheetId="4" hidden="1">#REF!</definedName>
    <definedName name="Z_6DFA7DDC_3C08_11D1_BDBE_0020AF42250B_.wvu.PrintArea" localSheetId="5" hidden="1">#REF!</definedName>
    <definedName name="Z_6DFA7DDC_3C08_11D1_BDBE_0020AF42250B_.wvu.PrintArea" localSheetId="6" hidden="1">#REF!</definedName>
    <definedName name="Z_6DFA7DDC_3C08_11D1_BDBE_0020AF42250B_.wvu.PrintArea" localSheetId="3" hidden="1">#REF!</definedName>
    <definedName name="Z_6DFA7DDC_3C08_11D1_BDBE_0020AF42250B_.wvu.PrintArea" hidden="1">#REF!</definedName>
    <definedName name="Z_6DFA7DDC_3C08_11D1_BDBE_0020AF42250B_.wvu.PrintTitles" localSheetId="4" hidden="1">#REF!</definedName>
    <definedName name="Z_6DFA7DDC_3C08_11D1_BDBE_0020AF42250B_.wvu.PrintTitles" localSheetId="5" hidden="1">#REF!</definedName>
    <definedName name="Z_6DFA7DDC_3C08_11D1_BDBE_0020AF42250B_.wvu.PrintTitles" localSheetId="6" hidden="1">#REF!</definedName>
    <definedName name="Z_6DFA7DDC_3C08_11D1_BDBE_0020AF42250B_.wvu.PrintTitles" localSheetId="3" hidden="1">#REF!</definedName>
    <definedName name="Z_6DFA7DDC_3C08_11D1_BDBE_0020AF42250B_.wvu.PrintTitles" hidden="1">#REF!</definedName>
    <definedName name="Z_6DFA7DDD_3C08_11D1_BDBE_0020AF42250B_.wvu.Cols" localSheetId="4" hidden="1">#REF!,#REF!,#REF!</definedName>
    <definedName name="Z_6DFA7DDD_3C08_11D1_BDBE_0020AF42250B_.wvu.Cols" localSheetId="5" hidden="1">#REF!,#REF!,#REF!</definedName>
    <definedName name="Z_6DFA7DDD_3C08_11D1_BDBE_0020AF42250B_.wvu.Cols" localSheetId="6" hidden="1">#REF!,#REF!,#REF!</definedName>
    <definedName name="Z_6DFA7DDD_3C08_11D1_BDBE_0020AF42250B_.wvu.Cols" localSheetId="3" hidden="1">#REF!,#REF!,#REF!</definedName>
    <definedName name="Z_6DFA7DDD_3C08_11D1_BDBE_0020AF42250B_.wvu.Cols" hidden="1">#REF!,#REF!,#REF!</definedName>
    <definedName name="Z_6DFA7DDD_3C08_11D1_BDBE_0020AF42250B_.wvu.PrintArea" localSheetId="4" hidden="1">#REF!</definedName>
    <definedName name="Z_6DFA7DDD_3C08_11D1_BDBE_0020AF42250B_.wvu.PrintArea" localSheetId="5" hidden="1">#REF!</definedName>
    <definedName name="Z_6DFA7DDD_3C08_11D1_BDBE_0020AF42250B_.wvu.PrintArea" localSheetId="6" hidden="1">#REF!</definedName>
    <definedName name="Z_6DFA7DDD_3C08_11D1_BDBE_0020AF42250B_.wvu.PrintArea" localSheetId="3" hidden="1">#REF!</definedName>
    <definedName name="Z_6DFA7DDD_3C08_11D1_BDBE_0020AF42250B_.wvu.PrintArea" hidden="1">#REF!</definedName>
    <definedName name="Z_6DFA7DDD_3C08_11D1_BDBE_0020AF42250B_.wvu.PrintTitles" localSheetId="4" hidden="1">#REF!</definedName>
    <definedName name="Z_6DFA7DDD_3C08_11D1_BDBE_0020AF42250B_.wvu.PrintTitles" localSheetId="5" hidden="1">#REF!</definedName>
    <definedName name="Z_6DFA7DDD_3C08_11D1_BDBE_0020AF42250B_.wvu.PrintTitles" localSheetId="6" hidden="1">#REF!</definedName>
    <definedName name="Z_6DFA7DDD_3C08_11D1_BDBE_0020AF42250B_.wvu.PrintTitles" localSheetId="3" hidden="1">#REF!</definedName>
    <definedName name="Z_6DFA7DDD_3C08_11D1_BDBE_0020AF42250B_.wvu.PrintTitles" hidden="1">#REF!</definedName>
    <definedName name="Z_6DFA7DDE_3C08_11D1_BDBE_0020AF42250B_.wvu.Cols" localSheetId="4" hidden="1">#REF!,#REF!</definedName>
    <definedName name="Z_6DFA7DDE_3C08_11D1_BDBE_0020AF42250B_.wvu.Cols" localSheetId="5" hidden="1">#REF!,#REF!</definedName>
    <definedName name="Z_6DFA7DDE_3C08_11D1_BDBE_0020AF42250B_.wvu.Cols" localSheetId="6" hidden="1">#REF!,#REF!</definedName>
    <definedName name="Z_6DFA7DDE_3C08_11D1_BDBE_0020AF42250B_.wvu.Cols" localSheetId="3" hidden="1">#REF!,#REF!</definedName>
    <definedName name="Z_6DFA7DDE_3C08_11D1_BDBE_0020AF42250B_.wvu.Cols" hidden="1">#REF!,#REF!</definedName>
    <definedName name="Z_6DFA7DDE_3C08_11D1_BDBE_0020AF42250B_.wvu.PrintArea" localSheetId="4" hidden="1">#REF!</definedName>
    <definedName name="Z_6DFA7DDE_3C08_11D1_BDBE_0020AF42250B_.wvu.PrintArea" localSheetId="5" hidden="1">#REF!</definedName>
    <definedName name="Z_6DFA7DDE_3C08_11D1_BDBE_0020AF42250B_.wvu.PrintArea" localSheetId="6" hidden="1">#REF!</definedName>
    <definedName name="Z_6DFA7DDE_3C08_11D1_BDBE_0020AF42250B_.wvu.PrintArea" localSheetId="3" hidden="1">#REF!</definedName>
    <definedName name="Z_6DFA7DDE_3C08_11D1_BDBE_0020AF42250B_.wvu.PrintArea" hidden="1">#REF!</definedName>
    <definedName name="Z_6DFA7DDE_3C08_11D1_BDBE_0020AF42250B_.wvu.PrintTitles" localSheetId="4" hidden="1">#REF!</definedName>
    <definedName name="Z_6DFA7DDE_3C08_11D1_BDBE_0020AF42250B_.wvu.PrintTitles" localSheetId="5" hidden="1">#REF!</definedName>
    <definedName name="Z_6DFA7DDE_3C08_11D1_BDBE_0020AF42250B_.wvu.PrintTitles" localSheetId="6" hidden="1">#REF!</definedName>
    <definedName name="Z_6DFA7DDE_3C08_11D1_BDBE_0020AF42250B_.wvu.PrintTitles" localSheetId="3" hidden="1">#REF!</definedName>
    <definedName name="Z_6DFA7DDE_3C08_11D1_BDBE_0020AF42250B_.wvu.PrintTitles" hidden="1">#REF!</definedName>
    <definedName name="Z_6DFA7DDF_3C08_11D1_BDBE_0020AF42250B_.wvu.Cols" localSheetId="4" hidden="1">#REF!,#REF!,#REF!</definedName>
    <definedName name="Z_6DFA7DDF_3C08_11D1_BDBE_0020AF42250B_.wvu.Cols" localSheetId="5" hidden="1">#REF!,#REF!,#REF!</definedName>
    <definedName name="Z_6DFA7DDF_3C08_11D1_BDBE_0020AF42250B_.wvu.Cols" localSheetId="6" hidden="1">#REF!,#REF!,#REF!</definedName>
    <definedName name="Z_6DFA7DDF_3C08_11D1_BDBE_0020AF42250B_.wvu.Cols" localSheetId="3" hidden="1">#REF!,#REF!,#REF!</definedName>
    <definedName name="Z_6DFA7DDF_3C08_11D1_BDBE_0020AF42250B_.wvu.Cols" hidden="1">#REF!,#REF!,#REF!</definedName>
    <definedName name="Z_6DFA7DDF_3C08_11D1_BDBE_0020AF42250B_.wvu.PrintArea" localSheetId="4" hidden="1">#REF!</definedName>
    <definedName name="Z_6DFA7DDF_3C08_11D1_BDBE_0020AF42250B_.wvu.PrintArea" localSheetId="5" hidden="1">#REF!</definedName>
    <definedName name="Z_6DFA7DDF_3C08_11D1_BDBE_0020AF42250B_.wvu.PrintArea" localSheetId="6" hidden="1">#REF!</definedName>
    <definedName name="Z_6DFA7DDF_3C08_11D1_BDBE_0020AF42250B_.wvu.PrintArea" localSheetId="3" hidden="1">#REF!</definedName>
    <definedName name="Z_6DFA7DDF_3C08_11D1_BDBE_0020AF42250B_.wvu.PrintArea" hidden="1">#REF!</definedName>
    <definedName name="Z_6DFA7DDF_3C08_11D1_BDBE_0020AF42250B_.wvu.PrintTitles" localSheetId="4" hidden="1">#REF!</definedName>
    <definedName name="Z_6DFA7DDF_3C08_11D1_BDBE_0020AF42250B_.wvu.PrintTitles" localSheetId="5" hidden="1">#REF!</definedName>
    <definedName name="Z_6DFA7DDF_3C08_11D1_BDBE_0020AF42250B_.wvu.PrintTitles" localSheetId="6" hidden="1">#REF!</definedName>
    <definedName name="Z_6DFA7DDF_3C08_11D1_BDBE_0020AF42250B_.wvu.PrintTitles" localSheetId="3" hidden="1">#REF!</definedName>
    <definedName name="Z_6DFA7DDF_3C08_11D1_BDBE_0020AF42250B_.wvu.PrintTitles" hidden="1">#REF!</definedName>
    <definedName name="Z_6DFA7DE0_3C08_11D1_BDBE_0020AF42250B_.wvu.Cols" localSheetId="4" hidden="1">#REF!,#REF!,#REF!,#REF!</definedName>
    <definedName name="Z_6DFA7DE0_3C08_11D1_BDBE_0020AF42250B_.wvu.Cols" localSheetId="5" hidden="1">#REF!,#REF!,#REF!,#REF!</definedName>
    <definedName name="Z_6DFA7DE0_3C08_11D1_BDBE_0020AF42250B_.wvu.Cols" localSheetId="6" hidden="1">#REF!,#REF!,#REF!,#REF!</definedName>
    <definedName name="Z_6DFA7DE0_3C08_11D1_BDBE_0020AF42250B_.wvu.Cols" localSheetId="3" hidden="1">#REF!,#REF!,#REF!,#REF!</definedName>
    <definedName name="Z_6DFA7DE0_3C08_11D1_BDBE_0020AF42250B_.wvu.Cols" hidden="1">#REF!,#REF!,#REF!,#REF!</definedName>
    <definedName name="Z_6DFA7DE0_3C08_11D1_BDBE_0020AF42250B_.wvu.PrintArea" localSheetId="4" hidden="1">#REF!</definedName>
    <definedName name="Z_6DFA7DE0_3C08_11D1_BDBE_0020AF42250B_.wvu.PrintArea" localSheetId="5" hidden="1">#REF!</definedName>
    <definedName name="Z_6DFA7DE0_3C08_11D1_BDBE_0020AF42250B_.wvu.PrintArea" localSheetId="6" hidden="1">#REF!</definedName>
    <definedName name="Z_6DFA7DE0_3C08_11D1_BDBE_0020AF42250B_.wvu.PrintArea" localSheetId="3" hidden="1">#REF!</definedName>
    <definedName name="Z_6DFA7DE0_3C08_11D1_BDBE_0020AF42250B_.wvu.PrintArea" hidden="1">#REF!</definedName>
    <definedName name="Z_6DFA7DE0_3C08_11D1_BDBE_0020AF42250B_.wvu.PrintTitles" localSheetId="4" hidden="1">#REF!</definedName>
    <definedName name="Z_6DFA7DE0_3C08_11D1_BDBE_0020AF42250B_.wvu.PrintTitles" localSheetId="5" hidden="1">#REF!</definedName>
    <definedName name="Z_6DFA7DE0_3C08_11D1_BDBE_0020AF42250B_.wvu.PrintTitles" localSheetId="6" hidden="1">#REF!</definedName>
    <definedName name="Z_6DFA7DE0_3C08_11D1_BDBE_0020AF42250B_.wvu.PrintTitles" localSheetId="3" hidden="1">#REF!</definedName>
    <definedName name="Z_6DFA7DE0_3C08_11D1_BDBE_0020AF42250B_.wvu.PrintTitles" hidden="1">#REF!</definedName>
    <definedName name="Z_6DFA7DE5_3C08_11D1_BDBE_0020AF42250B_.wvu.Cols" localSheetId="4" hidden="1">#REF!,#REF!,#REF!</definedName>
    <definedName name="Z_6DFA7DE5_3C08_11D1_BDBE_0020AF42250B_.wvu.Cols" localSheetId="5" hidden="1">#REF!,#REF!,#REF!</definedName>
    <definedName name="Z_6DFA7DE5_3C08_11D1_BDBE_0020AF42250B_.wvu.Cols" localSheetId="6" hidden="1">#REF!,#REF!,#REF!</definedName>
    <definedName name="Z_6DFA7DE5_3C08_11D1_BDBE_0020AF42250B_.wvu.Cols" localSheetId="3" hidden="1">#REF!,#REF!,#REF!</definedName>
    <definedName name="Z_6DFA7DE5_3C08_11D1_BDBE_0020AF42250B_.wvu.Cols" hidden="1">#REF!,#REF!,#REF!</definedName>
    <definedName name="Z_6DFA7DE5_3C08_11D1_BDBE_0020AF42250B_.wvu.PrintArea" localSheetId="4" hidden="1">#REF!</definedName>
    <definedName name="Z_6DFA7DE5_3C08_11D1_BDBE_0020AF42250B_.wvu.PrintArea" localSheetId="5" hidden="1">#REF!</definedName>
    <definedName name="Z_6DFA7DE5_3C08_11D1_BDBE_0020AF42250B_.wvu.PrintArea" localSheetId="6" hidden="1">#REF!</definedName>
    <definedName name="Z_6DFA7DE5_3C08_11D1_BDBE_0020AF42250B_.wvu.PrintArea" localSheetId="3" hidden="1">#REF!</definedName>
    <definedName name="Z_6DFA7DE5_3C08_11D1_BDBE_0020AF42250B_.wvu.PrintArea" hidden="1">#REF!</definedName>
    <definedName name="Z_6DFA7DE5_3C08_11D1_BDBE_0020AF42250B_.wvu.PrintTitles" localSheetId="4" hidden="1">#REF!</definedName>
    <definedName name="Z_6DFA7DE5_3C08_11D1_BDBE_0020AF42250B_.wvu.PrintTitles" localSheetId="5" hidden="1">#REF!</definedName>
    <definedName name="Z_6DFA7DE5_3C08_11D1_BDBE_0020AF42250B_.wvu.PrintTitles" localSheetId="6" hidden="1">#REF!</definedName>
    <definedName name="Z_6DFA7DE5_3C08_11D1_BDBE_0020AF42250B_.wvu.PrintTitles" localSheetId="3" hidden="1">#REF!</definedName>
    <definedName name="Z_6DFA7DE5_3C08_11D1_BDBE_0020AF42250B_.wvu.PrintTitles" hidden="1">#REF!</definedName>
    <definedName name="Z_6DFA7DE6_3C08_11D1_BDBE_0020AF42250B_.wvu.Cols" localSheetId="4" hidden="1">#REF!,#REF!,#REF!</definedName>
    <definedName name="Z_6DFA7DE6_3C08_11D1_BDBE_0020AF42250B_.wvu.Cols" localSheetId="5" hidden="1">#REF!,#REF!,#REF!</definedName>
    <definedName name="Z_6DFA7DE6_3C08_11D1_BDBE_0020AF42250B_.wvu.Cols" localSheetId="6" hidden="1">#REF!,#REF!,#REF!</definedName>
    <definedName name="Z_6DFA7DE6_3C08_11D1_BDBE_0020AF42250B_.wvu.Cols" localSheetId="3" hidden="1">#REF!,#REF!,#REF!</definedName>
    <definedName name="Z_6DFA7DE6_3C08_11D1_BDBE_0020AF42250B_.wvu.Cols" hidden="1">#REF!,#REF!,#REF!</definedName>
    <definedName name="Z_6DFA7DE6_3C08_11D1_BDBE_0020AF42250B_.wvu.PrintArea" localSheetId="4" hidden="1">#REF!</definedName>
    <definedName name="Z_6DFA7DE6_3C08_11D1_BDBE_0020AF42250B_.wvu.PrintArea" localSheetId="5" hidden="1">#REF!</definedName>
    <definedName name="Z_6DFA7DE6_3C08_11D1_BDBE_0020AF42250B_.wvu.PrintArea" localSheetId="6" hidden="1">#REF!</definedName>
    <definedName name="Z_6DFA7DE6_3C08_11D1_BDBE_0020AF42250B_.wvu.PrintArea" localSheetId="3" hidden="1">#REF!</definedName>
    <definedName name="Z_6DFA7DE6_3C08_11D1_BDBE_0020AF42250B_.wvu.PrintArea" hidden="1">#REF!</definedName>
    <definedName name="Z_6DFA7DE6_3C08_11D1_BDBE_0020AF42250B_.wvu.PrintTitles" localSheetId="4" hidden="1">#REF!</definedName>
    <definedName name="Z_6DFA7DE6_3C08_11D1_BDBE_0020AF42250B_.wvu.PrintTitles" localSheetId="5" hidden="1">#REF!</definedName>
    <definedName name="Z_6DFA7DE6_3C08_11D1_BDBE_0020AF42250B_.wvu.PrintTitles" localSheetId="6" hidden="1">#REF!</definedName>
    <definedName name="Z_6DFA7DE6_3C08_11D1_BDBE_0020AF42250B_.wvu.PrintTitles" localSheetId="3" hidden="1">#REF!</definedName>
    <definedName name="Z_6DFA7DE6_3C08_11D1_BDBE_0020AF42250B_.wvu.PrintTitles" hidden="1">#REF!</definedName>
    <definedName name="Z_6ECC8A59_F873_11D0_BD29_0020AF42250B_.wvu.Cols" localSheetId="4" hidden="1">#REF!,#REF!,#REF!</definedName>
    <definedName name="Z_6ECC8A59_F873_11D0_BD29_0020AF42250B_.wvu.Cols" localSheetId="5" hidden="1">#REF!,#REF!,#REF!</definedName>
    <definedName name="Z_6ECC8A59_F873_11D0_BD29_0020AF42250B_.wvu.Cols" localSheetId="6" hidden="1">#REF!,#REF!,#REF!</definedName>
    <definedName name="Z_6ECC8A59_F873_11D0_BD29_0020AF42250B_.wvu.Cols" localSheetId="3" hidden="1">#REF!,#REF!,#REF!</definedName>
    <definedName name="Z_6ECC8A59_F873_11D0_BD29_0020AF42250B_.wvu.Cols" hidden="1">#REF!,#REF!,#REF!</definedName>
    <definedName name="Z_6ECC8A5A_F873_11D0_BD29_0020AF42250B_.wvu.Cols" localSheetId="4" hidden="1">#REF!,#REF!,#REF!</definedName>
    <definedName name="Z_6ECC8A5A_F873_11D0_BD29_0020AF42250B_.wvu.Cols" localSheetId="5" hidden="1">#REF!,#REF!,#REF!</definedName>
    <definedName name="Z_6ECC8A5A_F873_11D0_BD29_0020AF42250B_.wvu.Cols" localSheetId="6" hidden="1">#REF!,#REF!,#REF!</definedName>
    <definedName name="Z_6ECC8A5A_F873_11D0_BD29_0020AF42250B_.wvu.Cols" localSheetId="3" hidden="1">#REF!,#REF!,#REF!</definedName>
    <definedName name="Z_6ECC8A5A_F873_11D0_BD29_0020AF42250B_.wvu.Cols" hidden="1">#REF!,#REF!,#REF!</definedName>
    <definedName name="Z_6ECC8A5C_F873_11D0_BD29_0020AF42250B_.wvu.Cols" localSheetId="4" hidden="1">#REF!,#REF!,#REF!,#REF!</definedName>
    <definedName name="Z_6ECC8A5C_F873_11D0_BD29_0020AF42250B_.wvu.Cols" localSheetId="5" hidden="1">#REF!,#REF!,#REF!,#REF!</definedName>
    <definedName name="Z_6ECC8A5C_F873_11D0_BD29_0020AF42250B_.wvu.Cols" localSheetId="6" hidden="1">#REF!,#REF!,#REF!,#REF!</definedName>
    <definedName name="Z_6ECC8A5C_F873_11D0_BD29_0020AF42250B_.wvu.Cols" localSheetId="3" hidden="1">#REF!,#REF!,#REF!,#REF!</definedName>
    <definedName name="Z_6ECC8A5C_F873_11D0_BD29_0020AF42250B_.wvu.Cols" hidden="1">#REF!,#REF!,#REF!,#REF!</definedName>
    <definedName name="Z_6ECC8A5D_F873_11D0_BD29_0020AF42250B_.wvu.Cols" localSheetId="4" hidden="1">#REF!,#REF!,#REF!</definedName>
    <definedName name="Z_6ECC8A5D_F873_11D0_BD29_0020AF42250B_.wvu.Cols" localSheetId="5" hidden="1">#REF!,#REF!,#REF!</definedName>
    <definedName name="Z_6ECC8A5D_F873_11D0_BD29_0020AF42250B_.wvu.Cols" localSheetId="6" hidden="1">#REF!,#REF!,#REF!</definedName>
    <definedName name="Z_6ECC8A5D_F873_11D0_BD29_0020AF42250B_.wvu.Cols" localSheetId="3" hidden="1">#REF!,#REF!,#REF!</definedName>
    <definedName name="Z_6ECC8A5D_F873_11D0_BD29_0020AF42250B_.wvu.Cols" hidden="1">#REF!,#REF!,#REF!</definedName>
    <definedName name="Z_6ECC8A5E_F873_11D0_BD29_0020AF42250B_.wvu.Cols" localSheetId="4" hidden="1">#REF!,#REF!</definedName>
    <definedName name="Z_6ECC8A5E_F873_11D0_BD29_0020AF42250B_.wvu.Cols" localSheetId="5" hidden="1">#REF!,#REF!</definedName>
    <definedName name="Z_6ECC8A5E_F873_11D0_BD29_0020AF42250B_.wvu.Cols" localSheetId="6" hidden="1">#REF!,#REF!</definedName>
    <definedName name="Z_6ECC8A5E_F873_11D0_BD29_0020AF42250B_.wvu.Cols" localSheetId="3" hidden="1">#REF!,#REF!</definedName>
    <definedName name="Z_6ECC8A5E_F873_11D0_BD29_0020AF42250B_.wvu.Cols" hidden="1">#REF!,#REF!</definedName>
    <definedName name="Z_6ECC8A5F_F873_11D0_BD29_0020AF42250B_.wvu.Cols" localSheetId="4" hidden="1">#REF!,#REF!,#REF!</definedName>
    <definedName name="Z_6ECC8A5F_F873_11D0_BD29_0020AF42250B_.wvu.Cols" localSheetId="5" hidden="1">#REF!,#REF!,#REF!</definedName>
    <definedName name="Z_6ECC8A5F_F873_11D0_BD29_0020AF42250B_.wvu.Cols" localSheetId="6" hidden="1">#REF!,#REF!,#REF!</definedName>
    <definedName name="Z_6ECC8A5F_F873_11D0_BD29_0020AF42250B_.wvu.Cols" localSheetId="3" hidden="1">#REF!,#REF!,#REF!</definedName>
    <definedName name="Z_6ECC8A5F_F873_11D0_BD29_0020AF42250B_.wvu.Cols" hidden="1">#REF!,#REF!,#REF!</definedName>
    <definedName name="Z_6ECC8A60_F873_11D0_BD29_0020AF42250B_.wvu.Cols" localSheetId="4" hidden="1">#REF!,#REF!,#REF!,#REF!,#REF!,#REF!,#REF!</definedName>
    <definedName name="Z_6ECC8A60_F873_11D0_BD29_0020AF42250B_.wvu.Cols" localSheetId="5" hidden="1">#REF!,#REF!,#REF!,#REF!,#REF!,#REF!,#REF!</definedName>
    <definedName name="Z_6ECC8A60_F873_11D0_BD29_0020AF42250B_.wvu.Cols" localSheetId="6" hidden="1">#REF!,#REF!,#REF!,#REF!,#REF!,#REF!,#REF!</definedName>
    <definedName name="Z_6ECC8A60_F873_11D0_BD29_0020AF42250B_.wvu.Cols" localSheetId="3" hidden="1">#REF!,#REF!,#REF!,#REF!,#REF!,#REF!,#REF!</definedName>
    <definedName name="Z_6ECC8A60_F873_11D0_BD29_0020AF42250B_.wvu.Cols" hidden="1">#REF!,#REF!,#REF!,#REF!,#REF!,#REF!,#REF!</definedName>
    <definedName name="Z_6ECC8A65_F873_11D0_BD29_0020AF42250B_.wvu.Cols" localSheetId="4" hidden="1">#REF!,#REF!,#REF!</definedName>
    <definedName name="Z_6ECC8A65_F873_11D0_BD29_0020AF42250B_.wvu.Cols" localSheetId="5" hidden="1">#REF!,#REF!,#REF!</definedName>
    <definedName name="Z_6ECC8A65_F873_11D0_BD29_0020AF42250B_.wvu.Cols" localSheetId="6" hidden="1">#REF!,#REF!,#REF!</definedName>
    <definedName name="Z_6ECC8A65_F873_11D0_BD29_0020AF42250B_.wvu.Cols" localSheetId="3" hidden="1">#REF!,#REF!,#REF!</definedName>
    <definedName name="Z_6ECC8A65_F873_11D0_BD29_0020AF42250B_.wvu.Cols" hidden="1">#REF!,#REF!,#REF!</definedName>
    <definedName name="Z_6ECC8A66_F873_11D0_BD29_0020AF42250B_.wvu.Cols" localSheetId="4" hidden="1">#REF!,#REF!,#REF!</definedName>
    <definedName name="Z_6ECC8A66_F873_11D0_BD29_0020AF42250B_.wvu.Cols" localSheetId="5" hidden="1">#REF!,#REF!,#REF!</definedName>
    <definedName name="Z_6ECC8A66_F873_11D0_BD29_0020AF42250B_.wvu.Cols" localSheetId="6" hidden="1">#REF!,#REF!,#REF!</definedName>
    <definedName name="Z_6ECC8A66_F873_11D0_BD29_0020AF42250B_.wvu.Cols" localSheetId="3" hidden="1">#REF!,#REF!,#REF!</definedName>
    <definedName name="Z_6ECC8A66_F873_11D0_BD29_0020AF42250B_.wvu.Cols" hidden="1">#REF!,#REF!,#REF!</definedName>
    <definedName name="Z_6ECC8A90_F873_11D0_BD29_0020AF42250B_.wvu.PrintTitles" localSheetId="4" hidden="1">#REF!</definedName>
    <definedName name="Z_6ECC8A90_F873_11D0_BD29_0020AF42250B_.wvu.PrintTitles" localSheetId="5" hidden="1">#REF!</definedName>
    <definedName name="Z_6ECC8A90_F873_11D0_BD29_0020AF42250B_.wvu.PrintTitles" localSheetId="6" hidden="1">#REF!</definedName>
    <definedName name="Z_6ECC8A90_F873_11D0_BD29_0020AF42250B_.wvu.PrintTitles" localSheetId="3" hidden="1">#REF!</definedName>
    <definedName name="Z_6ECC8A90_F873_11D0_BD29_0020AF42250B_.wvu.PrintTitles" hidden="1">#REF!</definedName>
    <definedName name="Z_6ECC8A95_F873_11D0_BD29_0020AF42250B_.wvu.Cols" localSheetId="4" hidden="1">#REF!,#REF!,#REF!</definedName>
    <definedName name="Z_6ECC8A95_F873_11D0_BD29_0020AF42250B_.wvu.Cols" localSheetId="5" hidden="1">#REF!,#REF!,#REF!</definedName>
    <definedName name="Z_6ECC8A95_F873_11D0_BD29_0020AF42250B_.wvu.Cols" localSheetId="6" hidden="1">#REF!,#REF!,#REF!</definedName>
    <definedName name="Z_6ECC8A95_F873_11D0_BD29_0020AF42250B_.wvu.Cols" localSheetId="3" hidden="1">#REF!,#REF!,#REF!</definedName>
    <definedName name="Z_6ECC8A95_F873_11D0_BD29_0020AF42250B_.wvu.Cols" hidden="1">#REF!,#REF!,#REF!</definedName>
    <definedName name="Z_6ECC8A95_F873_11D0_BD29_0020AF42250B_.wvu.PrintArea" localSheetId="4" hidden="1">#REF!</definedName>
    <definedName name="Z_6ECC8A95_F873_11D0_BD29_0020AF42250B_.wvu.PrintArea" localSheetId="5" hidden="1">#REF!</definedName>
    <definedName name="Z_6ECC8A95_F873_11D0_BD29_0020AF42250B_.wvu.PrintArea" localSheetId="6" hidden="1">#REF!</definedName>
    <definedName name="Z_6ECC8A95_F873_11D0_BD29_0020AF42250B_.wvu.PrintArea" localSheetId="3" hidden="1">#REF!</definedName>
    <definedName name="Z_6ECC8A95_F873_11D0_BD29_0020AF42250B_.wvu.PrintArea" hidden="1">#REF!</definedName>
    <definedName name="Z_6ECC8A95_F873_11D0_BD29_0020AF42250B_.wvu.PrintTitles" localSheetId="4" hidden="1">#REF!</definedName>
    <definedName name="Z_6ECC8A95_F873_11D0_BD29_0020AF42250B_.wvu.PrintTitles" localSheetId="5" hidden="1">#REF!</definedName>
    <definedName name="Z_6ECC8A95_F873_11D0_BD29_0020AF42250B_.wvu.PrintTitles" localSheetId="6" hidden="1">#REF!</definedName>
    <definedName name="Z_6ECC8A95_F873_11D0_BD29_0020AF42250B_.wvu.PrintTitles" localSheetId="3" hidden="1">#REF!</definedName>
    <definedName name="Z_6ECC8A95_F873_11D0_BD29_0020AF42250B_.wvu.PrintTitles" hidden="1">#REF!</definedName>
    <definedName name="Z_9823FC40_2CCD_11D4_96C6_00C0F02765DE_.wvu.PrintArea" localSheetId="4" hidden="1">#REF!</definedName>
    <definedName name="Z_9823FC40_2CCD_11D4_96C6_00C0F02765DE_.wvu.PrintArea" localSheetId="5" hidden="1">#REF!</definedName>
    <definedName name="Z_9823FC40_2CCD_11D4_96C6_00C0F02765DE_.wvu.PrintArea" localSheetId="6" hidden="1">#REF!</definedName>
    <definedName name="Z_9823FC40_2CCD_11D4_96C6_00C0F02765DE_.wvu.PrintArea" localSheetId="3" hidden="1">#REF!</definedName>
    <definedName name="Z_9823FC40_2CCD_11D4_96C6_00C0F02765DE_.wvu.PrintArea" hidden="1">#REF!</definedName>
    <definedName name="Z_9823FC40_2CCD_11D4_96C6_00C0F02765DE_.wvu.PrintTitles" localSheetId="4" hidden="1">#REF!</definedName>
    <definedName name="Z_9823FC40_2CCD_11D4_96C6_00C0F02765DE_.wvu.PrintTitles" localSheetId="5" hidden="1">#REF!</definedName>
    <definedName name="Z_9823FC40_2CCD_11D4_96C6_00C0F02765DE_.wvu.PrintTitles" localSheetId="6" hidden="1">#REF!</definedName>
    <definedName name="Z_9823FC40_2CCD_11D4_96C6_00C0F02765DE_.wvu.PrintTitles" localSheetId="3" hidden="1">#REF!</definedName>
    <definedName name="Z_9823FC40_2CCD_11D4_96C6_00C0F02765DE_.wvu.PrintTitles" hidden="1">#REF!</definedName>
    <definedName name="Z_9823FC40_2CCD_11D4_96C6_00C0F02765DE_.wvu.Rows" localSheetId="4" hidden="1">#REF!,#REF!,#REF!,#REF!,#REF!,#REF!,#REF!,#REF!,#REF!,#REF!,#REF!,#REF!,#REF!,#REF!,#REF!,#REF!,#REF!,#REF!,#REF!,#REF!</definedName>
    <definedName name="Z_9823FC40_2CCD_11D4_96C6_00C0F02765DE_.wvu.Rows" localSheetId="5" hidden="1">#REF!,#REF!,#REF!,#REF!,#REF!,#REF!,#REF!,#REF!,#REF!,#REF!,#REF!,#REF!,#REF!,#REF!,#REF!,#REF!,#REF!,#REF!,#REF!,#REF!</definedName>
    <definedName name="Z_9823FC40_2CCD_11D4_96C6_00C0F02765DE_.wvu.Rows" localSheetId="6" hidden="1">#REF!,#REF!,#REF!,#REF!,#REF!,#REF!,#REF!,#REF!,#REF!,#REF!,#REF!,#REF!,#REF!,#REF!,#REF!,#REF!,#REF!,#REF!,#REF!,#REF!</definedName>
    <definedName name="Z_9823FC40_2CCD_11D4_96C6_00C0F02765DE_.wvu.Rows" localSheetId="3" hidden="1">#REF!,#REF!,#REF!,#REF!,#REF!,#REF!,#REF!,#REF!,#REF!,#REF!,#REF!,#REF!,#REF!,#REF!,#REF!,#REF!,#REF!,#REF!,#REF!,#REF!</definedName>
    <definedName name="Z_9823FC40_2CCD_11D4_96C6_00C0F02765DE_.wvu.Rows" hidden="1">#REF!,#REF!,#REF!,#REF!,#REF!,#REF!,#REF!,#REF!,#REF!,#REF!,#REF!,#REF!,#REF!,#REF!,#REF!,#REF!,#REF!,#REF!,#REF!,#REF!</definedName>
    <definedName name="Z_995DB91B_DC87_11D2_BCA9_00C04F8BBE86_.wvu.PrintArea" localSheetId="4" hidden="1">#REF!</definedName>
    <definedName name="Z_995DB91B_DC87_11D2_BCA9_00C04F8BBE86_.wvu.PrintArea" localSheetId="5" hidden="1">#REF!</definedName>
    <definedName name="Z_995DB91B_DC87_11D2_BCA9_00C04F8BBE86_.wvu.PrintArea" localSheetId="6" hidden="1">#REF!</definedName>
    <definedName name="Z_995DB91B_DC87_11D2_BCA9_00C04F8BBE86_.wvu.PrintArea" localSheetId="3" hidden="1">#REF!</definedName>
    <definedName name="Z_995DB91B_DC87_11D2_BCA9_00C04F8BBE86_.wvu.PrintArea" hidden="1">#REF!</definedName>
    <definedName name="Z_995DB91E_DC87_11D2_BCA9_00C04F8BBE86_.wvu.Cols" localSheetId="4" hidden="1">#REF!</definedName>
    <definedName name="Z_995DB91E_DC87_11D2_BCA9_00C04F8BBE86_.wvu.Cols" localSheetId="5" hidden="1">#REF!</definedName>
    <definedName name="Z_995DB91E_DC87_11D2_BCA9_00C04F8BBE86_.wvu.Cols" localSheetId="6" hidden="1">#REF!</definedName>
    <definedName name="Z_995DB91E_DC87_11D2_BCA9_00C04F8BBE86_.wvu.Cols" localSheetId="3" hidden="1">#REF!</definedName>
    <definedName name="Z_995DB91E_DC87_11D2_BCA9_00C04F8BBE86_.wvu.Cols" hidden="1">#REF!</definedName>
    <definedName name="Z_995DB91E_DC87_11D2_BCA9_00C04F8BBE86_.wvu.PrintArea" localSheetId="4" hidden="1">#REF!</definedName>
    <definedName name="Z_995DB91E_DC87_11D2_BCA9_00C04F8BBE86_.wvu.PrintArea" localSheetId="5" hidden="1">#REF!</definedName>
    <definedName name="Z_995DB91E_DC87_11D2_BCA9_00C04F8BBE86_.wvu.PrintArea" localSheetId="6" hidden="1">#REF!</definedName>
    <definedName name="Z_995DB91E_DC87_11D2_BCA9_00C04F8BBE86_.wvu.PrintArea" localSheetId="3" hidden="1">#REF!</definedName>
    <definedName name="Z_995DB91E_DC87_11D2_BCA9_00C04F8BBE86_.wvu.PrintArea" hidden="1">#REF!</definedName>
    <definedName name="Z_995DB91E_DC87_11D2_BCA9_00C04F8BBE86_.wvu.Rows" localSheetId="4" hidden="1">#REF!</definedName>
    <definedName name="Z_995DB91E_DC87_11D2_BCA9_00C04F8BBE86_.wvu.Rows" localSheetId="5" hidden="1">#REF!</definedName>
    <definedName name="Z_995DB91E_DC87_11D2_BCA9_00C04F8BBE86_.wvu.Rows" localSheetId="6" hidden="1">#REF!</definedName>
    <definedName name="Z_995DB91E_DC87_11D2_BCA9_00C04F8BBE86_.wvu.Rows" localSheetId="3" hidden="1">#REF!</definedName>
    <definedName name="Z_995DB91E_DC87_11D2_BCA9_00C04F8BBE86_.wvu.Rows" hidden="1">#REF!</definedName>
    <definedName name="Z_995DB91F_DC87_11D2_BCA9_00C04F8BBE86_.wvu.Cols" localSheetId="4" hidden="1">#REF!,#REF!,#REF!</definedName>
    <definedName name="Z_995DB91F_DC87_11D2_BCA9_00C04F8BBE86_.wvu.Cols" localSheetId="5" hidden="1">#REF!,#REF!,#REF!</definedName>
    <definedName name="Z_995DB91F_DC87_11D2_BCA9_00C04F8BBE86_.wvu.Cols" localSheetId="6" hidden="1">#REF!,#REF!,#REF!</definedName>
    <definedName name="Z_995DB91F_DC87_11D2_BCA9_00C04F8BBE86_.wvu.Cols" localSheetId="3" hidden="1">#REF!,#REF!,#REF!</definedName>
    <definedName name="Z_995DB91F_DC87_11D2_BCA9_00C04F8BBE86_.wvu.Cols" hidden="1">#REF!,#REF!,#REF!</definedName>
    <definedName name="Z_995DB91F_DC87_11D2_BCA9_00C04F8BBE86_.wvu.PrintArea" localSheetId="4" hidden="1">#REF!</definedName>
    <definedName name="Z_995DB91F_DC87_11D2_BCA9_00C04F8BBE86_.wvu.PrintArea" localSheetId="5" hidden="1">#REF!</definedName>
    <definedName name="Z_995DB91F_DC87_11D2_BCA9_00C04F8BBE86_.wvu.PrintArea" localSheetId="6" hidden="1">#REF!</definedName>
    <definedName name="Z_995DB91F_DC87_11D2_BCA9_00C04F8BBE86_.wvu.PrintArea" localSheetId="3" hidden="1">#REF!</definedName>
    <definedName name="Z_995DB91F_DC87_11D2_BCA9_00C04F8BBE86_.wvu.PrintArea" hidden="1">#REF!</definedName>
    <definedName name="Z_995DB91F_DC87_11D2_BCA9_00C04F8BBE86_.wvu.Rows" localSheetId="4" hidden="1">#REF!,#REF!</definedName>
    <definedName name="Z_995DB91F_DC87_11D2_BCA9_00C04F8BBE86_.wvu.Rows" localSheetId="5" hidden="1">#REF!,#REF!</definedName>
    <definedName name="Z_995DB91F_DC87_11D2_BCA9_00C04F8BBE86_.wvu.Rows" localSheetId="6" hidden="1">#REF!,#REF!</definedName>
    <definedName name="Z_995DB91F_DC87_11D2_BCA9_00C04F8BBE86_.wvu.Rows" localSheetId="3" hidden="1">#REF!,#REF!</definedName>
    <definedName name="Z_995DB91F_DC87_11D2_BCA9_00C04F8BBE86_.wvu.Rows" hidden="1">#REF!,#REF!</definedName>
    <definedName name="Z_9A8750D3_468A_11D3_8ECF_00C04F9226C7_.wvu.Cols" localSheetId="4" hidden="1">#REF!,#REF!,#REF!</definedName>
    <definedName name="Z_9A8750D3_468A_11D3_8ECF_00C04F9226C7_.wvu.Cols" localSheetId="5" hidden="1">#REF!,#REF!,#REF!</definedName>
    <definedName name="Z_9A8750D3_468A_11D3_8ECF_00C04F9226C7_.wvu.Cols" localSheetId="6" hidden="1">#REF!,#REF!,#REF!</definedName>
    <definedName name="Z_9A8750D3_468A_11D3_8ECF_00C04F9226C7_.wvu.Cols" localSheetId="3" hidden="1">#REF!,#REF!,#REF!</definedName>
    <definedName name="Z_9A8750D3_468A_11D3_8ECF_00C04F9226C7_.wvu.Cols" hidden="1">#REF!,#REF!,#REF!</definedName>
    <definedName name="Z_9A8750D3_468A_11D3_8ECF_00C04F9226C7_.wvu.PrintArea" localSheetId="4" hidden="1">#REF!</definedName>
    <definedName name="Z_9A8750D3_468A_11D3_8ECF_00C04F9226C7_.wvu.PrintArea" localSheetId="5" hidden="1">#REF!</definedName>
    <definedName name="Z_9A8750D3_468A_11D3_8ECF_00C04F9226C7_.wvu.PrintArea" localSheetId="6" hidden="1">#REF!</definedName>
    <definedName name="Z_9A8750D3_468A_11D3_8ECF_00C04F9226C7_.wvu.PrintArea" localSheetId="3" hidden="1">#REF!</definedName>
    <definedName name="Z_9A8750D3_468A_11D3_8ECF_00C04F9226C7_.wvu.PrintArea" hidden="1">#REF!</definedName>
    <definedName name="Z_9A8750D3_468A_11D3_8ECF_00C04F9226C7_.wvu.Rows" localSheetId="4" hidden="1">#REF!</definedName>
    <definedName name="Z_9A8750D3_468A_11D3_8ECF_00C04F9226C7_.wvu.Rows" localSheetId="5" hidden="1">#REF!</definedName>
    <definedName name="Z_9A8750D3_468A_11D3_8ECF_00C04F9226C7_.wvu.Rows" localSheetId="6" hidden="1">#REF!</definedName>
    <definedName name="Z_9A8750D3_468A_11D3_8ECF_00C04F9226C7_.wvu.Rows" localSheetId="3" hidden="1">#REF!</definedName>
    <definedName name="Z_9A8750D3_468A_11D3_8ECF_00C04F9226C7_.wvu.Rows" hidden="1">#REF!</definedName>
    <definedName name="Z_A73E33D1_2630_11D1_BD91_0020AF42250B_.wvu.Cols" localSheetId="4" hidden="1">#REF!,#REF!,#REF!</definedName>
    <definedName name="Z_A73E33D1_2630_11D1_BD91_0020AF42250B_.wvu.Cols" localSheetId="5" hidden="1">#REF!,#REF!,#REF!</definedName>
    <definedName name="Z_A73E33D1_2630_11D1_BD91_0020AF42250B_.wvu.Cols" localSheetId="6" hidden="1">#REF!,#REF!,#REF!</definedName>
    <definedName name="Z_A73E33D1_2630_11D1_BD91_0020AF42250B_.wvu.Cols" localSheetId="3" hidden="1">#REF!,#REF!,#REF!</definedName>
    <definedName name="Z_A73E33D1_2630_11D1_BD91_0020AF42250B_.wvu.Cols" hidden="1">#REF!,#REF!,#REF!</definedName>
    <definedName name="Z_A73E33D2_2630_11D1_BD91_0020AF42250B_.wvu.Cols" localSheetId="4" hidden="1">#REF!,#REF!,#REF!</definedName>
    <definedName name="Z_A73E33D2_2630_11D1_BD91_0020AF42250B_.wvu.Cols" localSheetId="5" hidden="1">#REF!,#REF!,#REF!</definedName>
    <definedName name="Z_A73E33D2_2630_11D1_BD91_0020AF42250B_.wvu.Cols" localSheetId="6" hidden="1">#REF!,#REF!,#REF!</definedName>
    <definedName name="Z_A73E33D2_2630_11D1_BD91_0020AF42250B_.wvu.Cols" localSheetId="3" hidden="1">#REF!,#REF!,#REF!</definedName>
    <definedName name="Z_A73E33D2_2630_11D1_BD91_0020AF42250B_.wvu.Cols" hidden="1">#REF!,#REF!,#REF!</definedName>
    <definedName name="Z_A73E33D4_2630_11D1_BD91_0020AF42250B_.wvu.Cols" localSheetId="4" hidden="1">#REF!,#REF!,#REF!,#REF!</definedName>
    <definedName name="Z_A73E33D4_2630_11D1_BD91_0020AF42250B_.wvu.Cols" localSheetId="5" hidden="1">#REF!,#REF!,#REF!,#REF!</definedName>
    <definedName name="Z_A73E33D4_2630_11D1_BD91_0020AF42250B_.wvu.Cols" localSheetId="6" hidden="1">#REF!,#REF!,#REF!,#REF!</definedName>
    <definedName name="Z_A73E33D4_2630_11D1_BD91_0020AF42250B_.wvu.Cols" localSheetId="3" hidden="1">#REF!,#REF!,#REF!,#REF!</definedName>
    <definedName name="Z_A73E33D4_2630_11D1_BD91_0020AF42250B_.wvu.Cols" hidden="1">#REF!,#REF!,#REF!,#REF!</definedName>
    <definedName name="Z_A73E33D5_2630_11D1_BD91_0020AF42250B_.wvu.Cols" localSheetId="4" hidden="1">#REF!,#REF!,#REF!</definedName>
    <definedName name="Z_A73E33D5_2630_11D1_BD91_0020AF42250B_.wvu.Cols" localSheetId="5" hidden="1">#REF!,#REF!,#REF!</definedName>
    <definedName name="Z_A73E33D5_2630_11D1_BD91_0020AF42250B_.wvu.Cols" localSheetId="6" hidden="1">#REF!,#REF!,#REF!</definedName>
    <definedName name="Z_A73E33D5_2630_11D1_BD91_0020AF42250B_.wvu.Cols" localSheetId="3" hidden="1">#REF!,#REF!,#REF!</definedName>
    <definedName name="Z_A73E33D5_2630_11D1_BD91_0020AF42250B_.wvu.Cols" hidden="1">#REF!,#REF!,#REF!</definedName>
    <definedName name="Z_A73E33D6_2630_11D1_BD91_0020AF42250B_.wvu.Cols" localSheetId="4" hidden="1">#REF!,#REF!</definedName>
    <definedName name="Z_A73E33D6_2630_11D1_BD91_0020AF42250B_.wvu.Cols" localSheetId="5" hidden="1">#REF!,#REF!</definedName>
    <definedName name="Z_A73E33D6_2630_11D1_BD91_0020AF42250B_.wvu.Cols" localSheetId="6" hidden="1">#REF!,#REF!</definedName>
    <definedName name="Z_A73E33D6_2630_11D1_BD91_0020AF42250B_.wvu.Cols" localSheetId="3" hidden="1">#REF!,#REF!</definedName>
    <definedName name="Z_A73E33D6_2630_11D1_BD91_0020AF42250B_.wvu.Cols" hidden="1">#REF!,#REF!</definedName>
    <definedName name="Z_A73E33D7_2630_11D1_BD91_0020AF42250B_.wvu.Cols" localSheetId="4" hidden="1">#REF!,#REF!,#REF!</definedName>
    <definedName name="Z_A73E33D7_2630_11D1_BD91_0020AF42250B_.wvu.Cols" localSheetId="5" hidden="1">#REF!,#REF!,#REF!</definedName>
    <definedName name="Z_A73E33D7_2630_11D1_BD91_0020AF42250B_.wvu.Cols" localSheetId="6" hidden="1">#REF!,#REF!,#REF!</definedName>
    <definedName name="Z_A73E33D7_2630_11D1_BD91_0020AF42250B_.wvu.Cols" localSheetId="3" hidden="1">#REF!,#REF!,#REF!</definedName>
    <definedName name="Z_A73E33D7_2630_11D1_BD91_0020AF42250B_.wvu.Cols" hidden="1">#REF!,#REF!,#REF!</definedName>
    <definedName name="Z_A73E33D8_2630_11D1_BD91_0020AF42250B_.wvu.Cols" localSheetId="4" hidden="1">#REF!,#REF!,#REF!,#REF!</definedName>
    <definedName name="Z_A73E33D8_2630_11D1_BD91_0020AF42250B_.wvu.Cols" localSheetId="5" hidden="1">#REF!,#REF!,#REF!,#REF!</definedName>
    <definedName name="Z_A73E33D8_2630_11D1_BD91_0020AF42250B_.wvu.Cols" localSheetId="6" hidden="1">#REF!,#REF!,#REF!,#REF!</definedName>
    <definedName name="Z_A73E33D8_2630_11D1_BD91_0020AF42250B_.wvu.Cols" localSheetId="3" hidden="1">#REF!,#REF!,#REF!,#REF!</definedName>
    <definedName name="Z_A73E33D8_2630_11D1_BD91_0020AF42250B_.wvu.Cols" hidden="1">#REF!,#REF!,#REF!,#REF!</definedName>
    <definedName name="Z_A73E33DD_2630_11D1_BD91_0020AF42250B_.wvu.Cols" localSheetId="4" hidden="1">#REF!,#REF!,#REF!</definedName>
    <definedName name="Z_A73E33DD_2630_11D1_BD91_0020AF42250B_.wvu.Cols" localSheetId="5" hidden="1">#REF!,#REF!,#REF!</definedName>
    <definedName name="Z_A73E33DD_2630_11D1_BD91_0020AF42250B_.wvu.Cols" localSheetId="6" hidden="1">#REF!,#REF!,#REF!</definedName>
    <definedName name="Z_A73E33DD_2630_11D1_BD91_0020AF42250B_.wvu.Cols" localSheetId="3" hidden="1">#REF!,#REF!,#REF!</definedName>
    <definedName name="Z_A73E33DD_2630_11D1_BD91_0020AF42250B_.wvu.Cols" hidden="1">#REF!,#REF!,#REF!</definedName>
    <definedName name="Z_A73E33DE_2630_11D1_BD91_0020AF42250B_.wvu.Cols" localSheetId="4" hidden="1">#REF!,#REF!,#REF!</definedName>
    <definedName name="Z_A73E33DE_2630_11D1_BD91_0020AF42250B_.wvu.Cols" localSheetId="5" hidden="1">#REF!,#REF!,#REF!</definedName>
    <definedName name="Z_A73E33DE_2630_11D1_BD91_0020AF42250B_.wvu.Cols" localSheetId="6" hidden="1">#REF!,#REF!,#REF!</definedName>
    <definedName name="Z_A73E33DE_2630_11D1_BD91_0020AF42250B_.wvu.Cols" localSheetId="3" hidden="1">#REF!,#REF!,#REF!</definedName>
    <definedName name="Z_A73E33DE_2630_11D1_BD91_0020AF42250B_.wvu.Cols" hidden="1">#REF!,#REF!,#REF!</definedName>
    <definedName name="Z_AD027187_6CF8_4425_9630_861DCEA3DE65_.wvu.Rows" localSheetId="4" hidden="1">#REF!,#REF!,#REF!,#REF!,#REF!,#REF!</definedName>
    <definedName name="Z_AD027187_6CF8_4425_9630_861DCEA3DE65_.wvu.Rows" localSheetId="5" hidden="1">#REF!,#REF!,#REF!,#REF!,#REF!,#REF!</definedName>
    <definedName name="Z_AD027187_6CF8_4425_9630_861DCEA3DE65_.wvu.Rows" localSheetId="6" hidden="1">#REF!,#REF!,#REF!,#REF!,#REF!,#REF!</definedName>
    <definedName name="Z_AD027187_6CF8_4425_9630_861DCEA3DE65_.wvu.Rows" localSheetId="3" hidden="1">#REF!,#REF!,#REF!,#REF!,#REF!,#REF!</definedName>
    <definedName name="Z_AD027187_6CF8_4425_9630_861DCEA3DE65_.wvu.Rows" hidden="1">#REF!,#REF!,#REF!,#REF!,#REF!,#REF!</definedName>
    <definedName name="Z_B47DD997_1976_11D1_BD7C_0020AF42250B_.wvu.Cols" localSheetId="4" hidden="1">#REF!,#REF!,#REF!</definedName>
    <definedName name="Z_B47DD997_1976_11D1_BD7C_0020AF42250B_.wvu.Cols" localSheetId="5" hidden="1">#REF!,#REF!,#REF!</definedName>
    <definedName name="Z_B47DD997_1976_11D1_BD7C_0020AF42250B_.wvu.Cols" localSheetId="6" hidden="1">#REF!,#REF!,#REF!</definedName>
    <definedName name="Z_B47DD997_1976_11D1_BD7C_0020AF42250B_.wvu.Cols" localSheetId="3" hidden="1">#REF!,#REF!,#REF!</definedName>
    <definedName name="Z_B47DD997_1976_11D1_BD7C_0020AF42250B_.wvu.Cols" hidden="1">#REF!,#REF!,#REF!</definedName>
    <definedName name="Z_B47DD998_1976_11D1_BD7C_0020AF42250B_.wvu.Cols" localSheetId="4" hidden="1">#REF!,#REF!,#REF!</definedName>
    <definedName name="Z_B47DD998_1976_11D1_BD7C_0020AF42250B_.wvu.Cols" localSheetId="5" hidden="1">#REF!,#REF!,#REF!</definedName>
    <definedName name="Z_B47DD998_1976_11D1_BD7C_0020AF42250B_.wvu.Cols" localSheetId="6" hidden="1">#REF!,#REF!,#REF!</definedName>
    <definedName name="Z_B47DD998_1976_11D1_BD7C_0020AF42250B_.wvu.Cols" localSheetId="3" hidden="1">#REF!,#REF!,#REF!</definedName>
    <definedName name="Z_B47DD998_1976_11D1_BD7C_0020AF42250B_.wvu.Cols" hidden="1">#REF!,#REF!,#REF!</definedName>
    <definedName name="Z_B47DD99A_1976_11D1_BD7C_0020AF42250B_.wvu.Cols" localSheetId="4" hidden="1">#REF!,#REF!,#REF!,#REF!</definedName>
    <definedName name="Z_B47DD99A_1976_11D1_BD7C_0020AF42250B_.wvu.Cols" localSheetId="5" hidden="1">#REF!,#REF!,#REF!,#REF!</definedName>
    <definedName name="Z_B47DD99A_1976_11D1_BD7C_0020AF42250B_.wvu.Cols" localSheetId="6" hidden="1">#REF!,#REF!,#REF!,#REF!</definedName>
    <definedName name="Z_B47DD99A_1976_11D1_BD7C_0020AF42250B_.wvu.Cols" localSheetId="3" hidden="1">#REF!,#REF!,#REF!,#REF!</definedName>
    <definedName name="Z_B47DD99A_1976_11D1_BD7C_0020AF42250B_.wvu.Cols" hidden="1">#REF!,#REF!,#REF!,#REF!</definedName>
    <definedName name="Z_B47DD99B_1976_11D1_BD7C_0020AF42250B_.wvu.Cols" localSheetId="4" hidden="1">#REF!,#REF!,#REF!</definedName>
    <definedName name="Z_B47DD99B_1976_11D1_BD7C_0020AF42250B_.wvu.Cols" localSheetId="5" hidden="1">#REF!,#REF!,#REF!</definedName>
    <definedName name="Z_B47DD99B_1976_11D1_BD7C_0020AF42250B_.wvu.Cols" localSheetId="6" hidden="1">#REF!,#REF!,#REF!</definedName>
    <definedName name="Z_B47DD99B_1976_11D1_BD7C_0020AF42250B_.wvu.Cols" localSheetId="3" hidden="1">#REF!,#REF!,#REF!</definedName>
    <definedName name="Z_B47DD99B_1976_11D1_BD7C_0020AF42250B_.wvu.Cols" hidden="1">#REF!,#REF!,#REF!</definedName>
    <definedName name="Z_B47DD99C_1976_11D1_BD7C_0020AF42250B_.wvu.Cols" localSheetId="4" hidden="1">#REF!,#REF!</definedName>
    <definedName name="Z_B47DD99C_1976_11D1_BD7C_0020AF42250B_.wvu.Cols" localSheetId="5" hidden="1">#REF!,#REF!</definedName>
    <definedName name="Z_B47DD99C_1976_11D1_BD7C_0020AF42250B_.wvu.Cols" localSheetId="6" hidden="1">#REF!,#REF!</definedName>
    <definedName name="Z_B47DD99C_1976_11D1_BD7C_0020AF42250B_.wvu.Cols" localSheetId="3" hidden="1">#REF!,#REF!</definedName>
    <definedName name="Z_B47DD99C_1976_11D1_BD7C_0020AF42250B_.wvu.Cols" hidden="1">#REF!,#REF!</definedName>
    <definedName name="Z_B47DD99D_1976_11D1_BD7C_0020AF42250B_.wvu.Cols" localSheetId="4" hidden="1">#REF!,#REF!,#REF!</definedName>
    <definedName name="Z_B47DD99D_1976_11D1_BD7C_0020AF42250B_.wvu.Cols" localSheetId="5" hidden="1">#REF!,#REF!,#REF!</definedName>
    <definedName name="Z_B47DD99D_1976_11D1_BD7C_0020AF42250B_.wvu.Cols" localSheetId="6" hidden="1">#REF!,#REF!,#REF!</definedName>
    <definedName name="Z_B47DD99D_1976_11D1_BD7C_0020AF42250B_.wvu.Cols" localSheetId="3" hidden="1">#REF!,#REF!,#REF!</definedName>
    <definedName name="Z_B47DD99D_1976_11D1_BD7C_0020AF42250B_.wvu.Cols" hidden="1">#REF!,#REF!,#REF!</definedName>
    <definedName name="Z_B47DD99E_1976_11D1_BD7C_0020AF42250B_.wvu.Cols" localSheetId="4" hidden="1">#REF!,#REF!,#REF!,#REF!</definedName>
    <definedName name="Z_B47DD99E_1976_11D1_BD7C_0020AF42250B_.wvu.Cols" localSheetId="5" hidden="1">#REF!,#REF!,#REF!,#REF!</definedName>
    <definedName name="Z_B47DD99E_1976_11D1_BD7C_0020AF42250B_.wvu.Cols" localSheetId="6" hidden="1">#REF!,#REF!,#REF!,#REF!</definedName>
    <definedName name="Z_B47DD99E_1976_11D1_BD7C_0020AF42250B_.wvu.Cols" localSheetId="3" hidden="1">#REF!,#REF!,#REF!,#REF!</definedName>
    <definedName name="Z_B47DD99E_1976_11D1_BD7C_0020AF42250B_.wvu.Cols" hidden="1">#REF!,#REF!,#REF!,#REF!</definedName>
    <definedName name="Z_B47DD9A3_1976_11D1_BD7C_0020AF42250B_.wvu.Cols" localSheetId="4" hidden="1">#REF!,#REF!,#REF!</definedName>
    <definedName name="Z_B47DD9A3_1976_11D1_BD7C_0020AF42250B_.wvu.Cols" localSheetId="5" hidden="1">#REF!,#REF!,#REF!</definedName>
    <definedName name="Z_B47DD9A3_1976_11D1_BD7C_0020AF42250B_.wvu.Cols" localSheetId="6" hidden="1">#REF!,#REF!,#REF!</definedName>
    <definedName name="Z_B47DD9A3_1976_11D1_BD7C_0020AF42250B_.wvu.Cols" localSheetId="3" hidden="1">#REF!,#REF!,#REF!</definedName>
    <definedName name="Z_B47DD9A3_1976_11D1_BD7C_0020AF42250B_.wvu.Cols" hidden="1">#REF!,#REF!,#REF!</definedName>
    <definedName name="Z_B47DD9A4_1976_11D1_BD7C_0020AF42250B_.wvu.Cols" localSheetId="4" hidden="1">#REF!,#REF!,#REF!</definedName>
    <definedName name="Z_B47DD9A4_1976_11D1_BD7C_0020AF42250B_.wvu.Cols" localSheetId="5" hidden="1">#REF!,#REF!,#REF!</definedName>
    <definedName name="Z_B47DD9A4_1976_11D1_BD7C_0020AF42250B_.wvu.Cols" localSheetId="6" hidden="1">#REF!,#REF!,#REF!</definedName>
    <definedName name="Z_B47DD9A4_1976_11D1_BD7C_0020AF42250B_.wvu.Cols" localSheetId="3" hidden="1">#REF!,#REF!,#REF!</definedName>
    <definedName name="Z_B47DD9A4_1976_11D1_BD7C_0020AF42250B_.wvu.Cols" hidden="1">#REF!,#REF!,#REF!</definedName>
    <definedName name="Z_B6AE087C_DC06_11D2_BCA9_00C04F8BBE86_.wvu.Cols" localSheetId="4" hidden="1">#REF!,#REF!,#REF!,#REF!,#REF!</definedName>
    <definedName name="Z_B6AE087C_DC06_11D2_BCA9_00C04F8BBE86_.wvu.Cols" localSheetId="5" hidden="1">#REF!,#REF!,#REF!,#REF!,#REF!</definedName>
    <definedName name="Z_B6AE087C_DC06_11D2_BCA9_00C04F8BBE86_.wvu.Cols" localSheetId="6" hidden="1">#REF!,#REF!,#REF!,#REF!,#REF!</definedName>
    <definedName name="Z_B6AE087C_DC06_11D2_BCA9_00C04F8BBE86_.wvu.Cols" localSheetId="3" hidden="1">#REF!,#REF!,#REF!,#REF!,#REF!</definedName>
    <definedName name="Z_B6AE087C_DC06_11D2_BCA9_00C04F8BBE86_.wvu.Cols" hidden="1">#REF!,#REF!,#REF!,#REF!,#REF!</definedName>
    <definedName name="Z_B6AE087C_DC06_11D2_BCA9_00C04F8BBE86_.wvu.PrintArea" localSheetId="4" hidden="1">#REF!</definedName>
    <definedName name="Z_B6AE087C_DC06_11D2_BCA9_00C04F8BBE86_.wvu.PrintArea" localSheetId="5" hidden="1">#REF!</definedName>
    <definedName name="Z_B6AE087C_DC06_11D2_BCA9_00C04F8BBE86_.wvu.PrintArea" localSheetId="6" hidden="1">#REF!</definedName>
    <definedName name="Z_B6AE087C_DC06_11D2_BCA9_00C04F8BBE86_.wvu.PrintArea" localSheetId="3" hidden="1">#REF!</definedName>
    <definedName name="Z_B6AE087C_DC06_11D2_BCA9_00C04F8BBE86_.wvu.PrintArea" hidden="1">#REF!</definedName>
    <definedName name="Z_B6AE087C_DC06_11D2_BCA9_00C04F8BBE86_.wvu.Rows" localSheetId="4" hidden="1">#REF!,#REF!</definedName>
    <definedName name="Z_B6AE087C_DC06_11D2_BCA9_00C04F8BBE86_.wvu.Rows" localSheetId="5" hidden="1">#REF!,#REF!</definedName>
    <definedName name="Z_B6AE087C_DC06_11D2_BCA9_00C04F8BBE86_.wvu.Rows" localSheetId="6" hidden="1">#REF!,#REF!</definedName>
    <definedName name="Z_B6AE087C_DC06_11D2_BCA9_00C04F8BBE86_.wvu.Rows" localSheetId="3" hidden="1">#REF!,#REF!</definedName>
    <definedName name="Z_B6AE087C_DC06_11D2_BCA9_00C04F8BBE86_.wvu.Rows" hidden="1">#REF!,#REF!</definedName>
    <definedName name="Z_F2D042EF_2606_11D1_BD91_0020AF42250B_.wvu.Cols" localSheetId="4" hidden="1">#REF!,#REF!,#REF!</definedName>
    <definedName name="Z_F2D042EF_2606_11D1_BD91_0020AF42250B_.wvu.Cols" localSheetId="5" hidden="1">#REF!,#REF!,#REF!</definedName>
    <definedName name="Z_F2D042EF_2606_11D1_BD91_0020AF42250B_.wvu.Cols" localSheetId="6" hidden="1">#REF!,#REF!,#REF!</definedName>
    <definedName name="Z_F2D042EF_2606_11D1_BD91_0020AF42250B_.wvu.Cols" localSheetId="3" hidden="1">#REF!,#REF!,#REF!</definedName>
    <definedName name="Z_F2D042EF_2606_11D1_BD91_0020AF42250B_.wvu.Cols" hidden="1">#REF!,#REF!,#REF!</definedName>
    <definedName name="Z_F2D042F0_2606_11D1_BD91_0020AF42250B_.wvu.Cols" localSheetId="4" hidden="1">#REF!,#REF!,#REF!</definedName>
    <definedName name="Z_F2D042F0_2606_11D1_BD91_0020AF42250B_.wvu.Cols" localSheetId="5" hidden="1">#REF!,#REF!,#REF!</definedName>
    <definedName name="Z_F2D042F0_2606_11D1_BD91_0020AF42250B_.wvu.Cols" localSheetId="6" hidden="1">#REF!,#REF!,#REF!</definedName>
    <definedName name="Z_F2D042F0_2606_11D1_BD91_0020AF42250B_.wvu.Cols" localSheetId="3" hidden="1">#REF!,#REF!,#REF!</definedName>
    <definedName name="Z_F2D042F0_2606_11D1_BD91_0020AF42250B_.wvu.Cols" hidden="1">#REF!,#REF!,#REF!</definedName>
    <definedName name="Z_F2D042F2_2606_11D1_BD91_0020AF42250B_.wvu.Cols" localSheetId="4" hidden="1">#REF!,#REF!,#REF!,#REF!</definedName>
    <definedName name="Z_F2D042F2_2606_11D1_BD91_0020AF42250B_.wvu.Cols" localSheetId="5" hidden="1">#REF!,#REF!,#REF!,#REF!</definedName>
    <definedName name="Z_F2D042F2_2606_11D1_BD91_0020AF42250B_.wvu.Cols" localSheetId="6" hidden="1">#REF!,#REF!,#REF!,#REF!</definedName>
    <definedName name="Z_F2D042F2_2606_11D1_BD91_0020AF42250B_.wvu.Cols" localSheetId="3" hidden="1">#REF!,#REF!,#REF!,#REF!</definedName>
    <definedName name="Z_F2D042F2_2606_11D1_BD91_0020AF42250B_.wvu.Cols" hidden="1">#REF!,#REF!,#REF!,#REF!</definedName>
    <definedName name="Z_F2D042F3_2606_11D1_BD91_0020AF42250B_.wvu.Cols" localSheetId="4" hidden="1">#REF!,#REF!,#REF!</definedName>
    <definedName name="Z_F2D042F3_2606_11D1_BD91_0020AF42250B_.wvu.Cols" localSheetId="5" hidden="1">#REF!,#REF!,#REF!</definedName>
    <definedName name="Z_F2D042F3_2606_11D1_BD91_0020AF42250B_.wvu.Cols" localSheetId="6" hidden="1">#REF!,#REF!,#REF!</definedName>
    <definedName name="Z_F2D042F3_2606_11D1_BD91_0020AF42250B_.wvu.Cols" localSheetId="3" hidden="1">#REF!,#REF!,#REF!</definedName>
    <definedName name="Z_F2D042F3_2606_11D1_BD91_0020AF42250B_.wvu.Cols" hidden="1">#REF!,#REF!,#REF!</definedName>
    <definedName name="Z_F2D042F4_2606_11D1_BD91_0020AF42250B_.wvu.Cols" localSheetId="4" hidden="1">#REF!,#REF!</definedName>
    <definedName name="Z_F2D042F4_2606_11D1_BD91_0020AF42250B_.wvu.Cols" localSheetId="5" hidden="1">#REF!,#REF!</definedName>
    <definedName name="Z_F2D042F4_2606_11D1_BD91_0020AF42250B_.wvu.Cols" localSheetId="6" hidden="1">#REF!,#REF!</definedName>
    <definedName name="Z_F2D042F4_2606_11D1_BD91_0020AF42250B_.wvu.Cols" localSheetId="3" hidden="1">#REF!,#REF!</definedName>
    <definedName name="Z_F2D042F4_2606_11D1_BD91_0020AF42250B_.wvu.Cols" hidden="1">#REF!,#REF!</definedName>
    <definedName name="Z_F2D042F5_2606_11D1_BD91_0020AF42250B_.wvu.Cols" localSheetId="4" hidden="1">#REF!,#REF!,#REF!</definedName>
    <definedName name="Z_F2D042F5_2606_11D1_BD91_0020AF42250B_.wvu.Cols" localSheetId="5" hidden="1">#REF!,#REF!,#REF!</definedName>
    <definedName name="Z_F2D042F5_2606_11D1_BD91_0020AF42250B_.wvu.Cols" localSheetId="6" hidden="1">#REF!,#REF!,#REF!</definedName>
    <definedName name="Z_F2D042F5_2606_11D1_BD91_0020AF42250B_.wvu.Cols" localSheetId="3" hidden="1">#REF!,#REF!,#REF!</definedName>
    <definedName name="Z_F2D042F5_2606_11D1_BD91_0020AF42250B_.wvu.Cols" hidden="1">#REF!,#REF!,#REF!</definedName>
    <definedName name="Z_F2D042F6_2606_11D1_BD91_0020AF42250B_.wvu.Cols" localSheetId="4" hidden="1">#REF!,#REF!,#REF!,#REF!</definedName>
    <definedName name="Z_F2D042F6_2606_11D1_BD91_0020AF42250B_.wvu.Cols" localSheetId="5" hidden="1">#REF!,#REF!,#REF!,#REF!</definedName>
    <definedName name="Z_F2D042F6_2606_11D1_BD91_0020AF42250B_.wvu.Cols" localSheetId="6" hidden="1">#REF!,#REF!,#REF!,#REF!</definedName>
    <definedName name="Z_F2D042F6_2606_11D1_BD91_0020AF42250B_.wvu.Cols" localSheetId="3" hidden="1">#REF!,#REF!,#REF!,#REF!</definedName>
    <definedName name="Z_F2D042F6_2606_11D1_BD91_0020AF42250B_.wvu.Cols" hidden="1">#REF!,#REF!,#REF!,#REF!</definedName>
    <definedName name="Z_F2D042FB_2606_11D1_BD91_0020AF42250B_.wvu.Cols" localSheetId="4" hidden="1">#REF!,#REF!,#REF!</definedName>
    <definedName name="Z_F2D042FB_2606_11D1_BD91_0020AF42250B_.wvu.Cols" localSheetId="5" hidden="1">#REF!,#REF!,#REF!</definedName>
    <definedName name="Z_F2D042FB_2606_11D1_BD91_0020AF42250B_.wvu.Cols" localSheetId="6" hidden="1">#REF!,#REF!,#REF!</definedName>
    <definedName name="Z_F2D042FB_2606_11D1_BD91_0020AF42250B_.wvu.Cols" localSheetId="3" hidden="1">#REF!,#REF!,#REF!</definedName>
    <definedName name="Z_F2D042FB_2606_11D1_BD91_0020AF42250B_.wvu.Cols" hidden="1">#REF!,#REF!,#REF!</definedName>
    <definedName name="Z_F2D042FC_2606_11D1_BD91_0020AF42250B_.wvu.Cols" localSheetId="4" hidden="1">#REF!,#REF!,#REF!</definedName>
    <definedName name="Z_F2D042FC_2606_11D1_BD91_0020AF42250B_.wvu.Cols" localSheetId="5" hidden="1">#REF!,#REF!,#REF!</definedName>
    <definedName name="Z_F2D042FC_2606_11D1_BD91_0020AF42250B_.wvu.Cols" localSheetId="6" hidden="1">#REF!,#REF!,#REF!</definedName>
    <definedName name="Z_F2D042FC_2606_11D1_BD91_0020AF42250B_.wvu.Cols" localSheetId="3" hidden="1">#REF!,#REF!,#REF!</definedName>
    <definedName name="Z_F2D042FC_2606_11D1_BD91_0020AF42250B_.wvu.Cols" hidden="1">#REF!,#REF!,#REF!</definedName>
    <definedName name="Z_FAFA6ED0_0531_11D1_BD56_0020AF42250B_.wvu.Cols" localSheetId="4" hidden="1">#REF!,#REF!,#REF!,#REF!</definedName>
    <definedName name="Z_FAFA6ED0_0531_11D1_BD56_0020AF42250B_.wvu.Cols" localSheetId="5" hidden="1">#REF!,#REF!,#REF!,#REF!</definedName>
    <definedName name="Z_FAFA6ED0_0531_11D1_BD56_0020AF42250B_.wvu.Cols" localSheetId="6" hidden="1">#REF!,#REF!,#REF!,#REF!</definedName>
    <definedName name="Z_FAFA6ED0_0531_11D1_BD56_0020AF42250B_.wvu.Cols" localSheetId="3" hidden="1">#REF!,#REF!,#REF!,#REF!</definedName>
    <definedName name="Z_FAFA6ED0_0531_11D1_BD56_0020AF42250B_.wvu.Cols" hidden="1">#REF!,#REF!,#REF!,#REF!</definedName>
    <definedName name="Z_FAFA6ED0_0531_11D1_BD56_0020AF42250B_.wvu.PrintArea" localSheetId="4" hidden="1">#REF!</definedName>
    <definedName name="Z_FAFA6ED0_0531_11D1_BD56_0020AF42250B_.wvu.PrintArea" localSheetId="5" hidden="1">#REF!</definedName>
    <definedName name="Z_FAFA6ED0_0531_11D1_BD56_0020AF42250B_.wvu.PrintArea" localSheetId="6" hidden="1">#REF!</definedName>
    <definedName name="Z_FAFA6ED0_0531_11D1_BD56_0020AF42250B_.wvu.PrintArea" localSheetId="3" hidden="1">#REF!</definedName>
    <definedName name="Z_FAFA6ED0_0531_11D1_BD56_0020AF42250B_.wvu.PrintArea" hidden="1">#REF!</definedName>
    <definedName name="Z_FAFA6ED0_0531_11D1_BD56_0020AF42250B_.wvu.PrintTitles" localSheetId="4" hidden="1">#REF!</definedName>
    <definedName name="Z_FAFA6ED0_0531_11D1_BD56_0020AF42250B_.wvu.PrintTitles" localSheetId="5" hidden="1">#REF!</definedName>
    <definedName name="Z_FAFA6ED0_0531_11D1_BD56_0020AF42250B_.wvu.PrintTitles" localSheetId="6" hidden="1">#REF!</definedName>
    <definedName name="Z_FAFA6ED0_0531_11D1_BD56_0020AF42250B_.wvu.PrintTitles" localSheetId="3" hidden="1">#REF!</definedName>
    <definedName name="Z_FAFA6ED0_0531_11D1_BD56_0020AF42250B_.wvu.PrintTitles" hidden="1">#REF!</definedName>
    <definedName name="Z_FAFA6ED1_0531_11D1_BD56_0020AF42250B_.wvu.Cols" localSheetId="4" hidden="1">#REF!,#REF!,#REF!</definedName>
    <definedName name="Z_FAFA6ED1_0531_11D1_BD56_0020AF42250B_.wvu.Cols" localSheetId="5" hidden="1">#REF!,#REF!,#REF!</definedName>
    <definedName name="Z_FAFA6ED1_0531_11D1_BD56_0020AF42250B_.wvu.Cols" localSheetId="6" hidden="1">#REF!,#REF!,#REF!</definedName>
    <definedName name="Z_FAFA6ED1_0531_11D1_BD56_0020AF42250B_.wvu.Cols" localSheetId="3" hidden="1">#REF!,#REF!,#REF!</definedName>
    <definedName name="Z_FAFA6ED1_0531_11D1_BD56_0020AF42250B_.wvu.Cols" hidden="1">#REF!,#REF!,#REF!</definedName>
    <definedName name="Z_FAFA6ED1_0531_11D1_BD56_0020AF42250B_.wvu.PrintArea" localSheetId="4" hidden="1">#REF!</definedName>
    <definedName name="Z_FAFA6ED1_0531_11D1_BD56_0020AF42250B_.wvu.PrintArea" localSheetId="5" hidden="1">#REF!</definedName>
    <definedName name="Z_FAFA6ED1_0531_11D1_BD56_0020AF42250B_.wvu.PrintArea" localSheetId="6" hidden="1">#REF!</definedName>
    <definedName name="Z_FAFA6ED1_0531_11D1_BD56_0020AF42250B_.wvu.PrintArea" localSheetId="3" hidden="1">#REF!</definedName>
    <definedName name="Z_FAFA6ED1_0531_11D1_BD56_0020AF42250B_.wvu.PrintArea" hidden="1">#REF!</definedName>
    <definedName name="Z_FAFA6ED1_0531_11D1_BD56_0020AF42250B_.wvu.PrintTitles" localSheetId="4" hidden="1">#REF!</definedName>
    <definedName name="Z_FAFA6ED1_0531_11D1_BD56_0020AF42250B_.wvu.PrintTitles" localSheetId="5" hidden="1">#REF!</definedName>
    <definedName name="Z_FAFA6ED1_0531_11D1_BD56_0020AF42250B_.wvu.PrintTitles" localSheetId="6" hidden="1">#REF!</definedName>
    <definedName name="Z_FAFA6ED1_0531_11D1_BD56_0020AF42250B_.wvu.PrintTitles" localSheetId="3" hidden="1">#REF!</definedName>
    <definedName name="Z_FAFA6ED1_0531_11D1_BD56_0020AF42250B_.wvu.PrintTitles" hidden="1">#REF!</definedName>
    <definedName name="zdfgxzdfg" localSheetId="4" hidden="1">{"ReportTop",#N/A,FALSE,"report top"}</definedName>
    <definedName name="zdfgxzdfg" localSheetId="5" hidden="1">{"ReportTop",#N/A,FALSE,"report top"}</definedName>
    <definedName name="zdfgxzdfg" localSheetId="6" hidden="1">{"ReportTop",#N/A,FALSE,"report top"}</definedName>
    <definedName name="zdfgxzdfg" localSheetId="3" hidden="1">{"ReportTop",#N/A,FALSE,"report top"}</definedName>
    <definedName name="zdfgxzdfg" hidden="1">{"ReportTop",#N/A,FALSE,"report top"}</definedName>
    <definedName name="zxc" localSheetId="4" hidden="1">{"mgmt forecast",#N/A,FALSE,"Mgmt Forecast";"dcf table",#N/A,FALSE,"Mgmt Forecast";"sensitivity",#N/A,FALSE,"Mgmt Forecast";"table inputs",#N/A,FALSE,"Mgmt Forecast";"calculations",#N/A,FALSE,"Mgmt Forecast"}</definedName>
    <definedName name="zxc" localSheetId="5" hidden="1">{"mgmt forecast",#N/A,FALSE,"Mgmt Forecast";"dcf table",#N/A,FALSE,"Mgmt Forecast";"sensitivity",#N/A,FALSE,"Mgmt Forecast";"table inputs",#N/A,FALSE,"Mgmt Forecast";"calculations",#N/A,FALSE,"Mgmt Forecast"}</definedName>
    <definedName name="zxc" localSheetId="6" hidden="1">{"mgmt forecast",#N/A,FALSE,"Mgmt Forecast";"dcf table",#N/A,FALSE,"Mgmt Forecast";"sensitivity",#N/A,FALSE,"Mgmt Forecast";"table inputs",#N/A,FALSE,"Mgmt Forecast";"calculations",#N/A,FALSE,"Mgmt Forecast"}</definedName>
    <definedName name="zxc" localSheetId="3" hidden="1">{"mgmt forecast",#N/A,FALSE,"Mgmt Forecast";"dcf table",#N/A,FALSE,"Mgmt Forecast";"sensitivity",#N/A,FALSE,"Mgmt Forecast";"table inputs",#N/A,FALSE,"Mgmt Forecast";"calculations",#N/A,FALSE,"Mgmt Forecast"}</definedName>
    <definedName name="zxc" hidden="1">{"mgmt forecast",#N/A,FALSE,"Mgmt Forecast";"dcf table",#N/A,FALSE,"Mgmt Forecast";"sensitivity",#N/A,FALSE,"Mgmt Forecast";"table inputs",#N/A,FALSE,"Mgmt Forecast";"calculations",#N/A,FALSE,"Mgmt Forecast"}</definedName>
    <definedName name="zxcxc" localSheetId="4" hidden="1">{#N/A,#N/A,TRUE,"CashFlowSummary";#N/A,#N/A,TRUE,"FinanceCashFlow";#N/A,#N/A,TRUE,"LandCashFlow";#N/A,#N/A,TRUE,"ConstCashFlow";#N/A,#N/A,TRUE,"A&amp;ECashFlow";#N/A,#N/A,TRUE,"IndirectCashFlow";#N/A,#N/A,TRUE,"MarketingCashFlow";#N/A,#N/A,TRUE,"LeaseUp";#N/A,#N/A,TRUE,"G&amp;ACashFlow"}</definedName>
    <definedName name="zxcxc" localSheetId="5" hidden="1">{#N/A,#N/A,TRUE,"CashFlowSummary";#N/A,#N/A,TRUE,"FinanceCashFlow";#N/A,#N/A,TRUE,"LandCashFlow";#N/A,#N/A,TRUE,"ConstCashFlow";#N/A,#N/A,TRUE,"A&amp;ECashFlow";#N/A,#N/A,TRUE,"IndirectCashFlow";#N/A,#N/A,TRUE,"MarketingCashFlow";#N/A,#N/A,TRUE,"LeaseUp";#N/A,#N/A,TRUE,"G&amp;ACashFlow"}</definedName>
    <definedName name="zxcxc" localSheetId="6" hidden="1">{#N/A,#N/A,TRUE,"CashFlowSummary";#N/A,#N/A,TRUE,"FinanceCashFlow";#N/A,#N/A,TRUE,"LandCashFlow";#N/A,#N/A,TRUE,"ConstCashFlow";#N/A,#N/A,TRUE,"A&amp;ECashFlow";#N/A,#N/A,TRUE,"IndirectCashFlow";#N/A,#N/A,TRUE,"MarketingCashFlow";#N/A,#N/A,TRUE,"LeaseUp";#N/A,#N/A,TRUE,"G&amp;ACashFlow"}</definedName>
    <definedName name="zxcxc" localSheetId="3" hidden="1">{#N/A,#N/A,TRUE,"CashFlowSummary";#N/A,#N/A,TRUE,"FinanceCashFlow";#N/A,#N/A,TRUE,"LandCashFlow";#N/A,#N/A,TRUE,"ConstCashFlow";#N/A,#N/A,TRUE,"A&amp;ECashFlow";#N/A,#N/A,TRUE,"IndirectCashFlow";#N/A,#N/A,TRUE,"MarketingCashFlow";#N/A,#N/A,TRUE,"LeaseUp";#N/A,#N/A,TRUE,"G&amp;ACashFlow"}</definedName>
    <definedName name="zxcxc" hidden="1">{#N/A,#N/A,TRUE,"CashFlowSummary";#N/A,#N/A,TRUE,"FinanceCashFlow";#N/A,#N/A,TRUE,"LandCashFlow";#N/A,#N/A,TRUE,"ConstCashFlow";#N/A,#N/A,TRUE,"A&amp;ECashFlow";#N/A,#N/A,TRUE,"IndirectCashFlow";#N/A,#N/A,TRUE,"MarketingCashFlow";#N/A,#N/A,TRUE,"LeaseUp";#N/A,#N/A,TRUE,"G&amp;ACashFlow"}</definedName>
    <definedName name="zz" localSheetId="4" hidden="1">{#N/A,#N/A,FALSE,"Project Properties";#N/A,#N/A,FALSE,"Eng %";#N/A,#N/A,FALSE,"ENGFORM";#N/A,#N/A,FALSE,"staffing";#N/A,#N/A,FALSE,"spending"}</definedName>
    <definedName name="zz" localSheetId="5" hidden="1">{#N/A,#N/A,FALSE,"Project Properties";#N/A,#N/A,FALSE,"Eng %";#N/A,#N/A,FALSE,"ENGFORM";#N/A,#N/A,FALSE,"staffing";#N/A,#N/A,FALSE,"spending"}</definedName>
    <definedName name="zz" localSheetId="6" hidden="1">{#N/A,#N/A,FALSE,"Project Properties";#N/A,#N/A,FALSE,"Eng %";#N/A,#N/A,FALSE,"ENGFORM";#N/A,#N/A,FALSE,"staffing";#N/A,#N/A,FALSE,"spending"}</definedName>
    <definedName name="zz" localSheetId="3" hidden="1">{#N/A,#N/A,FALSE,"Project Properties";#N/A,#N/A,FALSE,"Eng %";#N/A,#N/A,FALSE,"ENGFORM";#N/A,#N/A,FALSE,"staffing";#N/A,#N/A,FALSE,"spending"}</definedName>
    <definedName name="zz" hidden="1">{#N/A,#N/A,FALSE,"Project Properties";#N/A,#N/A,FALSE,"Eng %";#N/A,#N/A,FALSE,"ENGFORM";#N/A,#N/A,FALSE,"staffing";#N/A,#N/A,FALSE,"spending"}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3" i="31" l="1"/>
  <c r="V12" i="31"/>
  <c r="V16" i="31"/>
  <c r="V15" i="31"/>
  <c r="N269" i="37" l="1"/>
  <c r="N260" i="37"/>
  <c r="N251" i="37"/>
  <c r="N242" i="37"/>
  <c r="N233" i="37"/>
  <c r="I72" i="2"/>
  <c r="L11" i="13" s="1"/>
  <c r="J155" i="2"/>
  <c r="H11" i="37"/>
  <c r="H10" i="37"/>
  <c r="H9" i="37"/>
  <c r="H8" i="37"/>
  <c r="H7" i="37"/>
  <c r="V87" i="37" s="1"/>
  <c r="G11" i="37"/>
  <c r="F11" i="37" s="1"/>
  <c r="G10" i="37"/>
  <c r="F10" i="37" s="1"/>
  <c r="G9" i="37"/>
  <c r="F9" i="37" s="1"/>
  <c r="G8" i="37"/>
  <c r="F8" i="37" s="1"/>
  <c r="G7" i="37"/>
  <c r="N146" i="2"/>
  <c r="M146" i="2"/>
  <c r="L146" i="2"/>
  <c r="K146" i="2"/>
  <c r="J146" i="2"/>
  <c r="E11" i="37"/>
  <c r="O169" i="37" s="1"/>
  <c r="O170" i="37" s="1"/>
  <c r="E10" i="37"/>
  <c r="O147" i="37" s="1"/>
  <c r="O148" i="37" s="1"/>
  <c r="E9" i="37"/>
  <c r="O125" i="37" s="1"/>
  <c r="O126" i="37" s="1"/>
  <c r="E8" i="37"/>
  <c r="O103" i="37" s="1"/>
  <c r="O104" i="37" s="1"/>
  <c r="E7" i="37"/>
  <c r="O58" i="37" s="1"/>
  <c r="C11" i="37"/>
  <c r="C10" i="37"/>
  <c r="C9" i="37"/>
  <c r="C8" i="37"/>
  <c r="C7" i="37"/>
  <c r="O23" i="37"/>
  <c r="P23" i="37" s="1"/>
  <c r="Q23" i="37" s="1"/>
  <c r="R23" i="37" s="1"/>
  <c r="S23" i="37" s="1"/>
  <c r="T23" i="37" s="1"/>
  <c r="U23" i="37" s="1"/>
  <c r="V23" i="37" s="1"/>
  <c r="W23" i="37" s="1"/>
  <c r="X23" i="37" s="1"/>
  <c r="Y23" i="37" s="1"/>
  <c r="Z23" i="37" s="1"/>
  <c r="Z87" i="37"/>
  <c r="P22" i="37"/>
  <c r="Q22" i="37" s="1"/>
  <c r="R22" i="37" s="1"/>
  <c r="S22" i="37" s="1"/>
  <c r="T22" i="37" s="1"/>
  <c r="U22" i="37" s="1"/>
  <c r="V22" i="37" s="1"/>
  <c r="W22" i="37" s="1"/>
  <c r="X22" i="37" s="1"/>
  <c r="Y22" i="37" s="1"/>
  <c r="Z22" i="37" s="1"/>
  <c r="O216" i="37"/>
  <c r="O209" i="37"/>
  <c r="O208" i="37"/>
  <c r="O207" i="37"/>
  <c r="O206" i="37"/>
  <c r="O205" i="37"/>
  <c r="O194" i="37"/>
  <c r="O193" i="37" s="1"/>
  <c r="X87" i="37"/>
  <c r="W87" i="37"/>
  <c r="U87" i="37"/>
  <c r="T87" i="37"/>
  <c r="S87" i="37"/>
  <c r="R87" i="37"/>
  <c r="Q87" i="37"/>
  <c r="P87" i="37"/>
  <c r="O51" i="37"/>
  <c r="O50" i="37" s="1"/>
  <c r="O46" i="37"/>
  <c r="P21" i="37"/>
  <c r="O21" i="37"/>
  <c r="O198" i="37" s="1"/>
  <c r="J7" i="37"/>
  <c r="F7" i="37"/>
  <c r="Q21" i="37" l="1"/>
  <c r="Y87" i="37"/>
  <c r="N87" i="37" s="1"/>
  <c r="Z21" i="37"/>
  <c r="Z51" i="37"/>
  <c r="Z50" i="37" s="1"/>
  <c r="Z194" i="37"/>
  <c r="Z193" i="37" s="1"/>
  <c r="Z205" i="37"/>
  <c r="O220" i="37"/>
  <c r="O222" i="37" s="1"/>
  <c r="O67" i="37"/>
  <c r="O76" i="37" s="1"/>
  <c r="O59" i="37"/>
  <c r="P194" i="37"/>
  <c r="P193" i="37" s="1"/>
  <c r="P51" i="37"/>
  <c r="P50" i="37" s="1"/>
  <c r="Q205" i="37"/>
  <c r="U205" i="37"/>
  <c r="R205" i="37"/>
  <c r="V205" i="37"/>
  <c r="S205" i="37"/>
  <c r="W205" i="37"/>
  <c r="P205" i="37"/>
  <c r="T205" i="37"/>
  <c r="X205" i="37"/>
  <c r="Z32" i="37" l="1"/>
  <c r="Z43" i="37"/>
  <c r="Z47" i="37"/>
  <c r="Z198" i="37"/>
  <c r="Z42" i="37"/>
  <c r="Z40" i="37"/>
  <c r="Z45" i="37" s="1"/>
  <c r="Y205" i="37"/>
  <c r="N205" i="37" s="1"/>
  <c r="P10" i="37" s="1"/>
  <c r="J154" i="2" s="1"/>
  <c r="J156" i="2" s="1"/>
  <c r="O143" i="2"/>
  <c r="O144" i="2" s="1"/>
  <c r="Z67" i="37"/>
  <c r="Z76" i="37" s="1"/>
  <c r="Q194" i="37"/>
  <c r="Q193" i="37" s="1"/>
  <c r="Q51" i="37"/>
  <c r="Q50" i="37" s="1"/>
  <c r="P67" i="37"/>
  <c r="P76" i="37" s="1"/>
  <c r="Q67" i="37" l="1"/>
  <c r="R194" i="37"/>
  <c r="R193" i="37" s="1"/>
  <c r="R51" i="37"/>
  <c r="R50" i="37" s="1"/>
  <c r="R21" i="37"/>
  <c r="R10" i="37"/>
  <c r="S194" i="37" l="1"/>
  <c r="S193" i="37" s="1"/>
  <c r="S51" i="37"/>
  <c r="S50" i="37" s="1"/>
  <c r="S21" i="37"/>
  <c r="R67" i="37"/>
  <c r="R76" i="37" s="1"/>
  <c r="Q76" i="37"/>
  <c r="S67" i="37" l="1"/>
  <c r="S76" i="37" s="1"/>
  <c r="T194" i="37"/>
  <c r="T193" i="37" s="1"/>
  <c r="T51" i="37"/>
  <c r="T50" i="37" s="1"/>
  <c r="T21" i="37"/>
  <c r="T47" i="37" s="1"/>
  <c r="U194" i="37" l="1"/>
  <c r="U193" i="37" s="1"/>
  <c r="U51" i="37"/>
  <c r="U50" i="37" s="1"/>
  <c r="U21" i="37"/>
  <c r="U47" i="37" s="1"/>
  <c r="T67" i="37"/>
  <c r="T76" i="37" s="1"/>
  <c r="V194" i="37" l="1"/>
  <c r="V193" i="37" s="1"/>
  <c r="V51" i="37"/>
  <c r="V50" i="37" s="1"/>
  <c r="V21" i="37"/>
  <c r="V47" i="37" s="1"/>
  <c r="U67" i="37"/>
  <c r="U76" i="37" s="1"/>
  <c r="W194" i="37" l="1"/>
  <c r="W193" i="37" s="1"/>
  <c r="W51" i="37"/>
  <c r="W50" i="37" s="1"/>
  <c r="W21" i="37"/>
  <c r="W47" i="37" s="1"/>
  <c r="V67" i="37"/>
  <c r="V76" i="37" s="1"/>
  <c r="X194" i="37" l="1"/>
  <c r="X193" i="37" s="1"/>
  <c r="X51" i="37"/>
  <c r="X50" i="37" s="1"/>
  <c r="X21" i="37"/>
  <c r="X47" i="37" s="1"/>
  <c r="W67" i="37"/>
  <c r="W76" i="37" s="1"/>
  <c r="X67" i="37" l="1"/>
  <c r="X76" i="37" s="1"/>
  <c r="Y194" i="37"/>
  <c r="Y193" i="37" s="1"/>
  <c r="Y51" i="37"/>
  <c r="Y50" i="37" s="1"/>
  <c r="Y21" i="37"/>
  <c r="Y47" i="37" s="1"/>
  <c r="Y67" i="37" l="1"/>
  <c r="Y76" i="37" s="1"/>
  <c r="O195" i="37" l="1"/>
  <c r="O52" i="37"/>
  <c r="P195" i="37" l="1"/>
  <c r="P52" i="37"/>
  <c r="Q195" i="37" l="1"/>
  <c r="Q52" i="37"/>
  <c r="R195" i="37" l="1"/>
  <c r="R52" i="37"/>
  <c r="S195" i="37" l="1"/>
  <c r="S52" i="37"/>
  <c r="T195" i="37" l="1"/>
  <c r="T52" i="37"/>
  <c r="U195" i="37" l="1"/>
  <c r="U52" i="37"/>
  <c r="V195" i="37" l="1"/>
  <c r="V52" i="37"/>
  <c r="W195" i="37" l="1"/>
  <c r="W52" i="37"/>
  <c r="X195" i="37" l="1"/>
  <c r="X52" i="37"/>
  <c r="Z195" i="37" l="1"/>
  <c r="Z52" i="37"/>
  <c r="Y195" i="37"/>
  <c r="Y52" i="37"/>
  <c r="N67" i="37" l="1"/>
  <c r="N41" i="37"/>
  <c r="N76" i="37" l="1"/>
  <c r="Z31" i="37" l="1"/>
  <c r="Z124" i="37" l="1"/>
  <c r="Z102" i="37"/>
  <c r="Z146" i="37"/>
  <c r="Z168" i="37"/>
  <c r="Z57" i="37" l="1"/>
  <c r="Z30" i="37"/>
  <c r="P168" i="37" l="1"/>
  <c r="P102" i="37"/>
  <c r="P124" i="37"/>
  <c r="P146" i="37"/>
  <c r="P57" i="37" l="1"/>
  <c r="P30" i="37"/>
  <c r="P89" i="37" l="1"/>
  <c r="P207" i="37" s="1"/>
  <c r="P88" i="37"/>
  <c r="P91" i="37"/>
  <c r="P209" i="37" s="1"/>
  <c r="P90" i="37"/>
  <c r="P208" i="37" s="1"/>
  <c r="P206" i="37" l="1"/>
  <c r="P220" i="37" s="1"/>
  <c r="P216" i="37"/>
  <c r="P222" i="37" l="1"/>
  <c r="W168" i="37" l="1"/>
  <c r="W102" i="37"/>
  <c r="W146" i="37"/>
  <c r="W124" i="37"/>
  <c r="W57" i="37" l="1"/>
  <c r="W30" i="37"/>
  <c r="X168" i="37" l="1"/>
  <c r="X146" i="37"/>
  <c r="X124" i="37"/>
  <c r="X102" i="37"/>
  <c r="X57" i="37" l="1"/>
  <c r="X30" i="37"/>
  <c r="Y146" i="37" l="1"/>
  <c r="Y168" i="37"/>
  <c r="Y124" i="37"/>
  <c r="Y102" i="37"/>
  <c r="Y57" i="37" l="1"/>
  <c r="Y30" i="37"/>
  <c r="Q102" i="37" l="1"/>
  <c r="Q124" i="37"/>
  <c r="Q168" i="37"/>
  <c r="Q146" i="37"/>
  <c r="Q57" i="37" l="1"/>
  <c r="Q30" i="37"/>
  <c r="Q91" i="37" l="1"/>
  <c r="Q209" i="37" s="1"/>
  <c r="Q90" i="37"/>
  <c r="Q208" i="37" s="1"/>
  <c r="Q89" i="37"/>
  <c r="Q207" i="37" s="1"/>
  <c r="Q88" i="37"/>
  <c r="Q216" i="37" l="1"/>
  <c r="Q206" i="37"/>
  <c r="Q220" i="37" s="1"/>
  <c r="Q222" i="37" l="1"/>
  <c r="R102" i="37" l="1"/>
  <c r="R124" i="37"/>
  <c r="R168" i="37"/>
  <c r="R146" i="37"/>
  <c r="R57" i="37" l="1"/>
  <c r="R30" i="37"/>
  <c r="R89" i="37" l="1"/>
  <c r="R207" i="37" s="1"/>
  <c r="R88" i="37"/>
  <c r="R91" i="37"/>
  <c r="R209" i="37" s="1"/>
  <c r="R90" i="37"/>
  <c r="R208" i="37" s="1"/>
  <c r="R216" i="37" l="1"/>
  <c r="R206" i="37"/>
  <c r="R220" i="37" s="1"/>
  <c r="R222" i="37" l="1"/>
  <c r="S168" i="37" l="1"/>
  <c r="S102" i="37"/>
  <c r="S124" i="37"/>
  <c r="S146" i="37"/>
  <c r="S57" i="37" l="1"/>
  <c r="S30" i="37"/>
  <c r="S88" i="37" l="1"/>
  <c r="S91" i="37"/>
  <c r="S209" i="37" s="1"/>
  <c r="S90" i="37"/>
  <c r="S208" i="37" s="1"/>
  <c r="S89" i="37"/>
  <c r="S207" i="37" s="1"/>
  <c r="S206" i="37" l="1"/>
  <c r="S220" i="37" s="1"/>
  <c r="S216" i="37"/>
  <c r="S222" i="37" l="1"/>
  <c r="T124" i="37" l="1"/>
  <c r="T168" i="37"/>
  <c r="T102" i="37"/>
  <c r="T146" i="37"/>
  <c r="T57" i="37" l="1"/>
  <c r="T30" i="37"/>
  <c r="T89" i="37" l="1"/>
  <c r="T207" i="37" s="1"/>
  <c r="T88" i="37"/>
  <c r="T91" i="37"/>
  <c r="T209" i="37" s="1"/>
  <c r="T90" i="37"/>
  <c r="T208" i="37" s="1"/>
  <c r="T206" i="37" l="1"/>
  <c r="T220" i="37" s="1"/>
  <c r="T216" i="37"/>
  <c r="T222" i="37" l="1"/>
  <c r="U124" i="37" l="1"/>
  <c r="U146" i="37"/>
  <c r="U168" i="37"/>
  <c r="U102" i="37"/>
  <c r="U30" i="37" l="1"/>
  <c r="U57" i="37"/>
  <c r="U88" i="37" l="1"/>
  <c r="U90" i="37"/>
  <c r="U208" i="37" s="1"/>
  <c r="U91" i="37"/>
  <c r="U209" i="37" s="1"/>
  <c r="U89" i="37"/>
  <c r="U207" i="37" s="1"/>
  <c r="U216" i="37" l="1"/>
  <c r="U206" i="37"/>
  <c r="U220" i="37" s="1"/>
  <c r="U222" i="37" l="1"/>
  <c r="V102" i="37" l="1"/>
  <c r="V146" i="37"/>
  <c r="V124" i="37"/>
  <c r="V168" i="37"/>
  <c r="V30" i="37" l="1"/>
  <c r="V57" i="37"/>
  <c r="V90" i="37" l="1"/>
  <c r="V208" i="37" s="1"/>
  <c r="V89" i="37"/>
  <c r="V207" i="37" s="1"/>
  <c r="V91" i="37"/>
  <c r="V209" i="37" s="1"/>
  <c r="W88" i="37" l="1"/>
  <c r="W206" i="37" s="1"/>
  <c r="W89" i="37"/>
  <c r="W207" i="37" s="1"/>
  <c r="W90" i="37"/>
  <c r="W208" i="37" s="1"/>
  <c r="X90" i="37" l="1"/>
  <c r="X208" i="37" s="1"/>
  <c r="X89" i="37"/>
  <c r="X207" i="37" s="1"/>
  <c r="X91" i="37"/>
  <c r="X209" i="37" s="1"/>
  <c r="X88" i="37"/>
  <c r="X216" i="37" l="1"/>
  <c r="X206" i="37"/>
  <c r="X220" i="37" s="1"/>
  <c r="X222" i="37" l="1"/>
  <c r="Y89" i="37" l="1"/>
  <c r="Y207" i="37" s="1"/>
  <c r="Y90" i="37"/>
  <c r="Y208" i="37" s="1"/>
  <c r="Y88" i="37"/>
  <c r="Y206" i="37" l="1"/>
  <c r="Z90" i="37" l="1"/>
  <c r="Z208" i="37" s="1"/>
  <c r="Z91" i="37"/>
  <c r="Z209" i="37" s="1"/>
  <c r="Z88" i="37"/>
  <c r="Z206" i="37" l="1"/>
  <c r="N208" i="37" l="1"/>
  <c r="P13" i="37" s="1"/>
  <c r="M154" i="2" s="1"/>
  <c r="N90" i="37"/>
  <c r="E32" i="3" l="1"/>
  <c r="E31" i="3"/>
  <c r="E30" i="3"/>
  <c r="E29" i="3"/>
  <c r="E25" i="3"/>
  <c r="D29" i="32" l="1"/>
  <c r="E29" i="32" s="1"/>
  <c r="D28" i="32"/>
  <c r="E28" i="32" s="1"/>
  <c r="C26" i="32"/>
  <c r="F106" i="32"/>
  <c r="F108" i="32" l="1"/>
  <c r="K116" i="2"/>
  <c r="L116" i="2" l="1"/>
  <c r="L117" i="2" s="1"/>
  <c r="C14" i="30" l="1"/>
  <c r="C25" i="27"/>
  <c r="G84" i="32"/>
  <c r="G107" i="32" s="1"/>
  <c r="H84" i="32"/>
  <c r="H107" i="32" s="1"/>
  <c r="I84" i="32"/>
  <c r="I107" i="32" s="1"/>
  <c r="J84" i="32"/>
  <c r="J107" i="32" s="1"/>
  <c r="K84" i="32"/>
  <c r="K107" i="32" s="1"/>
  <c r="L84" i="32"/>
  <c r="L107" i="32" s="1"/>
  <c r="M84" i="32"/>
  <c r="M107" i="32" s="1"/>
  <c r="N84" i="32"/>
  <c r="N107" i="32" s="1"/>
  <c r="O84" i="32"/>
  <c r="O107" i="32" s="1"/>
  <c r="P84" i="32"/>
  <c r="P107" i="32" s="1"/>
  <c r="Q84" i="32"/>
  <c r="Q107" i="32" s="1"/>
  <c r="G58" i="32"/>
  <c r="H58" i="32"/>
  <c r="I58" i="32"/>
  <c r="J58" i="32"/>
  <c r="K58" i="32"/>
  <c r="L58" i="32"/>
  <c r="M58" i="32"/>
  <c r="N58" i="32"/>
  <c r="O58" i="32"/>
  <c r="P58" i="32"/>
  <c r="Q58" i="32"/>
  <c r="X17" i="2" l="1"/>
  <c r="X18" i="2"/>
  <c r="X19" i="2"/>
  <c r="X20" i="2"/>
  <c r="X21" i="2"/>
  <c r="X22" i="2"/>
  <c r="X23" i="2"/>
  <c r="X24" i="2"/>
  <c r="X25" i="2"/>
  <c r="X26" i="2"/>
  <c r="X27" i="2"/>
  <c r="F27" i="3" l="1"/>
  <c r="BE28" i="2" l="1"/>
  <c r="BD28" i="2"/>
  <c r="BC28" i="2"/>
  <c r="BB28" i="2"/>
  <c r="BA28" i="2"/>
  <c r="AZ28" i="2"/>
  <c r="AY28" i="2"/>
  <c r="AX28" i="2"/>
  <c r="AW28" i="2"/>
  <c r="AV28" i="2"/>
  <c r="AU28" i="2"/>
  <c r="AT28" i="2"/>
  <c r="AS28" i="2"/>
  <c r="AR28" i="2"/>
  <c r="AQ28" i="2"/>
  <c r="AP28" i="2"/>
  <c r="I55" i="3"/>
  <c r="I68" i="3"/>
  <c r="AW29" i="2" l="1"/>
  <c r="AY29" i="2"/>
  <c r="AQ29" i="2"/>
  <c r="AU29" i="2"/>
  <c r="BC29" i="2"/>
  <c r="BE29" i="2"/>
  <c r="AS29" i="2"/>
  <c r="BA29" i="2"/>
  <c r="Q38" i="32"/>
  <c r="P38" i="32"/>
  <c r="O38" i="32"/>
  <c r="N38" i="32"/>
  <c r="M38" i="32"/>
  <c r="L38" i="32"/>
  <c r="K38" i="32"/>
  <c r="Q33" i="30"/>
  <c r="P33" i="30"/>
  <c r="O33" i="30"/>
  <c r="N33" i="30"/>
  <c r="M33" i="30"/>
  <c r="L33" i="30"/>
  <c r="K33" i="30"/>
  <c r="Q130" i="27"/>
  <c r="Q48" i="27"/>
  <c r="Q43" i="27"/>
  <c r="Q65" i="27" s="1"/>
  <c r="Q26" i="27"/>
  <c r="P130" i="27"/>
  <c r="P48" i="27"/>
  <c r="P43" i="27"/>
  <c r="P86" i="27" s="1"/>
  <c r="P26" i="27"/>
  <c r="O130" i="27"/>
  <c r="N130" i="27"/>
  <c r="M130" i="27"/>
  <c r="L130" i="27"/>
  <c r="K130" i="27"/>
  <c r="O48" i="27"/>
  <c r="N48" i="27"/>
  <c r="M48" i="27"/>
  <c r="L48" i="27"/>
  <c r="K48" i="27"/>
  <c r="O43" i="27"/>
  <c r="N43" i="27"/>
  <c r="N86" i="27" s="1"/>
  <c r="M43" i="27"/>
  <c r="M65" i="27" s="1"/>
  <c r="L43" i="27"/>
  <c r="L86" i="27" s="1"/>
  <c r="K43" i="27"/>
  <c r="O26" i="27"/>
  <c r="N26" i="27"/>
  <c r="M26" i="27"/>
  <c r="L26" i="27"/>
  <c r="K26" i="27"/>
  <c r="AJ84" i="3"/>
  <c r="AJ83" i="3"/>
  <c r="AJ82" i="3"/>
  <c r="AG90" i="3"/>
  <c r="AG89" i="3"/>
  <c r="AG88" i="3"/>
  <c r="AG84" i="3"/>
  <c r="AG83" i="3"/>
  <c r="AG82" i="3"/>
  <c r="AD90" i="3"/>
  <c r="AD89" i="3"/>
  <c r="AD88" i="3"/>
  <c r="AD84" i="3"/>
  <c r="AD83" i="3"/>
  <c r="AD82" i="3"/>
  <c r="AA90" i="3"/>
  <c r="AA89" i="3"/>
  <c r="AA88" i="3"/>
  <c r="AA84" i="3"/>
  <c r="AA83" i="3"/>
  <c r="AA82" i="3"/>
  <c r="X90" i="3"/>
  <c r="X89" i="3"/>
  <c r="X88" i="3"/>
  <c r="X84" i="3"/>
  <c r="X83" i="3"/>
  <c r="X82" i="3"/>
  <c r="N65" i="27" l="1"/>
  <c r="Q86" i="27"/>
  <c r="M86" i="27"/>
  <c r="P65" i="27"/>
  <c r="O86" i="27"/>
  <c r="O65" i="27"/>
  <c r="K86" i="27"/>
  <c r="K65" i="27"/>
  <c r="L65" i="27"/>
  <c r="AJ85" i="3"/>
  <c r="AG91" i="3"/>
  <c r="AG85" i="3"/>
  <c r="AD91" i="3"/>
  <c r="AD85" i="3"/>
  <c r="AA91" i="3"/>
  <c r="AA85" i="3"/>
  <c r="X91" i="3"/>
  <c r="X85" i="3"/>
  <c r="AJ99" i="3" l="1"/>
  <c r="AA98" i="3"/>
  <c r="AJ97" i="3"/>
  <c r="AA99" i="3"/>
  <c r="AJ98" i="3"/>
  <c r="AA97" i="3"/>
  <c r="AA64" i="3"/>
  <c r="U198" i="37" s="1"/>
  <c r="AD64" i="3"/>
  <c r="V198" i="37" s="1"/>
  <c r="AJ64" i="3"/>
  <c r="X198" i="37" s="1"/>
  <c r="AG64" i="3"/>
  <c r="W198" i="37" s="1"/>
  <c r="AJ103" i="3" l="1"/>
  <c r="AA103" i="3"/>
  <c r="AA100" i="3"/>
  <c r="AJ100" i="3"/>
  <c r="AJ128" i="3" s="1"/>
  <c r="X43" i="37" s="1"/>
  <c r="O48" i="13"/>
  <c r="O50" i="13"/>
  <c r="O45" i="13"/>
  <c r="O44" i="13"/>
  <c r="AA126" i="3" l="1"/>
  <c r="AA128" i="3"/>
  <c r="U43" i="37" s="1"/>
  <c r="F33" i="3"/>
  <c r="AA127" i="3" l="1"/>
  <c r="U42" i="37" s="1"/>
  <c r="G28" i="31"/>
  <c r="H28" i="31" s="1"/>
  <c r="I28" i="31" s="1"/>
  <c r="J28" i="31" s="1"/>
  <c r="M2" i="2"/>
  <c r="H2" i="32" s="1"/>
  <c r="K2" i="31" l="1"/>
  <c r="H2" i="27"/>
  <c r="R2" i="3"/>
  <c r="I2" i="30"/>
  <c r="K2" i="13"/>
  <c r="I69" i="2" l="1"/>
  <c r="J135" i="2" l="1"/>
  <c r="K135" i="2" s="1"/>
  <c r="J136" i="2"/>
  <c r="K136" i="2" s="1"/>
  <c r="E64" i="3"/>
  <c r="K50" i="13"/>
  <c r="K49" i="13"/>
  <c r="D42" i="13"/>
  <c r="C11" i="26"/>
  <c r="AJ10" i="2" l="1"/>
  <c r="AO28" i="2"/>
  <c r="AM28" i="2"/>
  <c r="AK28" i="2"/>
  <c r="AK10" i="2" l="1"/>
  <c r="AG27" i="2"/>
  <c r="Y27" i="2" s="1"/>
  <c r="AG26" i="2"/>
  <c r="Y26" i="2" s="1"/>
  <c r="AG25" i="2"/>
  <c r="Y25" i="2" s="1"/>
  <c r="AG24" i="2"/>
  <c r="Y24" i="2" s="1"/>
  <c r="AG23" i="2"/>
  <c r="Y23" i="2" s="1"/>
  <c r="AG22" i="2"/>
  <c r="Y22" i="2" s="1"/>
  <c r="AG21" i="2"/>
  <c r="Y21" i="2" s="1"/>
  <c r="AG20" i="2"/>
  <c r="Y20" i="2" s="1"/>
  <c r="AG19" i="2"/>
  <c r="Y19" i="2" s="1"/>
  <c r="AG18" i="2"/>
  <c r="Y18" i="2" s="1"/>
  <c r="AG17" i="2"/>
  <c r="Y17" i="2" s="1"/>
  <c r="AG16" i="2"/>
  <c r="Y16" i="2" s="1"/>
  <c r="X16" i="2" s="1"/>
  <c r="AG15" i="2"/>
  <c r="Y15" i="2" s="1"/>
  <c r="X15" i="2" s="1"/>
  <c r="AG14" i="2"/>
  <c r="Y14" i="2" s="1"/>
  <c r="X14" i="2" s="1"/>
  <c r="AG13" i="2"/>
  <c r="Y13" i="2" s="1"/>
  <c r="AN28" i="2"/>
  <c r="AO29" i="2" s="1"/>
  <c r="AJ28" i="2"/>
  <c r="AK29" i="2" s="1"/>
  <c r="AL11" i="2"/>
  <c r="AL10" i="2" s="1"/>
  <c r="AM10" i="2" s="1"/>
  <c r="AE27" i="2"/>
  <c r="AH27" i="2" s="1"/>
  <c r="AE26" i="2"/>
  <c r="AE25" i="2"/>
  <c r="AE24" i="2"/>
  <c r="AE23" i="2"/>
  <c r="AH23" i="2" s="1"/>
  <c r="AE22" i="2"/>
  <c r="AE21" i="2"/>
  <c r="AE20" i="2"/>
  <c r="AE19" i="2"/>
  <c r="AE18" i="2"/>
  <c r="AE17" i="2"/>
  <c r="AE16" i="2"/>
  <c r="AE15" i="2"/>
  <c r="AE14" i="2"/>
  <c r="AE13" i="2"/>
  <c r="AD27" i="2"/>
  <c r="AD26" i="2"/>
  <c r="AD25" i="2"/>
  <c r="AD24" i="2"/>
  <c r="AD23" i="2"/>
  <c r="AD22" i="2"/>
  <c r="AD21" i="2"/>
  <c r="AD20" i="2"/>
  <c r="AD19" i="2"/>
  <c r="AD18" i="2"/>
  <c r="AD17" i="2"/>
  <c r="AD16" i="2"/>
  <c r="AD15" i="2"/>
  <c r="AD14" i="2"/>
  <c r="AD13" i="2"/>
  <c r="U28" i="2"/>
  <c r="U30" i="2" s="1"/>
  <c r="I22" i="3" s="1"/>
  <c r="R28" i="2"/>
  <c r="AH24" i="2" l="1"/>
  <c r="AH18" i="2"/>
  <c r="AH22" i="2"/>
  <c r="AH26" i="2"/>
  <c r="X13" i="2"/>
  <c r="L22" i="3"/>
  <c r="AH19" i="2"/>
  <c r="AH17" i="2"/>
  <c r="AH21" i="2"/>
  <c r="AH25" i="2"/>
  <c r="AH15" i="2"/>
  <c r="AH16" i="2"/>
  <c r="R30" i="2"/>
  <c r="AN11" i="2"/>
  <c r="AP11" i="2" s="1"/>
  <c r="AR11" i="2" s="1"/>
  <c r="AT11" i="2" s="1"/>
  <c r="AV11" i="2" s="1"/>
  <c r="AX11" i="2" s="1"/>
  <c r="AZ11" i="2" s="1"/>
  <c r="BB11" i="2" s="1"/>
  <c r="BD11" i="2" s="1"/>
  <c r="AH14" i="2"/>
  <c r="AH20" i="2"/>
  <c r="AG28" i="2"/>
  <c r="R54" i="2" s="1"/>
  <c r="AH13" i="2"/>
  <c r="AL28" i="2"/>
  <c r="AE28" i="2"/>
  <c r="AN10" i="2" l="1"/>
  <c r="AM29" i="2"/>
  <c r="D30" i="13"/>
  <c r="AO10" i="2" l="1"/>
  <c r="AP10" i="2"/>
  <c r="D30" i="2"/>
  <c r="O55" i="3"/>
  <c r="R55" i="3" s="1"/>
  <c r="U55" i="3" s="1"/>
  <c r="V50" i="2"/>
  <c r="H16" i="13" s="1"/>
  <c r="P41" i="2"/>
  <c r="P42" i="2"/>
  <c r="P43" i="2"/>
  <c r="P44" i="2"/>
  <c r="P45" i="2"/>
  <c r="P46" i="2"/>
  <c r="P47" i="2"/>
  <c r="P48" i="2"/>
  <c r="P49" i="2"/>
  <c r="P40" i="2"/>
  <c r="F38" i="3"/>
  <c r="X55" i="3" l="1"/>
  <c r="AA55" i="3" s="1"/>
  <c r="AD55" i="3" s="1"/>
  <c r="AG55" i="3" s="1"/>
  <c r="AJ55" i="3" s="1"/>
  <c r="AM55" i="3" s="1"/>
  <c r="AP55" i="3" s="1"/>
  <c r="O33" i="13"/>
  <c r="AQ10" i="2"/>
  <c r="BB10" i="2"/>
  <c r="BC10" i="2" s="1"/>
  <c r="P50" i="2"/>
  <c r="H15" i="13" l="1"/>
  <c r="O50" i="2"/>
  <c r="R55" i="2"/>
  <c r="R56" i="2" l="1"/>
  <c r="R57" i="2" l="1"/>
  <c r="D32" i="2" s="1"/>
  <c r="H17" i="13"/>
  <c r="H18" i="13" s="1"/>
  <c r="BD10" i="2" l="1"/>
  <c r="BE10" i="2" l="1"/>
  <c r="L23" i="3" s="1"/>
  <c r="F57" i="3"/>
  <c r="F52" i="3"/>
  <c r="R23" i="3" l="1"/>
  <c r="AP23" i="3"/>
  <c r="X23" i="3"/>
  <c r="AJ23" i="3"/>
  <c r="AG23" i="3"/>
  <c r="AD23" i="3"/>
  <c r="O23" i="3"/>
  <c r="AM23" i="3"/>
  <c r="AA23" i="3"/>
  <c r="U23" i="3"/>
  <c r="I23" i="3"/>
  <c r="I24" i="3" s="1"/>
  <c r="L24" i="3"/>
  <c r="O22" i="3" s="1"/>
  <c r="F59" i="3"/>
  <c r="O24" i="3" l="1"/>
  <c r="O25" i="3" s="1"/>
  <c r="I30" i="3"/>
  <c r="I26" i="3"/>
  <c r="L26" i="3" s="1"/>
  <c r="I32" i="3"/>
  <c r="I29" i="3"/>
  <c r="I25" i="3"/>
  <c r="L25" i="3" s="1"/>
  <c r="K25" i="3" s="1"/>
  <c r="I31" i="3"/>
  <c r="E171" i="32"/>
  <c r="E162" i="32"/>
  <c r="E125" i="30"/>
  <c r="E165" i="27"/>
  <c r="D23" i="32"/>
  <c r="D22" i="32"/>
  <c r="C19" i="32"/>
  <c r="C18" i="32"/>
  <c r="F59" i="32" s="1"/>
  <c r="F60" i="32" s="1"/>
  <c r="C14" i="32"/>
  <c r="C13" i="32"/>
  <c r="O30" i="3" l="1"/>
  <c r="O32" i="3"/>
  <c r="R22" i="3"/>
  <c r="R24" i="3" s="1"/>
  <c r="R32" i="3" s="1"/>
  <c r="O29" i="3"/>
  <c r="O26" i="3"/>
  <c r="O31" i="3"/>
  <c r="F80" i="32"/>
  <c r="F81" i="32" s="1"/>
  <c r="I27" i="3"/>
  <c r="O27" i="3"/>
  <c r="L27" i="3"/>
  <c r="C37" i="32"/>
  <c r="F120" i="32"/>
  <c r="F52" i="32"/>
  <c r="J38" i="32"/>
  <c r="I38" i="32"/>
  <c r="H38" i="32"/>
  <c r="G38" i="32"/>
  <c r="F34" i="32"/>
  <c r="G34" i="32" s="1"/>
  <c r="G33" i="32"/>
  <c r="G120" i="32" s="1"/>
  <c r="F32" i="32"/>
  <c r="E23" i="32"/>
  <c r="E22" i="32"/>
  <c r="C36" i="32"/>
  <c r="B9" i="32"/>
  <c r="R31" i="3" l="1"/>
  <c r="R25" i="3"/>
  <c r="R29" i="3"/>
  <c r="U22" i="3"/>
  <c r="U24" i="3" s="1"/>
  <c r="U32" i="3" s="1"/>
  <c r="R26" i="3"/>
  <c r="R30" i="3"/>
  <c r="G119" i="32"/>
  <c r="F51" i="32"/>
  <c r="F119" i="32"/>
  <c r="G32" i="32"/>
  <c r="G53" i="32"/>
  <c r="G121" i="32"/>
  <c r="H34" i="32"/>
  <c r="G52" i="32"/>
  <c r="F121" i="32"/>
  <c r="H33" i="32"/>
  <c r="F53" i="32"/>
  <c r="R27" i="3" l="1"/>
  <c r="U31" i="3"/>
  <c r="U26" i="3"/>
  <c r="U30" i="3"/>
  <c r="U29" i="3"/>
  <c r="U25" i="3"/>
  <c r="X22" i="3"/>
  <c r="X24" i="3" s="1"/>
  <c r="X25" i="3" s="1"/>
  <c r="G51" i="32"/>
  <c r="H120" i="32"/>
  <c r="H32" i="32"/>
  <c r="I33" i="32"/>
  <c r="H52" i="32"/>
  <c r="H121" i="32"/>
  <c r="I34" i="32"/>
  <c r="H53" i="32"/>
  <c r="U27" i="3" l="1"/>
  <c r="X26" i="3"/>
  <c r="X27" i="3" s="1"/>
  <c r="X31" i="3"/>
  <c r="X29" i="3"/>
  <c r="X30" i="3"/>
  <c r="X32" i="3"/>
  <c r="AA22" i="3"/>
  <c r="AA24" i="3" s="1"/>
  <c r="AA32" i="3" s="1"/>
  <c r="H119" i="32"/>
  <c r="H51" i="32"/>
  <c r="J33" i="32"/>
  <c r="K33" i="32" s="1"/>
  <c r="I52" i="32"/>
  <c r="I120" i="32"/>
  <c r="I32" i="32"/>
  <c r="I121" i="32"/>
  <c r="J34" i="32"/>
  <c r="K34" i="32" s="1"/>
  <c r="I53" i="32"/>
  <c r="AD22" i="3" l="1"/>
  <c r="AD24" i="3" s="1"/>
  <c r="AD32" i="3" s="1"/>
  <c r="AA29" i="3"/>
  <c r="AA30" i="3"/>
  <c r="AA25" i="3"/>
  <c r="AA26" i="3"/>
  <c r="AA31" i="3"/>
  <c r="K120" i="32"/>
  <c r="K119" i="32" s="1"/>
  <c r="K32" i="32"/>
  <c r="K52" i="32"/>
  <c r="K51" i="32" s="1"/>
  <c r="L33" i="32"/>
  <c r="K121" i="32"/>
  <c r="K53" i="32"/>
  <c r="L34" i="32"/>
  <c r="I119" i="32"/>
  <c r="I51" i="32"/>
  <c r="J53" i="32"/>
  <c r="J121" i="32"/>
  <c r="J52" i="32"/>
  <c r="J120" i="32"/>
  <c r="J32" i="32"/>
  <c r="C21" i="30"/>
  <c r="AD30" i="3" l="1"/>
  <c r="AD26" i="3"/>
  <c r="AD29" i="3"/>
  <c r="AD25" i="3"/>
  <c r="AG22" i="3"/>
  <c r="AG24" i="3" s="1"/>
  <c r="AG30" i="3" s="1"/>
  <c r="AD31" i="3"/>
  <c r="AA27" i="3"/>
  <c r="L120" i="32"/>
  <c r="L119" i="32" s="1"/>
  <c r="M33" i="32"/>
  <c r="L52" i="32"/>
  <c r="L51" i="32" s="1"/>
  <c r="L32" i="32"/>
  <c r="L121" i="32"/>
  <c r="M34" i="32"/>
  <c r="L53" i="32"/>
  <c r="J51" i="32"/>
  <c r="J119" i="32"/>
  <c r="AJ22" i="3" l="1"/>
  <c r="AJ24" i="3" s="1"/>
  <c r="AJ32" i="3" s="1"/>
  <c r="AD27" i="3"/>
  <c r="AG25" i="3"/>
  <c r="AG31" i="3"/>
  <c r="AG26" i="3"/>
  <c r="AG32" i="3"/>
  <c r="AG29" i="3"/>
  <c r="L48" i="32"/>
  <c r="L49" i="32"/>
  <c r="M120" i="32"/>
  <c r="M119" i="32" s="1"/>
  <c r="M52" i="32"/>
  <c r="M51" i="32" s="1"/>
  <c r="N33" i="32"/>
  <c r="M32" i="32"/>
  <c r="M121" i="32"/>
  <c r="M53" i="32"/>
  <c r="N34" i="32"/>
  <c r="E30" i="31"/>
  <c r="E31" i="31" s="1"/>
  <c r="E32" i="31" s="1"/>
  <c r="E33" i="31" s="1"/>
  <c r="E34" i="31" s="1"/>
  <c r="E35" i="31" s="1"/>
  <c r="AG27" i="3" l="1"/>
  <c r="AJ29" i="3"/>
  <c r="AJ26" i="3"/>
  <c r="AJ31" i="3"/>
  <c r="AJ25" i="3"/>
  <c r="AM22" i="3"/>
  <c r="AM24" i="3" s="1"/>
  <c r="AM30" i="3" s="1"/>
  <c r="AJ30" i="3"/>
  <c r="N120" i="32"/>
  <c r="N119" i="32" s="1"/>
  <c r="N52" i="32"/>
  <c r="N51" i="32" s="1"/>
  <c r="O33" i="32"/>
  <c r="N32" i="32"/>
  <c r="N121" i="32"/>
  <c r="O34" i="32"/>
  <c r="N53" i="32"/>
  <c r="J36" i="2"/>
  <c r="AJ27" i="3" l="1"/>
  <c r="AM31" i="3"/>
  <c r="AP22" i="3"/>
  <c r="AP24" i="3" s="1"/>
  <c r="AP26" i="3" s="1"/>
  <c r="AM25" i="3"/>
  <c r="AM26" i="3"/>
  <c r="AM32" i="3"/>
  <c r="AM29" i="3"/>
  <c r="P33" i="32"/>
  <c r="O52" i="32"/>
  <c r="O51" i="32" s="1"/>
  <c r="O32" i="32"/>
  <c r="O120" i="32"/>
  <c r="O119" i="32" s="1"/>
  <c r="O53" i="32"/>
  <c r="O121" i="32"/>
  <c r="P34" i="32"/>
  <c r="O14" i="13"/>
  <c r="Z14" i="13" s="1"/>
  <c r="AP29" i="3" l="1"/>
  <c r="AM27" i="3"/>
  <c r="AP25" i="3"/>
  <c r="AP27" i="3" s="1"/>
  <c r="AP30" i="3"/>
  <c r="AP32" i="3"/>
  <c r="AP31" i="3"/>
  <c r="O49" i="32"/>
  <c r="P52" i="32"/>
  <c r="P51" i="32" s="1"/>
  <c r="P32" i="32"/>
  <c r="Q33" i="32"/>
  <c r="P120" i="32"/>
  <c r="P119" i="32" s="1"/>
  <c r="P121" i="32"/>
  <c r="P53" i="32"/>
  <c r="Q34" i="32"/>
  <c r="O17" i="13"/>
  <c r="Q120" i="32" l="1"/>
  <c r="Q119" i="32" s="1"/>
  <c r="Q52" i="32"/>
  <c r="Q51" i="32" s="1"/>
  <c r="Q32" i="32"/>
  <c r="Q121" i="32"/>
  <c r="Q53" i="32"/>
  <c r="H47" i="13"/>
  <c r="H37" i="13"/>
  <c r="H50" i="13"/>
  <c r="H49" i="13"/>
  <c r="H39" i="13"/>
  <c r="AM82" i="3"/>
  <c r="U82" i="3"/>
  <c r="AM84" i="3"/>
  <c r="AM83" i="3"/>
  <c r="U84" i="3"/>
  <c r="U83" i="3"/>
  <c r="R84" i="3"/>
  <c r="O84" i="3"/>
  <c r="L84" i="3"/>
  <c r="J49" i="2"/>
  <c r="J21" i="2"/>
  <c r="W20" i="26"/>
  <c r="V20" i="26"/>
  <c r="Q49" i="32" l="1"/>
  <c r="Q48" i="32"/>
  <c r="Q47" i="32"/>
  <c r="Q40" i="32"/>
  <c r="U85" i="3"/>
  <c r="AM85" i="3"/>
  <c r="O99" i="3"/>
  <c r="L99" i="3"/>
  <c r="O9" i="26"/>
  <c r="O12" i="26"/>
  <c r="O21" i="26"/>
  <c r="O22" i="26" s="1"/>
  <c r="Q39" i="32" l="1"/>
  <c r="Q124" i="32"/>
  <c r="O23" i="26"/>
  <c r="O24" i="26" l="1"/>
  <c r="J14" i="2"/>
  <c r="J15" i="2"/>
  <c r="O13" i="26" s="1"/>
  <c r="O14" i="26" l="1"/>
  <c r="H40" i="13"/>
  <c r="O25" i="26"/>
  <c r="L98" i="3"/>
  <c r="L97" i="3"/>
  <c r="E16" i="31"/>
  <c r="E17" i="31" s="1"/>
  <c r="E18" i="31" s="1"/>
  <c r="E19" i="31" s="1"/>
  <c r="E20" i="31" s="1"/>
  <c r="E21" i="31" s="1"/>
  <c r="E22" i="31" s="1"/>
  <c r="E23" i="31" s="1"/>
  <c r="O26" i="26" l="1"/>
  <c r="B9" i="31"/>
  <c r="O27" i="26" l="1"/>
  <c r="O28" i="26" l="1"/>
  <c r="O29" i="26" l="1"/>
  <c r="O30" i="26" l="1"/>
  <c r="O31" i="26" l="1"/>
  <c r="F158" i="27"/>
  <c r="O32" i="26" l="1"/>
  <c r="D43" i="13"/>
  <c r="D41" i="13"/>
  <c r="L10" i="13"/>
  <c r="O33" i="26" l="1"/>
  <c r="C20" i="30"/>
  <c r="C19" i="30"/>
  <c r="B9" i="30"/>
  <c r="D24" i="30"/>
  <c r="E24" i="30" s="1"/>
  <c r="D23" i="30"/>
  <c r="E23" i="30" s="1"/>
  <c r="C18" i="30"/>
  <c r="F51" i="30" s="1"/>
  <c r="G28" i="30"/>
  <c r="G77" i="30" s="1"/>
  <c r="G76" i="30" s="1"/>
  <c r="F29" i="30"/>
  <c r="G29" i="30" s="1"/>
  <c r="H29" i="30" s="1"/>
  <c r="I29" i="30" s="1"/>
  <c r="J29" i="30" s="1"/>
  <c r="K29" i="30" s="1"/>
  <c r="F22" i="27"/>
  <c r="F77" i="30"/>
  <c r="F76" i="30" s="1"/>
  <c r="F46" i="30"/>
  <c r="F45" i="30" s="1"/>
  <c r="F27" i="30"/>
  <c r="K78" i="30" l="1"/>
  <c r="K47" i="30"/>
  <c r="L29" i="30"/>
  <c r="O34" i="26"/>
  <c r="G27" i="30"/>
  <c r="H28" i="30"/>
  <c r="I28" i="30" s="1"/>
  <c r="J28" i="30" s="1"/>
  <c r="K28" i="30" s="1"/>
  <c r="G46" i="30"/>
  <c r="G45" i="30" s="1"/>
  <c r="G78" i="30"/>
  <c r="G47" i="30"/>
  <c r="F52" i="30"/>
  <c r="F78" i="30"/>
  <c r="F47" i="30"/>
  <c r="K77" i="30" l="1"/>
  <c r="K76" i="30" s="1"/>
  <c r="K27" i="30"/>
  <c r="L28" i="30"/>
  <c r="K46" i="30"/>
  <c r="K45" i="30" s="1"/>
  <c r="L78" i="30"/>
  <c r="M29" i="30"/>
  <c r="L47" i="30"/>
  <c r="O35" i="26"/>
  <c r="H77" i="30"/>
  <c r="H76" i="30" s="1"/>
  <c r="H27" i="30"/>
  <c r="I77" i="30"/>
  <c r="I76" i="30" s="1"/>
  <c r="H46" i="30"/>
  <c r="H45" i="30" s="1"/>
  <c r="H78" i="30"/>
  <c r="H47" i="30"/>
  <c r="L46" i="30" l="1"/>
  <c r="L45" i="30" s="1"/>
  <c r="M28" i="30"/>
  <c r="L27" i="30"/>
  <c r="L43" i="30" s="1"/>
  <c r="L158" i="27" s="1"/>
  <c r="L77" i="30"/>
  <c r="L76" i="30" s="1"/>
  <c r="M47" i="30"/>
  <c r="M78" i="30"/>
  <c r="N29" i="30"/>
  <c r="O36" i="26"/>
  <c r="I27" i="30"/>
  <c r="I46" i="30"/>
  <c r="I45" i="30" s="1"/>
  <c r="J77" i="30"/>
  <c r="J76" i="30" s="1"/>
  <c r="J46" i="30"/>
  <c r="J45" i="30" s="1"/>
  <c r="J27" i="30"/>
  <c r="I78" i="30"/>
  <c r="I47" i="30"/>
  <c r="M77" i="30" l="1"/>
  <c r="M76" i="30" s="1"/>
  <c r="M46" i="30"/>
  <c r="M45" i="30" s="1"/>
  <c r="N28" i="30"/>
  <c r="M27" i="30"/>
  <c r="N78" i="30"/>
  <c r="O29" i="30"/>
  <c r="N47" i="30"/>
  <c r="O37" i="26"/>
  <c r="J78" i="30"/>
  <c r="J47" i="30"/>
  <c r="N77" i="30" l="1"/>
  <c r="N76" i="30" s="1"/>
  <c r="O28" i="30"/>
  <c r="N46" i="30"/>
  <c r="N45" i="30" s="1"/>
  <c r="N27" i="30"/>
  <c r="O47" i="30"/>
  <c r="O78" i="30"/>
  <c r="P29" i="30"/>
  <c r="O38" i="26"/>
  <c r="O77" i="30" l="1"/>
  <c r="O76" i="30" s="1"/>
  <c r="P28" i="30"/>
  <c r="O46" i="30"/>
  <c r="O45" i="30" s="1"/>
  <c r="O27" i="30"/>
  <c r="P78" i="30"/>
  <c r="Q29" i="30"/>
  <c r="P47" i="30"/>
  <c r="O39" i="26"/>
  <c r="Q28" i="30" l="1"/>
  <c r="P27" i="30"/>
  <c r="P46" i="30"/>
  <c r="P45" i="30" s="1"/>
  <c r="P77" i="30"/>
  <c r="P76" i="30" s="1"/>
  <c r="Q47" i="30"/>
  <c r="Q78" i="30"/>
  <c r="O40" i="26"/>
  <c r="Q27" i="30" l="1"/>
  <c r="Q46" i="30"/>
  <c r="Q45" i="30" s="1"/>
  <c r="Q77" i="30"/>
  <c r="Q76" i="30" s="1"/>
  <c r="O41" i="26"/>
  <c r="Q35" i="30" l="1"/>
  <c r="Q43" i="30"/>
  <c r="Q158" i="27" s="1"/>
  <c r="Q42" i="30"/>
  <c r="O42" i="26"/>
  <c r="C32" i="30"/>
  <c r="Q55" i="30" l="1"/>
  <c r="Q157" i="27"/>
  <c r="Q81" i="30"/>
  <c r="Q34" i="30"/>
  <c r="O43" i="26"/>
  <c r="I33" i="30"/>
  <c r="J33" i="30"/>
  <c r="G33" i="30"/>
  <c r="H33" i="30"/>
  <c r="O44" i="26" l="1"/>
  <c r="H10" i="13"/>
  <c r="O45" i="26" l="1"/>
  <c r="C141" i="27"/>
  <c r="O46" i="26" l="1"/>
  <c r="J47" i="2"/>
  <c r="O47" i="26" l="1"/>
  <c r="F18" i="27"/>
  <c r="F17" i="27"/>
  <c r="F16" i="27"/>
  <c r="E17" i="27"/>
  <c r="E16" i="27"/>
  <c r="F15" i="27"/>
  <c r="E15" i="27"/>
  <c r="O48" i="26" l="1"/>
  <c r="H109" i="2"/>
  <c r="B9" i="27"/>
  <c r="O49" i="26" l="1"/>
  <c r="F36" i="27"/>
  <c r="G21" i="27"/>
  <c r="H21" i="27" s="1"/>
  <c r="F112" i="27"/>
  <c r="F111" i="27" s="1"/>
  <c r="F100" i="27"/>
  <c r="F99" i="27" s="1"/>
  <c r="F78" i="27"/>
  <c r="F77" i="27" s="1"/>
  <c r="F57" i="27"/>
  <c r="F56" i="27" s="1"/>
  <c r="F35" i="27"/>
  <c r="F34" i="27" s="1"/>
  <c r="F20" i="27"/>
  <c r="C109" i="27"/>
  <c r="C95" i="27"/>
  <c r="C82" i="27"/>
  <c r="F87" i="27" s="1"/>
  <c r="C73" i="27"/>
  <c r="C17" i="27"/>
  <c r="C52" i="27"/>
  <c r="C39" i="27"/>
  <c r="F44" i="27" s="1"/>
  <c r="J127" i="2" l="1"/>
  <c r="K127" i="2" s="1"/>
  <c r="J128" i="2"/>
  <c r="K128" i="2" s="1"/>
  <c r="O50" i="26"/>
  <c r="C13" i="30"/>
  <c r="C31" i="30" s="1"/>
  <c r="J93" i="2"/>
  <c r="K93" i="2" s="1"/>
  <c r="C24" i="27"/>
  <c r="J90" i="2"/>
  <c r="K90" i="2" s="1"/>
  <c r="J109" i="2"/>
  <c r="K109" i="2" s="1"/>
  <c r="J106" i="2"/>
  <c r="K106" i="2" s="1"/>
  <c r="J111" i="2"/>
  <c r="K111" i="2" s="1"/>
  <c r="J110" i="2"/>
  <c r="K110" i="2" s="1"/>
  <c r="G20" i="27"/>
  <c r="I21" i="27"/>
  <c r="J21" i="27" s="1"/>
  <c r="K21" i="27" s="1"/>
  <c r="H35" i="27"/>
  <c r="H34" i="27" s="1"/>
  <c r="E18" i="27"/>
  <c r="C104" i="27" s="1"/>
  <c r="C61" i="27"/>
  <c r="F66" i="27" s="1"/>
  <c r="G22" i="27"/>
  <c r="G36" i="27" s="1"/>
  <c r="H112" i="27"/>
  <c r="H111" i="27" s="1"/>
  <c r="H100" i="27"/>
  <c r="H99" i="27" s="1"/>
  <c r="H78" i="27"/>
  <c r="H77" i="27" s="1"/>
  <c r="H57" i="27"/>
  <c r="H56" i="27" s="1"/>
  <c r="H20" i="27"/>
  <c r="C16" i="27"/>
  <c r="F113" i="27"/>
  <c r="F101" i="27"/>
  <c r="F79" i="27"/>
  <c r="F58" i="27"/>
  <c r="G112" i="27"/>
  <c r="G111" i="27" s="1"/>
  <c r="G100" i="27"/>
  <c r="G99" i="27" s="1"/>
  <c r="G78" i="27"/>
  <c r="G77" i="27" s="1"/>
  <c r="G57" i="27"/>
  <c r="G56" i="27" s="1"/>
  <c r="G35" i="27"/>
  <c r="G34" i="27" s="1"/>
  <c r="K112" i="27" l="1"/>
  <c r="K111" i="27" s="1"/>
  <c r="L21" i="27"/>
  <c r="K35" i="27"/>
  <c r="K34" i="27" s="1"/>
  <c r="K100" i="27"/>
  <c r="K99" i="27" s="1"/>
  <c r="K78" i="27"/>
  <c r="K77" i="27" s="1"/>
  <c r="K20" i="27"/>
  <c r="K57" i="27"/>
  <c r="K56" i="27" s="1"/>
  <c r="O51" i="26"/>
  <c r="G113" i="27"/>
  <c r="G58" i="27"/>
  <c r="G101" i="27"/>
  <c r="G79" i="27"/>
  <c r="H22" i="27"/>
  <c r="I100" i="27"/>
  <c r="I99" i="27" s="1"/>
  <c r="I78" i="27"/>
  <c r="I77" i="27" s="1"/>
  <c r="I112" i="27"/>
  <c r="I111" i="27" s="1"/>
  <c r="I57" i="27"/>
  <c r="I56" i="27" s="1"/>
  <c r="I35" i="27"/>
  <c r="I34" i="27" s="1"/>
  <c r="I20" i="27"/>
  <c r="L35" i="27" l="1"/>
  <c r="L34" i="27" s="1"/>
  <c r="L57" i="27"/>
  <c r="L56" i="27" s="1"/>
  <c r="M21" i="27"/>
  <c r="L20" i="27"/>
  <c r="L112" i="27"/>
  <c r="L111" i="27" s="1"/>
  <c r="L100" i="27"/>
  <c r="L99" i="27" s="1"/>
  <c r="L78" i="27"/>
  <c r="L77" i="27" s="1"/>
  <c r="O52" i="26"/>
  <c r="I22" i="27"/>
  <c r="J22" i="27" s="1"/>
  <c r="K22" i="27" s="1"/>
  <c r="H58" i="27"/>
  <c r="H36" i="27"/>
  <c r="H113" i="27"/>
  <c r="H79" i="27"/>
  <c r="H101" i="27"/>
  <c r="J100" i="27"/>
  <c r="J99" i="27" s="1"/>
  <c r="J112" i="27"/>
  <c r="J111" i="27" s="1"/>
  <c r="J57" i="27"/>
  <c r="J56" i="27" s="1"/>
  <c r="J78" i="27"/>
  <c r="J77" i="27" s="1"/>
  <c r="J35" i="27"/>
  <c r="J34" i="27" s="1"/>
  <c r="J20" i="27"/>
  <c r="M100" i="27" l="1"/>
  <c r="M99" i="27" s="1"/>
  <c r="M78" i="27"/>
  <c r="M77" i="27" s="1"/>
  <c r="M35" i="27"/>
  <c r="M34" i="27" s="1"/>
  <c r="M57" i="27"/>
  <c r="M56" i="27" s="1"/>
  <c r="M20" i="27"/>
  <c r="M112" i="27"/>
  <c r="M111" i="27" s="1"/>
  <c r="N21" i="27"/>
  <c r="K79" i="27"/>
  <c r="K101" i="27"/>
  <c r="K36" i="27"/>
  <c r="K113" i="27"/>
  <c r="K58" i="27"/>
  <c r="L22" i="27"/>
  <c r="O53" i="26"/>
  <c r="I101" i="27"/>
  <c r="I58" i="27"/>
  <c r="I113" i="27"/>
  <c r="I36" i="27"/>
  <c r="I79" i="27"/>
  <c r="J113" i="27"/>
  <c r="J101" i="27"/>
  <c r="J79" i="27"/>
  <c r="J58" i="27"/>
  <c r="J36" i="27"/>
  <c r="O21" i="27" l="1"/>
  <c r="N20" i="27"/>
  <c r="N100" i="27"/>
  <c r="N99" i="27" s="1"/>
  <c r="N78" i="27"/>
  <c r="N77" i="27" s="1"/>
  <c r="N35" i="27"/>
  <c r="N34" i="27" s="1"/>
  <c r="N112" i="27"/>
  <c r="N111" i="27" s="1"/>
  <c r="N57" i="27"/>
  <c r="N56" i="27" s="1"/>
  <c r="L101" i="27"/>
  <c r="L79" i="27"/>
  <c r="L36" i="27"/>
  <c r="L58" i="27"/>
  <c r="M22" i="27"/>
  <c r="L113" i="27"/>
  <c r="O54" i="26"/>
  <c r="P21" i="27" l="1"/>
  <c r="O112" i="27"/>
  <c r="O111" i="27" s="1"/>
  <c r="O78" i="27"/>
  <c r="O77" i="27" s="1"/>
  <c r="O35" i="27"/>
  <c r="O34" i="27" s="1"/>
  <c r="O57" i="27"/>
  <c r="O56" i="27" s="1"/>
  <c r="O100" i="27"/>
  <c r="O99" i="27" s="1"/>
  <c r="O20" i="27"/>
  <c r="M58" i="27"/>
  <c r="M101" i="27"/>
  <c r="M79" i="27"/>
  <c r="N22" i="27"/>
  <c r="M113" i="27"/>
  <c r="M36" i="27"/>
  <c r="O55" i="26"/>
  <c r="P112" i="27" l="1"/>
  <c r="P111" i="27" s="1"/>
  <c r="Q21" i="27"/>
  <c r="P35" i="27"/>
  <c r="P34" i="27" s="1"/>
  <c r="P20" i="27"/>
  <c r="P57" i="27"/>
  <c r="P56" i="27" s="1"/>
  <c r="P78" i="27"/>
  <c r="P77" i="27" s="1"/>
  <c r="P100" i="27"/>
  <c r="P99" i="27" s="1"/>
  <c r="N113" i="27"/>
  <c r="N36" i="27"/>
  <c r="N79" i="27"/>
  <c r="O22" i="27"/>
  <c r="N58" i="27"/>
  <c r="N101" i="27"/>
  <c r="O56" i="26"/>
  <c r="Q112" i="27" l="1"/>
  <c r="Q111" i="27" s="1"/>
  <c r="Q57" i="27"/>
  <c r="Q56" i="27" s="1"/>
  <c r="Q35" i="27"/>
  <c r="Q34" i="27" s="1"/>
  <c r="Q20" i="27"/>
  <c r="Q28" i="27" s="1"/>
  <c r="Q100" i="27"/>
  <c r="Q99" i="27" s="1"/>
  <c r="Q78" i="27"/>
  <c r="Q77" i="27" s="1"/>
  <c r="P22" i="27"/>
  <c r="O36" i="27"/>
  <c r="O58" i="27"/>
  <c r="O79" i="27"/>
  <c r="O101" i="27"/>
  <c r="O113" i="27"/>
  <c r="O57" i="26"/>
  <c r="I130" i="27"/>
  <c r="H48" i="27"/>
  <c r="G130" i="27"/>
  <c r="J48" i="27"/>
  <c r="I48" i="27"/>
  <c r="Q116" i="27" l="1"/>
  <c r="Q27" i="27"/>
  <c r="P58" i="27"/>
  <c r="Q22" i="27"/>
  <c r="P101" i="27"/>
  <c r="P79" i="27"/>
  <c r="P113" i="27"/>
  <c r="P36" i="27"/>
  <c r="O58" i="26"/>
  <c r="H130" i="27"/>
  <c r="G48" i="27"/>
  <c r="J130" i="27"/>
  <c r="G17" i="27"/>
  <c r="G15" i="27"/>
  <c r="G16" i="27"/>
  <c r="G18" i="27"/>
  <c r="Q58" i="27" l="1"/>
  <c r="Q36" i="27"/>
  <c r="Q79" i="27"/>
  <c r="Q113" i="27"/>
  <c r="Q101" i="27"/>
  <c r="O59" i="26"/>
  <c r="H18" i="27"/>
  <c r="D105" i="27" s="1"/>
  <c r="C108" i="27" s="1"/>
  <c r="D104" i="27"/>
  <c r="C107" i="27" s="1"/>
  <c r="D61" i="27"/>
  <c r="C71" i="27" s="1"/>
  <c r="H16" i="27"/>
  <c r="D62" i="27" s="1"/>
  <c r="C72" i="27" s="1"/>
  <c r="D39" i="27"/>
  <c r="C50" i="27" s="1"/>
  <c r="H15" i="27"/>
  <c r="D40" i="27" s="1"/>
  <c r="C51" i="27" s="1"/>
  <c r="G43" i="27"/>
  <c r="G26" i="27"/>
  <c r="J43" i="27"/>
  <c r="J26" i="27"/>
  <c r="H43" i="27"/>
  <c r="H26" i="27"/>
  <c r="H17" i="27"/>
  <c r="D83" i="27" s="1"/>
  <c r="C94" i="27" s="1"/>
  <c r="D82" i="27"/>
  <c r="C93" i="27" s="1"/>
  <c r="I26" i="27"/>
  <c r="I43" i="27"/>
  <c r="O60" i="26" l="1"/>
  <c r="J65" i="27"/>
  <c r="J86" i="27"/>
  <c r="I65" i="27"/>
  <c r="I86" i="27"/>
  <c r="H65" i="27"/>
  <c r="H86" i="27"/>
  <c r="G65" i="27"/>
  <c r="G86" i="27"/>
  <c r="O61" i="26" l="1"/>
  <c r="J60" i="2"/>
  <c r="O62" i="26" l="1"/>
  <c r="O90" i="3"/>
  <c r="L90" i="3"/>
  <c r="O94" i="3"/>
  <c r="L94" i="3"/>
  <c r="AA13" i="26"/>
  <c r="AI20" i="26"/>
  <c r="AH20" i="26"/>
  <c r="AA14" i="26"/>
  <c r="AA12" i="26"/>
  <c r="AA9" i="26"/>
  <c r="O89" i="3"/>
  <c r="L89" i="3"/>
  <c r="O88" i="3"/>
  <c r="L88" i="3"/>
  <c r="L91" i="3" l="1"/>
  <c r="O91" i="3"/>
  <c r="O63" i="26"/>
  <c r="AA21" i="26"/>
  <c r="AE21" i="26" s="1"/>
  <c r="AI21" i="26" s="1"/>
  <c r="O64" i="26" l="1"/>
  <c r="AA22" i="26"/>
  <c r="AE22" i="26" s="1"/>
  <c r="AI22" i="26" s="1"/>
  <c r="C13" i="26"/>
  <c r="L11" i="3"/>
  <c r="I11" i="3" s="1"/>
  <c r="C8" i="26"/>
  <c r="O8" i="26" s="1"/>
  <c r="P20" i="26" s="1"/>
  <c r="C7" i="26"/>
  <c r="C14" i="26"/>
  <c r="C12" i="26"/>
  <c r="O11" i="3" l="1"/>
  <c r="P21" i="26"/>
  <c r="O65" i="26"/>
  <c r="AA8" i="26"/>
  <c r="AB20" i="26" s="1"/>
  <c r="AB21" i="26" s="1"/>
  <c r="AB22" i="26" s="1"/>
  <c r="AB23" i="26" s="1"/>
  <c r="AB24" i="26" s="1"/>
  <c r="AA23" i="26"/>
  <c r="AE23" i="26" s="1"/>
  <c r="C21" i="26"/>
  <c r="K20" i="26"/>
  <c r="J20" i="26"/>
  <c r="D20" i="26"/>
  <c r="AI23" i="26" l="1"/>
  <c r="R11" i="3"/>
  <c r="P22" i="26"/>
  <c r="O66" i="26"/>
  <c r="AB25" i="26"/>
  <c r="AA24" i="26"/>
  <c r="AE24" i="26" s="1"/>
  <c r="D21" i="26"/>
  <c r="G21" i="26"/>
  <c r="B21" i="26"/>
  <c r="C22" i="26"/>
  <c r="AI24" i="26" l="1"/>
  <c r="U11" i="3"/>
  <c r="P23" i="26"/>
  <c r="O67" i="26"/>
  <c r="AB26" i="26"/>
  <c r="AA25" i="26"/>
  <c r="AE25" i="26" s="1"/>
  <c r="AI25" i="26" s="1"/>
  <c r="K21" i="26"/>
  <c r="D22" i="26"/>
  <c r="G22" i="26"/>
  <c r="C23" i="26"/>
  <c r="B22" i="26"/>
  <c r="AM11" i="3" l="1"/>
  <c r="AP11" i="3" s="1"/>
  <c r="X11" i="3"/>
  <c r="AA11" i="3" s="1"/>
  <c r="AD11" i="3" s="1"/>
  <c r="AG11" i="3" s="1"/>
  <c r="AJ11" i="3" s="1"/>
  <c r="P24" i="26"/>
  <c r="O68" i="26"/>
  <c r="AB27" i="26"/>
  <c r="AA26" i="26"/>
  <c r="AE26" i="26" s="1"/>
  <c r="B23" i="26"/>
  <c r="G23" i="26"/>
  <c r="C24" i="26"/>
  <c r="D23" i="26"/>
  <c r="K22" i="26"/>
  <c r="AI26" i="26" l="1"/>
  <c r="P25" i="26"/>
  <c r="O69" i="26"/>
  <c r="AA27" i="26"/>
  <c r="AE27" i="26" s="1"/>
  <c r="AB28" i="26"/>
  <c r="C25" i="26"/>
  <c r="B24" i="26"/>
  <c r="G24" i="26"/>
  <c r="D24" i="26"/>
  <c r="K23" i="26"/>
  <c r="AI27" i="26" l="1"/>
  <c r="P26" i="26"/>
  <c r="O70" i="26"/>
  <c r="AB29" i="26"/>
  <c r="AA28" i="26"/>
  <c r="AE28" i="26" s="1"/>
  <c r="AI28" i="26" s="1"/>
  <c r="D25" i="26"/>
  <c r="G25" i="26"/>
  <c r="C26" i="26"/>
  <c r="B25" i="26"/>
  <c r="K24" i="26"/>
  <c r="P27" i="26" l="1"/>
  <c r="O71" i="26"/>
  <c r="AB30" i="26"/>
  <c r="AA29" i="26"/>
  <c r="AE29" i="26" s="1"/>
  <c r="AI29" i="26" s="1"/>
  <c r="K25" i="26"/>
  <c r="D26" i="26"/>
  <c r="G26" i="26"/>
  <c r="C27" i="26"/>
  <c r="B26" i="26"/>
  <c r="P28" i="26" l="1"/>
  <c r="O72" i="26"/>
  <c r="AA30" i="26"/>
  <c r="AE30" i="26" s="1"/>
  <c r="AI30" i="26" s="1"/>
  <c r="AB31" i="26"/>
  <c r="K26" i="26"/>
  <c r="D27" i="26"/>
  <c r="G27" i="26"/>
  <c r="C28" i="26"/>
  <c r="B27" i="26"/>
  <c r="P29" i="26" l="1"/>
  <c r="O73" i="26"/>
  <c r="AB32" i="26"/>
  <c r="AA31" i="26"/>
  <c r="AE31" i="26" s="1"/>
  <c r="AI31" i="26" s="1"/>
  <c r="K27" i="26"/>
  <c r="C29" i="26"/>
  <c r="B28" i="26"/>
  <c r="G28" i="26"/>
  <c r="D28" i="26"/>
  <c r="P30" i="26" l="1"/>
  <c r="O74" i="26"/>
  <c r="AB33" i="26"/>
  <c r="AA32" i="26"/>
  <c r="AE32" i="26" s="1"/>
  <c r="AI32" i="26" s="1"/>
  <c r="D29" i="26"/>
  <c r="G29" i="26"/>
  <c r="C30" i="26"/>
  <c r="B29" i="26"/>
  <c r="K28" i="26"/>
  <c r="P31" i="26" l="1"/>
  <c r="O75" i="26"/>
  <c r="AB34" i="26"/>
  <c r="AA33" i="26"/>
  <c r="AE33" i="26" s="1"/>
  <c r="AI33" i="26" s="1"/>
  <c r="K29" i="26"/>
  <c r="D30" i="26"/>
  <c r="G30" i="26"/>
  <c r="C31" i="26"/>
  <c r="B30" i="26"/>
  <c r="P32" i="26" l="1"/>
  <c r="O76" i="26"/>
  <c r="AA34" i="26"/>
  <c r="AE34" i="26" s="1"/>
  <c r="AI34" i="26" s="1"/>
  <c r="AB35" i="26"/>
  <c r="G31" i="26"/>
  <c r="C32" i="26"/>
  <c r="B31" i="26"/>
  <c r="D31" i="26"/>
  <c r="K30" i="26"/>
  <c r="P33" i="26" l="1"/>
  <c r="O77" i="26"/>
  <c r="AA35" i="26"/>
  <c r="AE35" i="26" s="1"/>
  <c r="AI35" i="26" s="1"/>
  <c r="AB36" i="26"/>
  <c r="C33" i="26"/>
  <c r="B32" i="26"/>
  <c r="G32" i="26"/>
  <c r="D32" i="26"/>
  <c r="K31" i="26"/>
  <c r="P34" i="26" l="1"/>
  <c r="O78" i="26"/>
  <c r="AB37" i="26"/>
  <c r="AA36" i="26"/>
  <c r="AE36" i="26" s="1"/>
  <c r="AI36" i="26" s="1"/>
  <c r="K32" i="26"/>
  <c r="D33" i="26"/>
  <c r="G33" i="26"/>
  <c r="C34" i="26"/>
  <c r="B33" i="26"/>
  <c r="P35" i="26" l="1"/>
  <c r="O79" i="26"/>
  <c r="AA37" i="26"/>
  <c r="AE37" i="26" s="1"/>
  <c r="AI37" i="26" s="1"/>
  <c r="AB38" i="26"/>
  <c r="G34" i="26"/>
  <c r="C35" i="26"/>
  <c r="B34" i="26"/>
  <c r="K33" i="26"/>
  <c r="D34" i="26"/>
  <c r="P36" i="26" l="1"/>
  <c r="O80" i="26"/>
  <c r="AA38" i="26"/>
  <c r="AE38" i="26" s="1"/>
  <c r="AI38" i="26" s="1"/>
  <c r="AB39" i="26"/>
  <c r="G35" i="26"/>
  <c r="C36" i="26"/>
  <c r="B35" i="26"/>
  <c r="D35" i="26"/>
  <c r="K34" i="26"/>
  <c r="P37" i="26" l="1"/>
  <c r="O81" i="26"/>
  <c r="AB40" i="26"/>
  <c r="AA39" i="26"/>
  <c r="AE39" i="26" s="1"/>
  <c r="AI39" i="26" s="1"/>
  <c r="C37" i="26"/>
  <c r="B36" i="26"/>
  <c r="G36" i="26"/>
  <c r="D36" i="26"/>
  <c r="K35" i="26"/>
  <c r="P38" i="26" l="1"/>
  <c r="O82" i="26"/>
  <c r="AA40" i="26"/>
  <c r="AE40" i="26" s="1"/>
  <c r="AI40" i="26" s="1"/>
  <c r="AB41" i="26"/>
  <c r="K36" i="26"/>
  <c r="D37" i="26"/>
  <c r="G37" i="26"/>
  <c r="C38" i="26"/>
  <c r="B37" i="26"/>
  <c r="P39" i="26" l="1"/>
  <c r="O83" i="26"/>
  <c r="AA41" i="26"/>
  <c r="AE41" i="26" s="1"/>
  <c r="AI41" i="26" s="1"/>
  <c r="AB42" i="26"/>
  <c r="G38" i="26"/>
  <c r="C39" i="26"/>
  <c r="B38" i="26"/>
  <c r="K37" i="26"/>
  <c r="D38" i="26"/>
  <c r="P40" i="26" l="1"/>
  <c r="O84" i="26"/>
  <c r="AB43" i="26"/>
  <c r="AA42" i="26"/>
  <c r="AE42" i="26" s="1"/>
  <c r="AI42" i="26" s="1"/>
  <c r="D39" i="26"/>
  <c r="G39" i="26"/>
  <c r="C40" i="26"/>
  <c r="B39" i="26"/>
  <c r="K38" i="26"/>
  <c r="P41" i="26" l="1"/>
  <c r="O85" i="26"/>
  <c r="AA43" i="26"/>
  <c r="AE43" i="26" s="1"/>
  <c r="AI43" i="26" s="1"/>
  <c r="AB44" i="26"/>
  <c r="C41" i="26"/>
  <c r="B40" i="26"/>
  <c r="G40" i="26"/>
  <c r="D40" i="26"/>
  <c r="K39" i="26"/>
  <c r="P42" i="26" l="1"/>
  <c r="O86" i="26"/>
  <c r="AA44" i="26"/>
  <c r="AE44" i="26" s="1"/>
  <c r="AI44" i="26" s="1"/>
  <c r="AB45" i="26"/>
  <c r="K40" i="26"/>
  <c r="D41" i="26"/>
  <c r="G41" i="26"/>
  <c r="C42" i="26"/>
  <c r="B41" i="26"/>
  <c r="P43" i="26" l="1"/>
  <c r="O87" i="26"/>
  <c r="AA45" i="26"/>
  <c r="AE45" i="26" s="1"/>
  <c r="AI45" i="26" s="1"/>
  <c r="AB46" i="26"/>
  <c r="G42" i="26"/>
  <c r="C43" i="26"/>
  <c r="B42" i="26"/>
  <c r="K41" i="26"/>
  <c r="D42" i="26"/>
  <c r="P44" i="26" l="1"/>
  <c r="O88" i="26"/>
  <c r="AB47" i="26"/>
  <c r="AA46" i="26"/>
  <c r="AE46" i="26" s="1"/>
  <c r="AI46" i="26" s="1"/>
  <c r="D43" i="26"/>
  <c r="G43" i="26"/>
  <c r="C44" i="26"/>
  <c r="B43" i="26"/>
  <c r="K42" i="26"/>
  <c r="P45" i="26" l="1"/>
  <c r="O89" i="26"/>
  <c r="AA47" i="26"/>
  <c r="AE47" i="26" s="1"/>
  <c r="AI47" i="26" s="1"/>
  <c r="AB48" i="26"/>
  <c r="K43" i="26"/>
  <c r="C45" i="26"/>
  <c r="B44" i="26"/>
  <c r="G44" i="26"/>
  <c r="D44" i="26"/>
  <c r="P46" i="26" l="1"/>
  <c r="O90" i="26"/>
  <c r="AB49" i="26"/>
  <c r="AA48" i="26"/>
  <c r="AE48" i="26" s="1"/>
  <c r="AI48" i="26" s="1"/>
  <c r="C46" i="26"/>
  <c r="B45" i="26"/>
  <c r="K44" i="26"/>
  <c r="D45" i="26"/>
  <c r="P47" i="26" l="1"/>
  <c r="O91" i="26"/>
  <c r="AB50" i="26"/>
  <c r="AA49" i="26"/>
  <c r="AE49" i="26" s="1"/>
  <c r="AI49" i="26" s="1"/>
  <c r="D46" i="26"/>
  <c r="C47" i="26"/>
  <c r="B46" i="26"/>
  <c r="P48" i="26" l="1"/>
  <c r="O92" i="26"/>
  <c r="AB51" i="26"/>
  <c r="AA50" i="26"/>
  <c r="AE50" i="26" s="1"/>
  <c r="AI50" i="26" s="1"/>
  <c r="C48" i="26"/>
  <c r="B47" i="26"/>
  <c r="D47" i="26"/>
  <c r="P49" i="26" l="1"/>
  <c r="O93" i="26"/>
  <c r="AA51" i="26"/>
  <c r="AE51" i="26" s="1"/>
  <c r="AI51" i="26" s="1"/>
  <c r="AB52" i="26"/>
  <c r="D48" i="26"/>
  <c r="C49" i="26"/>
  <c r="B48" i="26"/>
  <c r="P50" i="26" l="1"/>
  <c r="O94" i="26"/>
  <c r="AA52" i="26"/>
  <c r="AE52" i="26" s="1"/>
  <c r="AI52" i="26" s="1"/>
  <c r="AB53" i="26"/>
  <c r="D49" i="26"/>
  <c r="C50" i="26"/>
  <c r="B49" i="26"/>
  <c r="P51" i="26" l="1"/>
  <c r="O95" i="26"/>
  <c r="AB54" i="26"/>
  <c r="AA53" i="26"/>
  <c r="AE53" i="26" s="1"/>
  <c r="AI53" i="26" s="1"/>
  <c r="D50" i="26"/>
  <c r="C51" i="26"/>
  <c r="B50" i="26"/>
  <c r="P52" i="26" l="1"/>
  <c r="O96" i="26"/>
  <c r="AA54" i="26"/>
  <c r="AE54" i="26" s="1"/>
  <c r="AI54" i="26" s="1"/>
  <c r="AB55" i="26"/>
  <c r="C52" i="26"/>
  <c r="B51" i="26"/>
  <c r="D51" i="26"/>
  <c r="P53" i="26" l="1"/>
  <c r="O97" i="26"/>
  <c r="AB56" i="26"/>
  <c r="AA55" i="26"/>
  <c r="AE55" i="26" s="1"/>
  <c r="AI55" i="26" s="1"/>
  <c r="C53" i="26"/>
  <c r="B52" i="26"/>
  <c r="D52" i="26"/>
  <c r="P54" i="26" l="1"/>
  <c r="O98" i="26"/>
  <c r="AA56" i="26"/>
  <c r="AE56" i="26" s="1"/>
  <c r="AI56" i="26" s="1"/>
  <c r="AB57" i="26"/>
  <c r="D53" i="26"/>
  <c r="C54" i="26"/>
  <c r="B53" i="26"/>
  <c r="P55" i="26" l="1"/>
  <c r="O99" i="26"/>
  <c r="AB58" i="26"/>
  <c r="AA57" i="26"/>
  <c r="C55" i="26"/>
  <c r="B54" i="26"/>
  <c r="D54" i="26"/>
  <c r="P56" i="26" l="1"/>
  <c r="O100" i="26"/>
  <c r="AA58" i="26"/>
  <c r="AB59" i="26"/>
  <c r="D55" i="26"/>
  <c r="C56" i="26"/>
  <c r="B55" i="26"/>
  <c r="P57" i="26" l="1"/>
  <c r="O101" i="26"/>
  <c r="AB60" i="26"/>
  <c r="AA59" i="26"/>
  <c r="C57" i="26"/>
  <c r="B56" i="26"/>
  <c r="D56" i="26"/>
  <c r="P58" i="26" l="1"/>
  <c r="O102" i="26"/>
  <c r="AA60" i="26"/>
  <c r="AB61" i="26"/>
  <c r="C58" i="26"/>
  <c r="B57" i="26"/>
  <c r="D57" i="26"/>
  <c r="P59" i="26" l="1"/>
  <c r="O103" i="26"/>
  <c r="AB62" i="26"/>
  <c r="AA61" i="26"/>
  <c r="D58" i="26"/>
  <c r="C59" i="26"/>
  <c r="B58" i="26"/>
  <c r="P60" i="26" l="1"/>
  <c r="O104" i="26"/>
  <c r="AA62" i="26"/>
  <c r="AB63" i="26"/>
  <c r="C60" i="26"/>
  <c r="B59" i="26"/>
  <c r="D59" i="26"/>
  <c r="P61" i="26" l="1"/>
  <c r="O105" i="26"/>
  <c r="AB64" i="26"/>
  <c r="AA63" i="26"/>
  <c r="D60" i="26"/>
  <c r="C61" i="26"/>
  <c r="B60" i="26"/>
  <c r="P62" i="26" l="1"/>
  <c r="O106" i="26"/>
  <c r="AB65" i="26"/>
  <c r="AA64" i="26"/>
  <c r="D61" i="26"/>
  <c r="C62" i="26"/>
  <c r="B61" i="26"/>
  <c r="P63" i="26" l="1"/>
  <c r="O107" i="26"/>
  <c r="AA65" i="26"/>
  <c r="AB66" i="26"/>
  <c r="C63" i="26"/>
  <c r="B62" i="26"/>
  <c r="D62" i="26"/>
  <c r="P64" i="26" l="1"/>
  <c r="O108" i="26"/>
  <c r="AA66" i="26"/>
  <c r="AB67" i="26"/>
  <c r="D63" i="26"/>
  <c r="C64" i="26"/>
  <c r="B63" i="26"/>
  <c r="P65" i="26" l="1"/>
  <c r="O109" i="26"/>
  <c r="AB68" i="26"/>
  <c r="AA67" i="26"/>
  <c r="C65" i="26"/>
  <c r="B64" i="26"/>
  <c r="D64" i="26"/>
  <c r="P66" i="26" l="1"/>
  <c r="O110" i="26"/>
  <c r="AA68" i="26"/>
  <c r="AB69" i="26"/>
  <c r="D65" i="26"/>
  <c r="C66" i="26"/>
  <c r="B65" i="26"/>
  <c r="P67" i="26" l="1"/>
  <c r="O111" i="26"/>
  <c r="AB70" i="26"/>
  <c r="AA69" i="26"/>
  <c r="D66" i="26"/>
  <c r="C67" i="26"/>
  <c r="B66" i="26"/>
  <c r="P68" i="26" l="1"/>
  <c r="O112" i="26"/>
  <c r="AB71" i="26"/>
  <c r="AA70" i="26"/>
  <c r="C68" i="26"/>
  <c r="B67" i="26"/>
  <c r="D67" i="26"/>
  <c r="P69" i="26" l="1"/>
  <c r="O113" i="26"/>
  <c r="AB72" i="26"/>
  <c r="AA71" i="26"/>
  <c r="D68" i="26"/>
  <c r="C69" i="26"/>
  <c r="B68" i="26"/>
  <c r="P70" i="26" l="1"/>
  <c r="O114" i="26"/>
  <c r="AA72" i="26"/>
  <c r="AB73" i="26"/>
  <c r="C70" i="26"/>
  <c r="B69" i="26"/>
  <c r="D69" i="26"/>
  <c r="P71" i="26" l="1"/>
  <c r="O115" i="26"/>
  <c r="AA73" i="26"/>
  <c r="AB74" i="26"/>
  <c r="D70" i="26"/>
  <c r="C71" i="26"/>
  <c r="B70" i="26"/>
  <c r="P72" i="26" l="1"/>
  <c r="O116" i="26"/>
  <c r="AB75" i="26"/>
  <c r="AA74" i="26"/>
  <c r="C72" i="26"/>
  <c r="B71" i="26"/>
  <c r="D71" i="26"/>
  <c r="P73" i="26" l="1"/>
  <c r="O117" i="26"/>
  <c r="AB76" i="26"/>
  <c r="AA75" i="26"/>
  <c r="D72" i="26"/>
  <c r="C73" i="26"/>
  <c r="B72" i="26"/>
  <c r="P74" i="26" l="1"/>
  <c r="O118" i="26"/>
  <c r="AA76" i="26"/>
  <c r="AB77" i="26"/>
  <c r="D73" i="26"/>
  <c r="C74" i="26"/>
  <c r="B73" i="26"/>
  <c r="P75" i="26" l="1"/>
  <c r="O119" i="26"/>
  <c r="AA77" i="26"/>
  <c r="AB78" i="26"/>
  <c r="D74" i="26"/>
  <c r="C75" i="26"/>
  <c r="B74" i="26"/>
  <c r="P76" i="26" l="1"/>
  <c r="O120" i="26"/>
  <c r="AB79" i="26"/>
  <c r="AA78" i="26"/>
  <c r="C76" i="26"/>
  <c r="B75" i="26"/>
  <c r="D75" i="26"/>
  <c r="P77" i="26" l="1"/>
  <c r="O121" i="26"/>
  <c r="AB80" i="26"/>
  <c r="AA79" i="26"/>
  <c r="C77" i="26"/>
  <c r="B76" i="26"/>
  <c r="D76" i="26"/>
  <c r="P78" i="26" l="1"/>
  <c r="O122" i="26"/>
  <c r="AA80" i="26"/>
  <c r="AB81" i="26"/>
  <c r="D77" i="26"/>
  <c r="C78" i="26"/>
  <c r="B77" i="26"/>
  <c r="P79" i="26" l="1"/>
  <c r="O123" i="26"/>
  <c r="AB82" i="26"/>
  <c r="AA81" i="26"/>
  <c r="C79" i="26"/>
  <c r="B78" i="26"/>
  <c r="D78" i="26"/>
  <c r="P80" i="26" l="1"/>
  <c r="O124" i="26"/>
  <c r="AA82" i="26"/>
  <c r="AB83" i="26"/>
  <c r="D79" i="26"/>
  <c r="C80" i="26"/>
  <c r="B79" i="26"/>
  <c r="P81" i="26" l="1"/>
  <c r="O125" i="26"/>
  <c r="AB84" i="26"/>
  <c r="AA83" i="26"/>
  <c r="D80" i="26"/>
  <c r="C81" i="26"/>
  <c r="B80" i="26"/>
  <c r="P82" i="26" l="1"/>
  <c r="O126" i="26"/>
  <c r="AB85" i="26"/>
  <c r="AA84" i="26"/>
  <c r="B81" i="26"/>
  <c r="C82" i="26"/>
  <c r="D81" i="26"/>
  <c r="P83" i="26" l="1"/>
  <c r="O127" i="26"/>
  <c r="AA85" i="26"/>
  <c r="AB86" i="26"/>
  <c r="D82" i="26"/>
  <c r="C83" i="26"/>
  <c r="B82" i="26"/>
  <c r="P84" i="26" l="1"/>
  <c r="O128" i="26"/>
  <c r="AA86" i="26"/>
  <c r="AB87" i="26"/>
  <c r="B83" i="26"/>
  <c r="C84" i="26"/>
  <c r="D83" i="26"/>
  <c r="P85" i="26" l="1"/>
  <c r="O129" i="26"/>
  <c r="AB88" i="26"/>
  <c r="AA87" i="26"/>
  <c r="D84" i="26"/>
  <c r="C85" i="26"/>
  <c r="B84" i="26"/>
  <c r="P86" i="26" l="1"/>
  <c r="O130" i="26"/>
  <c r="AB89" i="26"/>
  <c r="AA88" i="26"/>
  <c r="C86" i="26"/>
  <c r="B85" i="26"/>
  <c r="D85" i="26"/>
  <c r="P87" i="26" l="1"/>
  <c r="O131" i="26"/>
  <c r="AA89" i="26"/>
  <c r="AB90" i="26"/>
  <c r="D86" i="26"/>
  <c r="B86" i="26"/>
  <c r="C87" i="26"/>
  <c r="P88" i="26" l="1"/>
  <c r="O132" i="26"/>
  <c r="AB91" i="26"/>
  <c r="AA90" i="26"/>
  <c r="C88" i="26"/>
  <c r="B87" i="26"/>
  <c r="D87" i="26"/>
  <c r="P89" i="26" l="1"/>
  <c r="O133" i="26"/>
  <c r="AA91" i="26"/>
  <c r="AB92" i="26"/>
  <c r="D88" i="26"/>
  <c r="C89" i="26"/>
  <c r="B88" i="26"/>
  <c r="P90" i="26" l="1"/>
  <c r="O134" i="26"/>
  <c r="AB93" i="26"/>
  <c r="AA92" i="26"/>
  <c r="C90" i="26"/>
  <c r="B89" i="26"/>
  <c r="D89" i="26"/>
  <c r="P91" i="26" l="1"/>
  <c r="O135" i="26"/>
  <c r="AB94" i="26"/>
  <c r="AA93" i="26"/>
  <c r="D90" i="26"/>
  <c r="C91" i="26"/>
  <c r="B90" i="26"/>
  <c r="P92" i="26" l="1"/>
  <c r="O136" i="26"/>
  <c r="AA94" i="26"/>
  <c r="AB95" i="26"/>
  <c r="B91" i="26"/>
  <c r="C92" i="26"/>
  <c r="D91" i="26"/>
  <c r="P93" i="26" l="1"/>
  <c r="O137" i="26"/>
  <c r="AB96" i="26"/>
  <c r="AA95" i="26"/>
  <c r="D92" i="26"/>
  <c r="C93" i="26"/>
  <c r="B92" i="26"/>
  <c r="P94" i="26" l="1"/>
  <c r="O138" i="26"/>
  <c r="AA96" i="26"/>
  <c r="AB97" i="26"/>
  <c r="C94" i="26"/>
  <c r="B93" i="26"/>
  <c r="D93" i="26"/>
  <c r="P95" i="26" l="1"/>
  <c r="O139" i="26"/>
  <c r="AA97" i="26"/>
  <c r="AB98" i="26"/>
  <c r="D94" i="26"/>
  <c r="B94" i="26"/>
  <c r="C95" i="26"/>
  <c r="P96" i="26" l="1"/>
  <c r="O140" i="26"/>
  <c r="AB99" i="26"/>
  <c r="AA98" i="26"/>
  <c r="C96" i="26"/>
  <c r="B95" i="26"/>
  <c r="D95" i="26"/>
  <c r="P97" i="26" l="1"/>
  <c r="O141" i="26"/>
  <c r="AA99" i="26"/>
  <c r="AB100" i="26"/>
  <c r="D96" i="26"/>
  <c r="C97" i="26"/>
  <c r="B96" i="26"/>
  <c r="P98" i="26" l="1"/>
  <c r="O142" i="26"/>
  <c r="AA100" i="26"/>
  <c r="AB101" i="26"/>
  <c r="D97" i="26"/>
  <c r="C98" i="26"/>
  <c r="B97" i="26"/>
  <c r="P99" i="26" l="1"/>
  <c r="O143" i="26"/>
  <c r="AB102" i="26"/>
  <c r="AA101" i="26"/>
  <c r="D98" i="26"/>
  <c r="C99" i="26"/>
  <c r="B98" i="26"/>
  <c r="P100" i="26" l="1"/>
  <c r="O144" i="26"/>
  <c r="AB103" i="26"/>
  <c r="AA102" i="26"/>
  <c r="C100" i="26"/>
  <c r="B99" i="26"/>
  <c r="D99" i="26"/>
  <c r="P101" i="26" l="1"/>
  <c r="O145" i="26"/>
  <c r="AB104" i="26"/>
  <c r="AA103" i="26"/>
  <c r="C101" i="26"/>
  <c r="B100" i="26"/>
  <c r="D100" i="26"/>
  <c r="P102" i="26" l="1"/>
  <c r="O146" i="26"/>
  <c r="AA104" i="26"/>
  <c r="AB105" i="26"/>
  <c r="D101" i="26"/>
  <c r="C102" i="26"/>
  <c r="B101" i="26"/>
  <c r="P103" i="26" l="1"/>
  <c r="O147" i="26"/>
  <c r="AB106" i="26"/>
  <c r="AA105" i="26"/>
  <c r="C103" i="26"/>
  <c r="B102" i="26"/>
  <c r="D102" i="26"/>
  <c r="P104" i="26" l="1"/>
  <c r="O148" i="26"/>
  <c r="AA106" i="26"/>
  <c r="AB107" i="26"/>
  <c r="D103" i="26"/>
  <c r="C104" i="26"/>
  <c r="B103" i="26"/>
  <c r="P105" i="26" l="1"/>
  <c r="O149" i="26"/>
  <c r="AB108" i="26"/>
  <c r="AA107" i="26"/>
  <c r="D104" i="26"/>
  <c r="C105" i="26"/>
  <c r="B104" i="26"/>
  <c r="P106" i="26" l="1"/>
  <c r="O150" i="26"/>
  <c r="AA108" i="26"/>
  <c r="AB109" i="26"/>
  <c r="C106" i="26"/>
  <c r="B105" i="26"/>
  <c r="D105" i="26"/>
  <c r="P107" i="26" l="1"/>
  <c r="O151" i="26"/>
  <c r="AB110" i="26"/>
  <c r="AA109" i="26"/>
  <c r="C107" i="26"/>
  <c r="B106" i="26"/>
  <c r="D106" i="26"/>
  <c r="P108" i="26" l="1"/>
  <c r="O152" i="26"/>
  <c r="AA110" i="26"/>
  <c r="AB111" i="26"/>
  <c r="D107" i="26"/>
  <c r="C108" i="26"/>
  <c r="B107" i="26"/>
  <c r="P109" i="26" l="1"/>
  <c r="O153" i="26"/>
  <c r="AB112" i="26"/>
  <c r="AA111" i="26"/>
  <c r="C109" i="26"/>
  <c r="B108" i="26"/>
  <c r="D108" i="26"/>
  <c r="P110" i="26" l="1"/>
  <c r="O154" i="26"/>
  <c r="AA112" i="26"/>
  <c r="AB113" i="26"/>
  <c r="D109" i="26"/>
  <c r="C110" i="26"/>
  <c r="B109" i="26"/>
  <c r="P111" i="26" l="1"/>
  <c r="O155" i="26"/>
  <c r="AB114" i="26"/>
  <c r="AA113" i="26"/>
  <c r="C111" i="26"/>
  <c r="B110" i="26"/>
  <c r="D110" i="26"/>
  <c r="P112" i="26" l="1"/>
  <c r="O156" i="26"/>
  <c r="AA114" i="26"/>
  <c r="AB115" i="26"/>
  <c r="C112" i="26"/>
  <c r="B111" i="26"/>
  <c r="D111" i="26"/>
  <c r="P113" i="26" l="1"/>
  <c r="O157" i="26"/>
  <c r="AA115" i="26"/>
  <c r="AB116" i="26"/>
  <c r="D112" i="26"/>
  <c r="C113" i="26"/>
  <c r="B112" i="26"/>
  <c r="P114" i="26" l="1"/>
  <c r="O158" i="26"/>
  <c r="AA116" i="26"/>
  <c r="AB117" i="26"/>
  <c r="C114" i="26"/>
  <c r="B113" i="26"/>
  <c r="D113" i="26"/>
  <c r="P115" i="26" l="1"/>
  <c r="O159" i="26"/>
  <c r="AA117" i="26"/>
  <c r="AB118" i="26"/>
  <c r="C115" i="26"/>
  <c r="B114" i="26"/>
  <c r="D114" i="26"/>
  <c r="P116" i="26" l="1"/>
  <c r="O160" i="26"/>
  <c r="AB119" i="26"/>
  <c r="AA118" i="26"/>
  <c r="D115" i="26"/>
  <c r="C116" i="26"/>
  <c r="B115" i="26"/>
  <c r="P117" i="26" l="1"/>
  <c r="O161" i="26"/>
  <c r="AA119" i="26"/>
  <c r="AB120" i="26"/>
  <c r="C117" i="26"/>
  <c r="B116" i="26"/>
  <c r="D116" i="26"/>
  <c r="P118" i="26" l="1"/>
  <c r="O162" i="26"/>
  <c r="AB121" i="26"/>
  <c r="AA120" i="26"/>
  <c r="D117" i="26"/>
  <c r="C118" i="26"/>
  <c r="B117" i="26"/>
  <c r="P119" i="26" l="1"/>
  <c r="O163" i="26"/>
  <c r="AA121" i="26"/>
  <c r="AB122" i="26"/>
  <c r="C119" i="26"/>
  <c r="B118" i="26"/>
  <c r="D118" i="26"/>
  <c r="P120" i="26" l="1"/>
  <c r="O164" i="26"/>
  <c r="AB123" i="26"/>
  <c r="AA122" i="26"/>
  <c r="D119" i="26"/>
  <c r="C120" i="26"/>
  <c r="B119" i="26"/>
  <c r="P121" i="26" l="1"/>
  <c r="O165" i="26"/>
  <c r="AA123" i="26"/>
  <c r="AB124" i="26"/>
  <c r="C121" i="26"/>
  <c r="B120" i="26"/>
  <c r="D120" i="26"/>
  <c r="P122" i="26" l="1"/>
  <c r="O166" i="26"/>
  <c r="AB125" i="26"/>
  <c r="AA124" i="26"/>
  <c r="C122" i="26"/>
  <c r="B121" i="26"/>
  <c r="D121" i="26"/>
  <c r="P123" i="26" l="1"/>
  <c r="O167" i="26"/>
  <c r="AB126" i="26"/>
  <c r="AA125" i="26"/>
  <c r="D122" i="26"/>
  <c r="C123" i="26"/>
  <c r="B122" i="26"/>
  <c r="P124" i="26" l="1"/>
  <c r="O168" i="26"/>
  <c r="AA126" i="26"/>
  <c r="AB127" i="26"/>
  <c r="C124" i="26"/>
  <c r="B123" i="26"/>
  <c r="D123" i="26"/>
  <c r="P125" i="26" l="1"/>
  <c r="O169" i="26"/>
  <c r="AA127" i="26"/>
  <c r="AB128" i="26"/>
  <c r="D124" i="26"/>
  <c r="C125" i="26"/>
  <c r="B124" i="26"/>
  <c r="P126" i="26" l="1"/>
  <c r="O170" i="26"/>
  <c r="AB129" i="26"/>
  <c r="AA128" i="26"/>
  <c r="C126" i="26"/>
  <c r="B125" i="26"/>
  <c r="D125" i="26"/>
  <c r="P127" i="26" l="1"/>
  <c r="O171" i="26"/>
  <c r="AB130" i="26"/>
  <c r="AA129" i="26"/>
  <c r="C127" i="26"/>
  <c r="B126" i="26"/>
  <c r="D126" i="26"/>
  <c r="P128" i="26" l="1"/>
  <c r="O172" i="26"/>
  <c r="AB131" i="26"/>
  <c r="AA130" i="26"/>
  <c r="D127" i="26"/>
  <c r="C128" i="26"/>
  <c r="B127" i="26"/>
  <c r="P129" i="26" l="1"/>
  <c r="O173" i="26"/>
  <c r="AB132" i="26"/>
  <c r="AA131" i="26"/>
  <c r="C129" i="26"/>
  <c r="B128" i="26"/>
  <c r="D128" i="26"/>
  <c r="P130" i="26" l="1"/>
  <c r="O174" i="26"/>
  <c r="AA132" i="26"/>
  <c r="AB133" i="26"/>
  <c r="D129" i="26"/>
  <c r="C130" i="26"/>
  <c r="B129" i="26"/>
  <c r="P131" i="26" l="1"/>
  <c r="O175" i="26"/>
  <c r="AB134" i="26"/>
  <c r="AA133" i="26"/>
  <c r="C131" i="26"/>
  <c r="B130" i="26"/>
  <c r="D130" i="26"/>
  <c r="P132" i="26" l="1"/>
  <c r="O176" i="26"/>
  <c r="AA134" i="26"/>
  <c r="AB135" i="26"/>
  <c r="C132" i="26"/>
  <c r="B131" i="26"/>
  <c r="D131" i="26"/>
  <c r="P133" i="26" l="1"/>
  <c r="O177" i="26"/>
  <c r="AB136" i="26"/>
  <c r="AA135" i="26"/>
  <c r="D132" i="26"/>
  <c r="C133" i="26"/>
  <c r="B132" i="26"/>
  <c r="P134" i="26" l="1"/>
  <c r="O178" i="26"/>
  <c r="AA136" i="26"/>
  <c r="AB137" i="26"/>
  <c r="C134" i="26"/>
  <c r="B133" i="26"/>
  <c r="D133" i="26"/>
  <c r="P135" i="26" l="1"/>
  <c r="O179" i="26"/>
  <c r="AB138" i="26"/>
  <c r="AA137" i="26"/>
  <c r="C135" i="26"/>
  <c r="B134" i="26"/>
  <c r="D134" i="26"/>
  <c r="P136" i="26" l="1"/>
  <c r="O180" i="26"/>
  <c r="AA138" i="26"/>
  <c r="AB139" i="26"/>
  <c r="D135" i="26"/>
  <c r="C136" i="26"/>
  <c r="B135" i="26"/>
  <c r="P137" i="26" l="1"/>
  <c r="O181" i="26"/>
  <c r="AB140" i="26"/>
  <c r="AA139" i="26"/>
  <c r="C137" i="26"/>
  <c r="B136" i="26"/>
  <c r="D136" i="26"/>
  <c r="P138" i="26" l="1"/>
  <c r="O182" i="26"/>
  <c r="AA140" i="26"/>
  <c r="AB141" i="26"/>
  <c r="D137" i="26"/>
  <c r="C138" i="26"/>
  <c r="B137" i="26"/>
  <c r="P139" i="26" l="1"/>
  <c r="O183" i="26"/>
  <c r="AB142" i="26"/>
  <c r="AA141" i="26"/>
  <c r="C139" i="26"/>
  <c r="B138" i="26"/>
  <c r="D138" i="26"/>
  <c r="P140" i="26" l="1"/>
  <c r="O184" i="26"/>
  <c r="AA142" i="26"/>
  <c r="AB143" i="26"/>
  <c r="D139" i="26"/>
  <c r="C140" i="26"/>
  <c r="B139" i="26"/>
  <c r="P141" i="26" l="1"/>
  <c r="O185" i="26"/>
  <c r="AB144" i="26"/>
  <c r="AA143" i="26"/>
  <c r="D140" i="26"/>
  <c r="C141" i="26"/>
  <c r="B140" i="26"/>
  <c r="P142" i="26" l="1"/>
  <c r="O186" i="26"/>
  <c r="AA144" i="26"/>
  <c r="AB145" i="26"/>
  <c r="C142" i="26"/>
  <c r="B141" i="26"/>
  <c r="D141" i="26"/>
  <c r="P143" i="26" l="1"/>
  <c r="O187" i="26"/>
  <c r="AA145" i="26"/>
  <c r="AB146" i="26"/>
  <c r="C143" i="26"/>
  <c r="B142" i="26"/>
  <c r="D142" i="26"/>
  <c r="P144" i="26" l="1"/>
  <c r="O188" i="26"/>
  <c r="AB147" i="26"/>
  <c r="AA146" i="26"/>
  <c r="D143" i="26"/>
  <c r="C144" i="26"/>
  <c r="B143" i="26"/>
  <c r="P145" i="26" l="1"/>
  <c r="O189" i="26"/>
  <c r="AA147" i="26"/>
  <c r="AB148" i="26"/>
  <c r="C145" i="26"/>
  <c r="B144" i="26"/>
  <c r="D144" i="26"/>
  <c r="P146" i="26" l="1"/>
  <c r="O190" i="26"/>
  <c r="AA148" i="26"/>
  <c r="AB149" i="26"/>
  <c r="D145" i="26"/>
  <c r="C146" i="26"/>
  <c r="B145" i="26"/>
  <c r="P147" i="26" l="1"/>
  <c r="O191" i="26"/>
  <c r="AB150" i="26"/>
  <c r="AA149" i="26"/>
  <c r="C147" i="26"/>
  <c r="B146" i="26"/>
  <c r="D146" i="26"/>
  <c r="P148" i="26" l="1"/>
  <c r="O192" i="26"/>
  <c r="AB151" i="26"/>
  <c r="AA150" i="26"/>
  <c r="D147" i="26"/>
  <c r="C148" i="26"/>
  <c r="B147" i="26"/>
  <c r="P149" i="26" l="1"/>
  <c r="O193" i="26"/>
  <c r="AB152" i="26"/>
  <c r="AA151" i="26"/>
  <c r="C149" i="26"/>
  <c r="B148" i="26"/>
  <c r="D148" i="26"/>
  <c r="P150" i="26" l="1"/>
  <c r="O194" i="26"/>
  <c r="AA152" i="26"/>
  <c r="AB153" i="26"/>
  <c r="D149" i="26"/>
  <c r="C150" i="26"/>
  <c r="B149" i="26"/>
  <c r="P151" i="26" l="1"/>
  <c r="O195" i="26"/>
  <c r="AB154" i="26"/>
  <c r="AA153" i="26"/>
  <c r="C151" i="26"/>
  <c r="B150" i="26"/>
  <c r="D150" i="26"/>
  <c r="P152" i="26" l="1"/>
  <c r="O196" i="26"/>
  <c r="AA154" i="26"/>
  <c r="AB155" i="26"/>
  <c r="D151" i="26"/>
  <c r="C152" i="26"/>
  <c r="B151" i="26"/>
  <c r="P153" i="26" l="1"/>
  <c r="O197" i="26"/>
  <c r="AA155" i="26"/>
  <c r="AB156" i="26"/>
  <c r="C153" i="26"/>
  <c r="B152" i="26"/>
  <c r="D152" i="26"/>
  <c r="P154" i="26" l="1"/>
  <c r="O198" i="26"/>
  <c r="AA156" i="26"/>
  <c r="AB157" i="26"/>
  <c r="D153" i="26"/>
  <c r="B153" i="26"/>
  <c r="C154" i="26"/>
  <c r="P155" i="26" l="1"/>
  <c r="O199" i="26"/>
  <c r="AB158" i="26"/>
  <c r="AA157" i="26"/>
  <c r="D154" i="26"/>
  <c r="B154" i="26"/>
  <c r="C155" i="26"/>
  <c r="P156" i="26" l="1"/>
  <c r="O200" i="26"/>
  <c r="AA158" i="26"/>
  <c r="AB159" i="26"/>
  <c r="C156" i="26"/>
  <c r="B155" i="26"/>
  <c r="D155" i="26"/>
  <c r="P157" i="26" l="1"/>
  <c r="O201" i="26"/>
  <c r="AA159" i="26"/>
  <c r="AB160" i="26"/>
  <c r="D156" i="26"/>
  <c r="C157" i="26"/>
  <c r="B156" i="26"/>
  <c r="P158" i="26" l="1"/>
  <c r="O202" i="26"/>
  <c r="AB161" i="26"/>
  <c r="AA160" i="26"/>
  <c r="D157" i="26"/>
  <c r="C158" i="26"/>
  <c r="B157" i="26"/>
  <c r="P159" i="26" l="1"/>
  <c r="O203" i="26"/>
  <c r="AB162" i="26"/>
  <c r="AA161" i="26"/>
  <c r="C159" i="26"/>
  <c r="B158" i="26"/>
  <c r="D158" i="26"/>
  <c r="P160" i="26" l="1"/>
  <c r="O204" i="26"/>
  <c r="AB163" i="26"/>
  <c r="AA162" i="26"/>
  <c r="D159" i="26"/>
  <c r="C160" i="26"/>
  <c r="B159" i="26"/>
  <c r="P161" i="26" l="1"/>
  <c r="O205" i="26"/>
  <c r="AB164" i="26"/>
  <c r="AA163" i="26"/>
  <c r="D160" i="26"/>
  <c r="C161" i="26"/>
  <c r="B160" i="26"/>
  <c r="P162" i="26" l="1"/>
  <c r="O206" i="26"/>
  <c r="AA164" i="26"/>
  <c r="AB165" i="26"/>
  <c r="D161" i="26"/>
  <c r="B161" i="26"/>
  <c r="C162" i="26"/>
  <c r="P163" i="26" l="1"/>
  <c r="O207" i="26"/>
  <c r="AB166" i="26"/>
  <c r="AA165" i="26"/>
  <c r="D162" i="26"/>
  <c r="B162" i="26"/>
  <c r="C163" i="26"/>
  <c r="P164" i="26" l="1"/>
  <c r="O208" i="26"/>
  <c r="AA166" i="26"/>
  <c r="AB167" i="26"/>
  <c r="D163" i="26"/>
  <c r="C164" i="26"/>
  <c r="B163" i="26"/>
  <c r="P165" i="26" l="1"/>
  <c r="O209" i="26"/>
  <c r="AB168" i="26"/>
  <c r="AA167" i="26"/>
  <c r="C165" i="26"/>
  <c r="B164" i="26"/>
  <c r="D164" i="26"/>
  <c r="P166" i="26" l="1"/>
  <c r="O210" i="26"/>
  <c r="AB169" i="26"/>
  <c r="AA168" i="26"/>
  <c r="D165" i="26"/>
  <c r="C166" i="26"/>
  <c r="B165" i="26"/>
  <c r="P167" i="26" l="1"/>
  <c r="O211" i="26"/>
  <c r="AB170" i="26"/>
  <c r="AA169" i="26"/>
  <c r="C167" i="26"/>
  <c r="B166" i="26"/>
  <c r="D166" i="26"/>
  <c r="P168" i="26" l="1"/>
  <c r="O212" i="26"/>
  <c r="AA170" i="26"/>
  <c r="AB171" i="26"/>
  <c r="D167" i="26"/>
  <c r="C168" i="26"/>
  <c r="B167" i="26"/>
  <c r="P169" i="26" l="1"/>
  <c r="O213" i="26"/>
  <c r="AA171" i="26"/>
  <c r="AB172" i="26"/>
  <c r="C169" i="26"/>
  <c r="B168" i="26"/>
  <c r="D168" i="26"/>
  <c r="P170" i="26" l="1"/>
  <c r="O214" i="26"/>
  <c r="AB173" i="26"/>
  <c r="AA172" i="26"/>
  <c r="D169" i="26"/>
  <c r="C170" i="26"/>
  <c r="B169" i="26"/>
  <c r="P171" i="26" l="1"/>
  <c r="O215" i="26"/>
  <c r="AA173" i="26"/>
  <c r="AB174" i="26"/>
  <c r="C171" i="26"/>
  <c r="B170" i="26"/>
  <c r="D170" i="26"/>
  <c r="P172" i="26" l="1"/>
  <c r="O216" i="26"/>
  <c r="AB175" i="26"/>
  <c r="AA174" i="26"/>
  <c r="D171" i="26"/>
  <c r="C172" i="26"/>
  <c r="B171" i="26"/>
  <c r="P173" i="26" l="1"/>
  <c r="O217" i="26"/>
  <c r="AB176" i="26"/>
  <c r="AA175" i="26"/>
  <c r="C173" i="26"/>
  <c r="B172" i="26"/>
  <c r="D172" i="26"/>
  <c r="P174" i="26" l="1"/>
  <c r="O218" i="26"/>
  <c r="AA176" i="26"/>
  <c r="AB177" i="26"/>
  <c r="C174" i="26"/>
  <c r="B173" i="26"/>
  <c r="D173" i="26"/>
  <c r="P175" i="26" l="1"/>
  <c r="O219" i="26"/>
  <c r="AA177" i="26"/>
  <c r="AB178" i="26"/>
  <c r="D174" i="26"/>
  <c r="C175" i="26"/>
  <c r="B174" i="26"/>
  <c r="P176" i="26" l="1"/>
  <c r="O220" i="26"/>
  <c r="AB179" i="26"/>
  <c r="AA178" i="26"/>
  <c r="C176" i="26"/>
  <c r="B175" i="26"/>
  <c r="D175" i="26"/>
  <c r="P177" i="26" l="1"/>
  <c r="O221" i="26"/>
  <c r="AB180" i="26"/>
  <c r="AA179" i="26"/>
  <c r="D176" i="26"/>
  <c r="C177" i="26"/>
  <c r="B176" i="26"/>
  <c r="P178" i="26" l="1"/>
  <c r="O222" i="26"/>
  <c r="AA180" i="26"/>
  <c r="AB181" i="26"/>
  <c r="C178" i="26"/>
  <c r="B177" i="26"/>
  <c r="D177" i="26"/>
  <c r="P179" i="26" l="1"/>
  <c r="O223" i="26"/>
  <c r="AB182" i="26"/>
  <c r="AA181" i="26"/>
  <c r="D178" i="26"/>
  <c r="C179" i="26"/>
  <c r="B178" i="26"/>
  <c r="P180" i="26" l="1"/>
  <c r="O224" i="26"/>
  <c r="AA182" i="26"/>
  <c r="AB183" i="26"/>
  <c r="C180" i="26"/>
  <c r="B179" i="26"/>
  <c r="D179" i="26"/>
  <c r="P181" i="26" l="1"/>
  <c r="O225" i="26"/>
  <c r="AB184" i="26"/>
  <c r="AA183" i="26"/>
  <c r="D180" i="26"/>
  <c r="C181" i="26"/>
  <c r="B180" i="26"/>
  <c r="P182" i="26" l="1"/>
  <c r="O226" i="26"/>
  <c r="AA184" i="26"/>
  <c r="AB185" i="26"/>
  <c r="C182" i="26"/>
  <c r="B181" i="26"/>
  <c r="D181" i="26"/>
  <c r="P183" i="26" l="1"/>
  <c r="O227" i="26"/>
  <c r="AA185" i="26"/>
  <c r="AB186" i="26"/>
  <c r="D182" i="26"/>
  <c r="C183" i="26"/>
  <c r="B182" i="26"/>
  <c r="P184" i="26" l="1"/>
  <c r="O228" i="26"/>
  <c r="AB187" i="26"/>
  <c r="AA186" i="26"/>
  <c r="C184" i="26"/>
  <c r="B183" i="26"/>
  <c r="D183" i="26"/>
  <c r="P185" i="26" l="1"/>
  <c r="O229" i="26"/>
  <c r="AA187" i="26"/>
  <c r="AB188" i="26"/>
  <c r="D184" i="26"/>
  <c r="C185" i="26"/>
  <c r="B184" i="26"/>
  <c r="P186" i="26" l="1"/>
  <c r="O230" i="26"/>
  <c r="AA188" i="26"/>
  <c r="AB189" i="26"/>
  <c r="C186" i="26"/>
  <c r="B185" i="26"/>
  <c r="D185" i="26"/>
  <c r="P187" i="26" l="1"/>
  <c r="O231" i="26"/>
  <c r="AA189" i="26"/>
  <c r="AB190" i="26"/>
  <c r="D186" i="26"/>
  <c r="C187" i="26"/>
  <c r="B186" i="26"/>
  <c r="P188" i="26" l="1"/>
  <c r="O232" i="26"/>
  <c r="AB191" i="26"/>
  <c r="AA190" i="26"/>
  <c r="C188" i="26"/>
  <c r="B187" i="26"/>
  <c r="D187" i="26"/>
  <c r="P189" i="26" l="1"/>
  <c r="O233" i="26"/>
  <c r="AA191" i="26"/>
  <c r="AB192" i="26"/>
  <c r="D188" i="26"/>
  <c r="C189" i="26"/>
  <c r="B188" i="26"/>
  <c r="P190" i="26" l="1"/>
  <c r="O234" i="26"/>
  <c r="AA192" i="26"/>
  <c r="AB193" i="26"/>
  <c r="C190" i="26"/>
  <c r="B189" i="26"/>
  <c r="D189" i="26"/>
  <c r="P191" i="26" l="1"/>
  <c r="O235" i="26"/>
  <c r="AB194" i="26"/>
  <c r="AA193" i="26"/>
  <c r="D190" i="26"/>
  <c r="C191" i="26"/>
  <c r="B190" i="26"/>
  <c r="P192" i="26" l="1"/>
  <c r="O236" i="26"/>
  <c r="AB195" i="26"/>
  <c r="AA194" i="26"/>
  <c r="C192" i="26"/>
  <c r="B191" i="26"/>
  <c r="D191" i="26"/>
  <c r="P193" i="26" l="1"/>
  <c r="O237" i="26"/>
  <c r="AA195" i="26"/>
  <c r="AB196" i="26"/>
  <c r="D192" i="26"/>
  <c r="C193" i="26"/>
  <c r="B192" i="26"/>
  <c r="P194" i="26" l="1"/>
  <c r="O238" i="26"/>
  <c r="AB197" i="26"/>
  <c r="AA196" i="26"/>
  <c r="C194" i="26"/>
  <c r="B193" i="26"/>
  <c r="D193" i="26"/>
  <c r="P195" i="26" l="1"/>
  <c r="O239" i="26"/>
  <c r="AB198" i="26"/>
  <c r="AA197" i="26"/>
  <c r="D194" i="26"/>
  <c r="C195" i="26"/>
  <c r="B194" i="26"/>
  <c r="P196" i="26" l="1"/>
  <c r="O240" i="26"/>
  <c r="AA198" i="26"/>
  <c r="AB199" i="26"/>
  <c r="C196" i="26"/>
  <c r="B195" i="26"/>
  <c r="D195" i="26"/>
  <c r="P197" i="26" l="1"/>
  <c r="O241" i="26"/>
  <c r="AB200" i="26"/>
  <c r="AA199" i="26"/>
  <c r="D196" i="26"/>
  <c r="C197" i="26"/>
  <c r="B196" i="26"/>
  <c r="P198" i="26" l="1"/>
  <c r="O242" i="26"/>
  <c r="AA200" i="26"/>
  <c r="AB201" i="26"/>
  <c r="D197" i="26"/>
  <c r="C198" i="26"/>
  <c r="B197" i="26"/>
  <c r="P199" i="26" l="1"/>
  <c r="O243" i="26"/>
  <c r="AB202" i="26"/>
  <c r="AA201" i="26"/>
  <c r="C199" i="26"/>
  <c r="B198" i="26"/>
  <c r="D198" i="26"/>
  <c r="P200" i="26" l="1"/>
  <c r="O244" i="26"/>
  <c r="AB203" i="26"/>
  <c r="AA202" i="26"/>
  <c r="C200" i="26"/>
  <c r="B199" i="26"/>
  <c r="D199" i="26"/>
  <c r="P201" i="26" l="1"/>
  <c r="O245" i="26"/>
  <c r="AA203" i="26"/>
  <c r="AB204" i="26"/>
  <c r="D200" i="26"/>
  <c r="C201" i="26"/>
  <c r="B200" i="26"/>
  <c r="P202" i="26" l="1"/>
  <c r="O246" i="26"/>
  <c r="AA204" i="26"/>
  <c r="AB205" i="26"/>
  <c r="C202" i="26"/>
  <c r="B201" i="26"/>
  <c r="D201" i="26"/>
  <c r="P203" i="26" l="1"/>
  <c r="O247" i="26"/>
  <c r="AA205" i="26"/>
  <c r="AB206" i="26"/>
  <c r="D202" i="26"/>
  <c r="C203" i="26"/>
  <c r="B202" i="26"/>
  <c r="P204" i="26" l="1"/>
  <c r="O248" i="26"/>
  <c r="AB207" i="26"/>
  <c r="AA206" i="26"/>
  <c r="C204" i="26"/>
  <c r="B203" i="26"/>
  <c r="D203" i="26"/>
  <c r="P205" i="26" l="1"/>
  <c r="O249" i="26"/>
  <c r="AB208" i="26"/>
  <c r="AA207" i="26"/>
  <c r="D204" i="26"/>
  <c r="C205" i="26"/>
  <c r="B204" i="26"/>
  <c r="P206" i="26" l="1"/>
  <c r="O250" i="26"/>
  <c r="AB209" i="26"/>
  <c r="AA208" i="26"/>
  <c r="C206" i="26"/>
  <c r="B205" i="26"/>
  <c r="D205" i="26"/>
  <c r="P207" i="26" l="1"/>
  <c r="O251" i="26"/>
  <c r="AA209" i="26"/>
  <c r="AB210" i="26"/>
  <c r="D206" i="26"/>
  <c r="C207" i="26"/>
  <c r="B206" i="26"/>
  <c r="P208" i="26" l="1"/>
  <c r="O252" i="26"/>
  <c r="AB211" i="26"/>
  <c r="AA210" i="26"/>
  <c r="C208" i="26"/>
  <c r="B207" i="26"/>
  <c r="D207" i="26"/>
  <c r="P209" i="26" l="1"/>
  <c r="O253" i="26"/>
  <c r="AA211" i="26"/>
  <c r="AB212" i="26"/>
  <c r="D208" i="26"/>
  <c r="C209" i="26"/>
  <c r="B208" i="26"/>
  <c r="P210" i="26" l="1"/>
  <c r="O254" i="26"/>
  <c r="AA212" i="26"/>
  <c r="AB213" i="26"/>
  <c r="C210" i="26"/>
  <c r="B209" i="26"/>
  <c r="D209" i="26"/>
  <c r="P211" i="26" l="1"/>
  <c r="O255" i="26"/>
  <c r="AA213" i="26"/>
  <c r="AB214" i="26"/>
  <c r="D210" i="26"/>
  <c r="C211" i="26"/>
  <c r="B210" i="26"/>
  <c r="P212" i="26" l="1"/>
  <c r="O256" i="26"/>
  <c r="AB215" i="26"/>
  <c r="AA214" i="26"/>
  <c r="C212" i="26"/>
  <c r="B211" i="26"/>
  <c r="D211" i="26"/>
  <c r="P213" i="26" l="1"/>
  <c r="O257" i="26"/>
  <c r="AA215" i="26"/>
  <c r="AB216" i="26"/>
  <c r="D212" i="26"/>
  <c r="C213" i="26"/>
  <c r="B212" i="26"/>
  <c r="P214" i="26" l="1"/>
  <c r="O258" i="26"/>
  <c r="AA216" i="26"/>
  <c r="AB217" i="26"/>
  <c r="C214" i="26"/>
  <c r="B213" i="26"/>
  <c r="D213" i="26"/>
  <c r="P215" i="26" l="1"/>
  <c r="O259" i="26"/>
  <c r="AB218" i="26"/>
  <c r="AA217" i="26"/>
  <c r="D214" i="26"/>
  <c r="C215" i="26"/>
  <c r="B214" i="26"/>
  <c r="P216" i="26" l="1"/>
  <c r="O260" i="26"/>
  <c r="AA218" i="26"/>
  <c r="AB219" i="26"/>
  <c r="C216" i="26"/>
  <c r="B215" i="26"/>
  <c r="D215" i="26"/>
  <c r="P217" i="26" l="1"/>
  <c r="O261" i="26"/>
  <c r="AA219" i="26"/>
  <c r="AB220" i="26"/>
  <c r="D216" i="26"/>
  <c r="C217" i="26"/>
  <c r="B216" i="26"/>
  <c r="P218" i="26" l="1"/>
  <c r="O262" i="26"/>
  <c r="AB221" i="26"/>
  <c r="AA220" i="26"/>
  <c r="D217" i="26"/>
  <c r="C218" i="26"/>
  <c r="B217" i="26"/>
  <c r="P219" i="26" l="1"/>
  <c r="O263" i="26"/>
  <c r="AB222" i="26"/>
  <c r="AA221" i="26"/>
  <c r="C219" i="26"/>
  <c r="B218" i="26"/>
  <c r="D218" i="26"/>
  <c r="P220" i="26" l="1"/>
  <c r="O264" i="26"/>
  <c r="AA222" i="26"/>
  <c r="AB223" i="26"/>
  <c r="D219" i="26"/>
  <c r="C220" i="26"/>
  <c r="B219" i="26"/>
  <c r="P221" i="26" l="1"/>
  <c r="O265" i="26"/>
  <c r="AA223" i="26"/>
  <c r="AB224" i="26"/>
  <c r="C221" i="26"/>
  <c r="B220" i="26"/>
  <c r="D220" i="26"/>
  <c r="P222" i="26" l="1"/>
  <c r="O266" i="26"/>
  <c r="AB225" i="26"/>
  <c r="AA224" i="26"/>
  <c r="C222" i="26"/>
  <c r="B221" i="26"/>
  <c r="D221" i="26"/>
  <c r="P223" i="26" l="1"/>
  <c r="O267" i="26"/>
  <c r="AA225" i="26"/>
  <c r="AB226" i="26"/>
  <c r="D222" i="26"/>
  <c r="C223" i="26"/>
  <c r="B222" i="26"/>
  <c r="P224" i="26" l="1"/>
  <c r="O268" i="26"/>
  <c r="AB227" i="26"/>
  <c r="AA226" i="26"/>
  <c r="C224" i="26"/>
  <c r="B223" i="26"/>
  <c r="D223" i="26"/>
  <c r="P225" i="26" l="1"/>
  <c r="O269" i="26"/>
  <c r="AA227" i="26"/>
  <c r="AB228" i="26"/>
  <c r="D224" i="26"/>
  <c r="C225" i="26"/>
  <c r="B224" i="26"/>
  <c r="P226" i="26" l="1"/>
  <c r="O270" i="26"/>
  <c r="AA228" i="26"/>
  <c r="AB229" i="26"/>
  <c r="C226" i="26"/>
  <c r="B225" i="26"/>
  <c r="D225" i="26"/>
  <c r="P227" i="26" l="1"/>
  <c r="O271" i="26"/>
  <c r="AB230" i="26"/>
  <c r="AA229" i="26"/>
  <c r="D226" i="26"/>
  <c r="C227" i="26"/>
  <c r="B226" i="26"/>
  <c r="P228" i="26" l="1"/>
  <c r="O272" i="26"/>
  <c r="AA230" i="26"/>
  <c r="AB231" i="26"/>
  <c r="C228" i="26"/>
  <c r="B227" i="26"/>
  <c r="D227" i="26"/>
  <c r="P229" i="26" l="1"/>
  <c r="O273" i="26"/>
  <c r="AB232" i="26"/>
  <c r="AA231" i="26"/>
  <c r="D228" i="26"/>
  <c r="C229" i="26"/>
  <c r="B228" i="26"/>
  <c r="P230" i="26" l="1"/>
  <c r="O274" i="26"/>
  <c r="AA232" i="26"/>
  <c r="AB233" i="26"/>
  <c r="C230" i="26"/>
  <c r="B229" i="26"/>
  <c r="D229" i="26"/>
  <c r="P231" i="26" l="1"/>
  <c r="O275" i="26"/>
  <c r="AA233" i="26"/>
  <c r="AB234" i="26"/>
  <c r="D230" i="26"/>
  <c r="C231" i="26"/>
  <c r="B230" i="26"/>
  <c r="P232" i="26" l="1"/>
  <c r="O276" i="26"/>
  <c r="AB235" i="26"/>
  <c r="AA234" i="26"/>
  <c r="C232" i="26"/>
  <c r="B231" i="26"/>
  <c r="D231" i="26"/>
  <c r="P233" i="26" l="1"/>
  <c r="O277" i="26"/>
  <c r="AA235" i="26"/>
  <c r="AB236" i="26"/>
  <c r="D232" i="26"/>
  <c r="C233" i="26"/>
  <c r="B232" i="26"/>
  <c r="P234" i="26" l="1"/>
  <c r="O278" i="26"/>
  <c r="AB237" i="26"/>
  <c r="AA236" i="26"/>
  <c r="C234" i="26"/>
  <c r="B233" i="26"/>
  <c r="D233" i="26"/>
  <c r="P235" i="26" l="1"/>
  <c r="O279" i="26"/>
  <c r="AA237" i="26"/>
  <c r="AB238" i="26"/>
  <c r="D234" i="26"/>
  <c r="C235" i="26"/>
  <c r="B234" i="26"/>
  <c r="P236" i="26" l="1"/>
  <c r="O280" i="26"/>
  <c r="AB239" i="26"/>
  <c r="AA238" i="26"/>
  <c r="C236" i="26"/>
  <c r="B235" i="26"/>
  <c r="D235" i="26"/>
  <c r="P237" i="26" l="1"/>
  <c r="O281" i="26"/>
  <c r="AA239" i="26"/>
  <c r="AB240" i="26"/>
  <c r="D236" i="26"/>
  <c r="C237" i="26"/>
  <c r="B236" i="26"/>
  <c r="P238" i="26" l="1"/>
  <c r="O282" i="26"/>
  <c r="AA240" i="26"/>
  <c r="AB241" i="26"/>
  <c r="C238" i="26"/>
  <c r="B237" i="26"/>
  <c r="D237" i="26"/>
  <c r="P239" i="26" l="1"/>
  <c r="O283" i="26"/>
  <c r="AA241" i="26"/>
  <c r="AB242" i="26"/>
  <c r="D238" i="26"/>
  <c r="C239" i="26"/>
  <c r="B238" i="26"/>
  <c r="P240" i="26" l="1"/>
  <c r="O284" i="26"/>
  <c r="AB243" i="26"/>
  <c r="AA242" i="26"/>
  <c r="C240" i="26"/>
  <c r="B239" i="26"/>
  <c r="D239" i="26"/>
  <c r="P241" i="26" l="1"/>
  <c r="O285" i="26"/>
  <c r="AB244" i="26"/>
  <c r="AA243" i="26"/>
  <c r="D240" i="26"/>
  <c r="C241" i="26"/>
  <c r="B240" i="26"/>
  <c r="P242" i="26" l="1"/>
  <c r="O286" i="26"/>
  <c r="AB245" i="26"/>
  <c r="AA244" i="26"/>
  <c r="C242" i="26"/>
  <c r="B241" i="26"/>
  <c r="D241" i="26"/>
  <c r="P243" i="26" l="1"/>
  <c r="O287" i="26"/>
  <c r="AA245" i="26"/>
  <c r="AB246" i="26"/>
  <c r="D242" i="26"/>
  <c r="C243" i="26"/>
  <c r="B242" i="26"/>
  <c r="P244" i="26" l="1"/>
  <c r="O288" i="26"/>
  <c r="AA246" i="26"/>
  <c r="AB247" i="26"/>
  <c r="C244" i="26"/>
  <c r="B243" i="26"/>
  <c r="D243" i="26"/>
  <c r="P245" i="26" l="1"/>
  <c r="O289" i="26"/>
  <c r="AA247" i="26"/>
  <c r="AB248" i="26"/>
  <c r="D244" i="26"/>
  <c r="C245" i="26"/>
  <c r="B244" i="26"/>
  <c r="P246" i="26" l="1"/>
  <c r="O290" i="26"/>
  <c r="AB249" i="26"/>
  <c r="AA248" i="26"/>
  <c r="D245" i="26"/>
  <c r="C246" i="26"/>
  <c r="B245" i="26"/>
  <c r="P247" i="26" l="1"/>
  <c r="O291" i="26"/>
  <c r="AA249" i="26"/>
  <c r="AB250" i="26"/>
  <c r="C247" i="26"/>
  <c r="B246" i="26"/>
  <c r="D246" i="26"/>
  <c r="P248" i="26" l="1"/>
  <c r="O292" i="26"/>
  <c r="AB251" i="26"/>
  <c r="AA250" i="26"/>
  <c r="D247" i="26"/>
  <c r="C248" i="26"/>
  <c r="B247" i="26"/>
  <c r="P249" i="26" l="1"/>
  <c r="O293" i="26"/>
  <c r="AB252" i="26"/>
  <c r="AA251" i="26"/>
  <c r="C249" i="26"/>
  <c r="B248" i="26"/>
  <c r="D248" i="26"/>
  <c r="P250" i="26" l="1"/>
  <c r="O294" i="26"/>
  <c r="AA252" i="26"/>
  <c r="AB253" i="26"/>
  <c r="C250" i="26"/>
  <c r="B249" i="26"/>
  <c r="D249" i="26"/>
  <c r="P251" i="26" l="1"/>
  <c r="O295" i="26"/>
  <c r="AB254" i="26"/>
  <c r="AA253" i="26"/>
  <c r="C251" i="26"/>
  <c r="B250" i="26"/>
  <c r="D250" i="26"/>
  <c r="P252" i="26" l="1"/>
  <c r="O296" i="26"/>
  <c r="AA254" i="26"/>
  <c r="AB255" i="26"/>
  <c r="D251" i="26"/>
  <c r="C252" i="26"/>
  <c r="B251" i="26"/>
  <c r="P253" i="26" l="1"/>
  <c r="O297" i="26"/>
  <c r="AB256" i="26"/>
  <c r="AA255" i="26"/>
  <c r="C253" i="26"/>
  <c r="B252" i="26"/>
  <c r="D252" i="26"/>
  <c r="P254" i="26" l="1"/>
  <c r="O298" i="26"/>
  <c r="AA256" i="26"/>
  <c r="AB257" i="26"/>
  <c r="C254" i="26"/>
  <c r="B253" i="26"/>
  <c r="D253" i="26"/>
  <c r="P255" i="26" l="1"/>
  <c r="O299" i="26"/>
  <c r="AA257" i="26"/>
  <c r="AB258" i="26"/>
  <c r="D254" i="26"/>
  <c r="C255" i="26"/>
  <c r="B254" i="26"/>
  <c r="P256" i="26" l="1"/>
  <c r="O300" i="26"/>
  <c r="AA258" i="26"/>
  <c r="AB259" i="26"/>
  <c r="C256" i="26"/>
  <c r="B255" i="26"/>
  <c r="D255" i="26"/>
  <c r="P257" i="26" l="1"/>
  <c r="O301" i="26"/>
  <c r="AB260" i="26"/>
  <c r="AA259" i="26"/>
  <c r="D256" i="26"/>
  <c r="C257" i="26"/>
  <c r="B256" i="26"/>
  <c r="P258" i="26" l="1"/>
  <c r="O302" i="26"/>
  <c r="AA260" i="26"/>
  <c r="AB261" i="26"/>
  <c r="C258" i="26"/>
  <c r="B257" i="26"/>
  <c r="D257" i="26"/>
  <c r="P259" i="26" l="1"/>
  <c r="O303" i="26"/>
  <c r="AB262" i="26"/>
  <c r="AA261" i="26"/>
  <c r="D258" i="26"/>
  <c r="C259" i="26"/>
  <c r="B258" i="26"/>
  <c r="P260" i="26" l="1"/>
  <c r="O304" i="26"/>
  <c r="AA262" i="26"/>
  <c r="AB263" i="26"/>
  <c r="C260" i="26"/>
  <c r="B259" i="26"/>
  <c r="D259" i="26"/>
  <c r="P261" i="26" l="1"/>
  <c r="O305" i="26"/>
  <c r="AA263" i="26"/>
  <c r="AB264" i="26"/>
  <c r="D260" i="26"/>
  <c r="C261" i="26"/>
  <c r="B260" i="26"/>
  <c r="P262" i="26" l="1"/>
  <c r="O306" i="26"/>
  <c r="AA264" i="26"/>
  <c r="AB265" i="26"/>
  <c r="C262" i="26"/>
  <c r="B261" i="26"/>
  <c r="D261" i="26"/>
  <c r="P263" i="26" l="1"/>
  <c r="O307" i="26"/>
  <c r="AA265" i="26"/>
  <c r="AB266" i="26"/>
  <c r="D262" i="26"/>
  <c r="C263" i="26"/>
  <c r="B262" i="26"/>
  <c r="P264" i="26" l="1"/>
  <c r="O308" i="26"/>
  <c r="AB267" i="26"/>
  <c r="AA266" i="26"/>
  <c r="C264" i="26"/>
  <c r="B263" i="26"/>
  <c r="D263" i="26"/>
  <c r="P265" i="26" l="1"/>
  <c r="O309" i="26"/>
  <c r="AA267" i="26"/>
  <c r="AB268" i="26"/>
  <c r="D264" i="26"/>
  <c r="C265" i="26"/>
  <c r="B264" i="26"/>
  <c r="P266" i="26" l="1"/>
  <c r="O310" i="26"/>
  <c r="AB269" i="26"/>
  <c r="AA268" i="26"/>
  <c r="C266" i="26"/>
  <c r="B265" i="26"/>
  <c r="D265" i="26"/>
  <c r="P267" i="26" l="1"/>
  <c r="O311" i="26"/>
  <c r="AA269" i="26"/>
  <c r="AB270" i="26"/>
  <c r="D266" i="26"/>
  <c r="C267" i="26"/>
  <c r="B266" i="26"/>
  <c r="P268" i="26" l="1"/>
  <c r="O312" i="26"/>
  <c r="AB271" i="26"/>
  <c r="AA270" i="26"/>
  <c r="C268" i="26"/>
  <c r="B267" i="26"/>
  <c r="D267" i="26"/>
  <c r="P269" i="26" l="1"/>
  <c r="O313" i="26"/>
  <c r="AA271" i="26"/>
  <c r="AB272" i="26"/>
  <c r="D268" i="26"/>
  <c r="C269" i="26"/>
  <c r="B268" i="26"/>
  <c r="P270" i="26" l="1"/>
  <c r="O314" i="26"/>
  <c r="AA272" i="26"/>
  <c r="AB273" i="26"/>
  <c r="D269" i="26"/>
  <c r="C270" i="26"/>
  <c r="B269" i="26"/>
  <c r="P271" i="26" l="1"/>
  <c r="O315" i="26"/>
  <c r="AA273" i="26"/>
  <c r="AB274" i="26"/>
  <c r="C271" i="26"/>
  <c r="B270" i="26"/>
  <c r="D270" i="26"/>
  <c r="P272" i="26" l="1"/>
  <c r="O316" i="26"/>
  <c r="AB275" i="26"/>
  <c r="AA274" i="26"/>
  <c r="D271" i="26"/>
  <c r="C272" i="26"/>
  <c r="B271" i="26"/>
  <c r="P273" i="26" l="1"/>
  <c r="O317" i="26"/>
  <c r="AB276" i="26"/>
  <c r="AA275" i="26"/>
  <c r="C273" i="26"/>
  <c r="B272" i="26"/>
  <c r="D272" i="26"/>
  <c r="P274" i="26" l="1"/>
  <c r="O318" i="26"/>
  <c r="AA276" i="26"/>
  <c r="AB277" i="26"/>
  <c r="C274" i="26"/>
  <c r="B273" i="26"/>
  <c r="D273" i="26"/>
  <c r="P275" i="26" l="1"/>
  <c r="O319" i="26"/>
  <c r="AB278" i="26"/>
  <c r="AA277" i="26"/>
  <c r="C275" i="26"/>
  <c r="B274" i="26"/>
  <c r="D274" i="26"/>
  <c r="P276" i="26" l="1"/>
  <c r="O320" i="26"/>
  <c r="AA278" i="26"/>
  <c r="AB279" i="26"/>
  <c r="C276" i="26"/>
  <c r="B275" i="26"/>
  <c r="D275" i="26"/>
  <c r="P277" i="26" l="1"/>
  <c r="O321" i="26"/>
  <c r="AB280" i="26"/>
  <c r="AA279" i="26"/>
  <c r="D276" i="26"/>
  <c r="C277" i="26"/>
  <c r="B276" i="26"/>
  <c r="P278" i="26" l="1"/>
  <c r="O322" i="26"/>
  <c r="AA280" i="26"/>
  <c r="AB281" i="26"/>
  <c r="D277" i="26"/>
  <c r="C278" i="26"/>
  <c r="B277" i="26"/>
  <c r="P279" i="26" l="1"/>
  <c r="O323" i="26"/>
  <c r="AA281" i="26"/>
  <c r="AB282" i="26"/>
  <c r="C279" i="26"/>
  <c r="B278" i="26"/>
  <c r="D278" i="26"/>
  <c r="P280" i="26" l="1"/>
  <c r="O324" i="26"/>
  <c r="AB283" i="26"/>
  <c r="AA282" i="26"/>
  <c r="D279" i="26"/>
  <c r="C280" i="26"/>
  <c r="B279" i="26"/>
  <c r="P281" i="26" l="1"/>
  <c r="O325" i="26"/>
  <c r="AA283" i="26"/>
  <c r="AB284" i="26"/>
  <c r="D280" i="26"/>
  <c r="C281" i="26"/>
  <c r="B280" i="26"/>
  <c r="P282" i="26" l="1"/>
  <c r="O326" i="26"/>
  <c r="AB285" i="26"/>
  <c r="AA284" i="26"/>
  <c r="C282" i="26"/>
  <c r="B281" i="26"/>
  <c r="D281" i="26"/>
  <c r="P283" i="26" l="1"/>
  <c r="O327" i="26"/>
  <c r="AA285" i="26"/>
  <c r="AB286" i="26"/>
  <c r="C283" i="26"/>
  <c r="B282" i="26"/>
  <c r="D282" i="26"/>
  <c r="P284" i="26" l="1"/>
  <c r="O328" i="26"/>
  <c r="AA286" i="26"/>
  <c r="AB287" i="26"/>
  <c r="D283" i="26"/>
  <c r="C284" i="26"/>
  <c r="B283" i="26"/>
  <c r="P285" i="26" l="1"/>
  <c r="O329" i="26"/>
  <c r="AA287" i="26"/>
  <c r="AB288" i="26"/>
  <c r="C285" i="26"/>
  <c r="B284" i="26"/>
  <c r="D284" i="26"/>
  <c r="P286" i="26" l="1"/>
  <c r="O330" i="26"/>
  <c r="AB289" i="26"/>
  <c r="AA288" i="26"/>
  <c r="D285" i="26"/>
  <c r="C286" i="26"/>
  <c r="B285" i="26"/>
  <c r="P287" i="26" l="1"/>
  <c r="O331" i="26"/>
  <c r="AA289" i="26"/>
  <c r="AB290" i="26"/>
  <c r="C287" i="26"/>
  <c r="B286" i="26"/>
  <c r="D286" i="26"/>
  <c r="P288" i="26" l="1"/>
  <c r="O332" i="26"/>
  <c r="AB291" i="26"/>
  <c r="AA290" i="26"/>
  <c r="D287" i="26"/>
  <c r="C288" i="26"/>
  <c r="B287" i="26"/>
  <c r="P289" i="26" l="1"/>
  <c r="O333" i="26"/>
  <c r="AB292" i="26"/>
  <c r="AA291" i="26"/>
  <c r="C289" i="26"/>
  <c r="B288" i="26"/>
  <c r="D288" i="26"/>
  <c r="P290" i="26" l="1"/>
  <c r="O334" i="26"/>
  <c r="AA292" i="26"/>
  <c r="AB293" i="26"/>
  <c r="D289" i="26"/>
  <c r="C290" i="26"/>
  <c r="B289" i="26"/>
  <c r="P291" i="26" l="1"/>
  <c r="O335" i="26"/>
  <c r="AB294" i="26"/>
  <c r="AA293" i="26"/>
  <c r="D290" i="26"/>
  <c r="C291" i="26"/>
  <c r="B290" i="26"/>
  <c r="P292" i="26" l="1"/>
  <c r="O336" i="26"/>
  <c r="AA294" i="26"/>
  <c r="AB295" i="26"/>
  <c r="C292" i="26"/>
  <c r="B291" i="26"/>
  <c r="D291" i="26"/>
  <c r="P293" i="26" l="1"/>
  <c r="O337" i="26"/>
  <c r="AB296" i="26"/>
  <c r="AA295" i="26"/>
  <c r="D292" i="26"/>
  <c r="C293" i="26"/>
  <c r="B292" i="26"/>
  <c r="P294" i="26" l="1"/>
  <c r="O338" i="26"/>
  <c r="AB297" i="26"/>
  <c r="AA296" i="26"/>
  <c r="C294" i="26"/>
  <c r="B293" i="26"/>
  <c r="D293" i="26"/>
  <c r="P295" i="26" l="1"/>
  <c r="O339" i="26"/>
  <c r="AA297" i="26"/>
  <c r="AB298" i="26"/>
  <c r="C295" i="26"/>
  <c r="B294" i="26"/>
  <c r="D294" i="26"/>
  <c r="P296" i="26" l="1"/>
  <c r="O340" i="26"/>
  <c r="AA298" i="26"/>
  <c r="AB299" i="26"/>
  <c r="D295" i="26"/>
  <c r="C296" i="26"/>
  <c r="B295" i="26"/>
  <c r="P297" i="26" l="1"/>
  <c r="O341" i="26"/>
  <c r="AA299" i="26"/>
  <c r="AB300" i="26"/>
  <c r="C297" i="26"/>
  <c r="B296" i="26"/>
  <c r="D296" i="26"/>
  <c r="P298" i="26" l="1"/>
  <c r="O342" i="26"/>
  <c r="AB301" i="26"/>
  <c r="AA300" i="26"/>
  <c r="D297" i="26"/>
  <c r="C298" i="26"/>
  <c r="B297" i="26"/>
  <c r="P299" i="26" l="1"/>
  <c r="O343" i="26"/>
  <c r="AA301" i="26"/>
  <c r="AB302" i="26"/>
  <c r="C299" i="26"/>
  <c r="B298" i="26"/>
  <c r="D298" i="26"/>
  <c r="P300" i="26" l="1"/>
  <c r="O344" i="26"/>
  <c r="AA302" i="26"/>
  <c r="AB303" i="26"/>
  <c r="D299" i="26"/>
  <c r="C300" i="26"/>
  <c r="B299" i="26"/>
  <c r="P301" i="26" l="1"/>
  <c r="O345" i="26"/>
  <c r="AA303" i="26"/>
  <c r="AB304" i="26"/>
  <c r="D300" i="26"/>
  <c r="B300" i="26"/>
  <c r="C301" i="26"/>
  <c r="P302" i="26" l="1"/>
  <c r="O346" i="26"/>
  <c r="AB305" i="26"/>
  <c r="AA304" i="26"/>
  <c r="B301" i="26"/>
  <c r="C302" i="26"/>
  <c r="D301" i="26"/>
  <c r="P303" i="26" l="1"/>
  <c r="O347" i="26"/>
  <c r="AB306" i="26"/>
  <c r="AA305" i="26"/>
  <c r="D302" i="26"/>
  <c r="C303" i="26"/>
  <c r="B302" i="26"/>
  <c r="P304" i="26" l="1"/>
  <c r="O348" i="26"/>
  <c r="AA306" i="26"/>
  <c r="AB307" i="26"/>
  <c r="C304" i="26"/>
  <c r="B303" i="26"/>
  <c r="D303" i="26"/>
  <c r="P305" i="26" l="1"/>
  <c r="O349" i="26"/>
  <c r="AA307" i="26"/>
  <c r="AB308" i="26"/>
  <c r="D304" i="26"/>
  <c r="C305" i="26"/>
  <c r="B304" i="26"/>
  <c r="P306" i="26" l="1"/>
  <c r="O350" i="26"/>
  <c r="AB309" i="26"/>
  <c r="AA308" i="26"/>
  <c r="C306" i="26"/>
  <c r="B305" i="26"/>
  <c r="D305" i="26"/>
  <c r="P307" i="26" l="1"/>
  <c r="O351" i="26"/>
  <c r="AA309" i="26"/>
  <c r="AB310" i="26"/>
  <c r="D306" i="26"/>
  <c r="C307" i="26"/>
  <c r="B306" i="26"/>
  <c r="P308" i="26" l="1"/>
  <c r="O352" i="26"/>
  <c r="AB311" i="26"/>
  <c r="AA310" i="26"/>
  <c r="D307" i="26"/>
  <c r="C308" i="26"/>
  <c r="B307" i="26"/>
  <c r="P309" i="26" l="1"/>
  <c r="O353" i="26"/>
  <c r="AA311" i="26"/>
  <c r="AB312" i="26"/>
  <c r="D308" i="26"/>
  <c r="B308" i="26"/>
  <c r="C309" i="26"/>
  <c r="P310" i="26" l="1"/>
  <c r="O354" i="26"/>
  <c r="AB313" i="26"/>
  <c r="AA312" i="26"/>
  <c r="B309" i="26"/>
  <c r="C310" i="26"/>
  <c r="D309" i="26"/>
  <c r="P311" i="26" l="1"/>
  <c r="O355" i="26"/>
  <c r="AA313" i="26"/>
  <c r="AB314" i="26"/>
  <c r="D310" i="26"/>
  <c r="C311" i="26"/>
  <c r="B310" i="26"/>
  <c r="P312" i="26" l="1"/>
  <c r="O356" i="26"/>
  <c r="AB315" i="26"/>
  <c r="AA314" i="26"/>
  <c r="C312" i="26"/>
  <c r="B311" i="26"/>
  <c r="D311" i="26"/>
  <c r="P313" i="26" l="1"/>
  <c r="O357" i="26"/>
  <c r="AA315" i="26"/>
  <c r="AB316" i="26"/>
  <c r="D312" i="26"/>
  <c r="C313" i="26"/>
  <c r="B312" i="26"/>
  <c r="P314" i="26" l="1"/>
  <c r="O358" i="26"/>
  <c r="AA316" i="26"/>
  <c r="AB317" i="26"/>
  <c r="C314" i="26"/>
  <c r="B313" i="26"/>
  <c r="D313" i="26"/>
  <c r="P315" i="26" l="1"/>
  <c r="O359" i="26"/>
  <c r="AB318" i="26"/>
  <c r="AA317" i="26"/>
  <c r="D314" i="26"/>
  <c r="C315" i="26"/>
  <c r="B314" i="26"/>
  <c r="P316" i="26" l="1"/>
  <c r="O360" i="26"/>
  <c r="AA318" i="26"/>
  <c r="AB319" i="26"/>
  <c r="C316" i="26"/>
  <c r="B315" i="26"/>
  <c r="D315" i="26"/>
  <c r="P317" i="26" l="1"/>
  <c r="O361" i="26"/>
  <c r="AB320" i="26"/>
  <c r="AA319" i="26"/>
  <c r="D316" i="26"/>
  <c r="B316" i="26"/>
  <c r="C317" i="26"/>
  <c r="P318" i="26" l="1"/>
  <c r="O362" i="26"/>
  <c r="AB321" i="26"/>
  <c r="AA320" i="26"/>
  <c r="B317" i="26"/>
  <c r="C318" i="26"/>
  <c r="D317" i="26"/>
  <c r="P319" i="26" l="1"/>
  <c r="O363" i="26"/>
  <c r="AA321" i="26"/>
  <c r="AB322" i="26"/>
  <c r="D318" i="26"/>
  <c r="C319" i="26"/>
  <c r="B318" i="26"/>
  <c r="P320" i="26" l="1"/>
  <c r="O364" i="26"/>
  <c r="AB323" i="26"/>
  <c r="AA322" i="26"/>
  <c r="C320" i="26"/>
  <c r="B319" i="26"/>
  <c r="D319" i="26"/>
  <c r="P321" i="26" l="1"/>
  <c r="O365" i="26"/>
  <c r="AA323" i="26"/>
  <c r="AB324" i="26"/>
  <c r="C321" i="26"/>
  <c r="B320" i="26"/>
  <c r="D320" i="26"/>
  <c r="P322" i="26" l="1"/>
  <c r="O366" i="26"/>
  <c r="AB325" i="26"/>
  <c r="AA324" i="26"/>
  <c r="C322" i="26"/>
  <c r="B321" i="26"/>
  <c r="D321" i="26"/>
  <c r="P323" i="26" l="1"/>
  <c r="O367" i="26"/>
  <c r="AA325" i="26"/>
  <c r="AB326" i="26"/>
  <c r="D322" i="26"/>
  <c r="C323" i="26"/>
  <c r="B322" i="26"/>
  <c r="P324" i="26" l="1"/>
  <c r="O368" i="26"/>
  <c r="AB327" i="26"/>
  <c r="AA326" i="26"/>
  <c r="C324" i="26"/>
  <c r="B323" i="26"/>
  <c r="D323" i="26"/>
  <c r="P325" i="26" l="1"/>
  <c r="O369" i="26"/>
  <c r="AA327" i="26"/>
  <c r="AB328" i="26"/>
  <c r="C325" i="26"/>
  <c r="B324" i="26"/>
  <c r="D324" i="26"/>
  <c r="P326" i="26" l="1"/>
  <c r="O370" i="26"/>
  <c r="AA328" i="26"/>
  <c r="AB329" i="26"/>
  <c r="D325" i="26"/>
  <c r="C326" i="26"/>
  <c r="B325" i="26"/>
  <c r="P327" i="26" l="1"/>
  <c r="O371" i="26"/>
  <c r="AB330" i="26"/>
  <c r="AA329" i="26"/>
  <c r="D326" i="26"/>
  <c r="C327" i="26"/>
  <c r="B326" i="26"/>
  <c r="P328" i="26" l="1"/>
  <c r="O372" i="26"/>
  <c r="AA330" i="26"/>
  <c r="AB331" i="26"/>
  <c r="D327" i="26"/>
  <c r="B327" i="26"/>
  <c r="C328" i="26"/>
  <c r="P329" i="26" l="1"/>
  <c r="O373" i="26"/>
  <c r="AB332" i="26"/>
  <c r="AA331" i="26"/>
  <c r="D328" i="26"/>
  <c r="B328" i="26"/>
  <c r="C329" i="26"/>
  <c r="P330" i="26" l="1"/>
  <c r="O374" i="26"/>
  <c r="AB333" i="26"/>
  <c r="AA332" i="26"/>
  <c r="D329" i="26"/>
  <c r="C330" i="26"/>
  <c r="B329" i="26"/>
  <c r="P331" i="26" l="1"/>
  <c r="O375" i="26"/>
  <c r="AB334" i="26"/>
  <c r="AA333" i="26"/>
  <c r="C331" i="26"/>
  <c r="B330" i="26"/>
  <c r="D330" i="26"/>
  <c r="P332" i="26" l="1"/>
  <c r="O376" i="26"/>
  <c r="AA334" i="26"/>
  <c r="AB335" i="26"/>
  <c r="D331" i="26"/>
  <c r="C332" i="26"/>
  <c r="B331" i="26"/>
  <c r="P333" i="26" l="1"/>
  <c r="O377" i="26"/>
  <c r="AA335" i="26"/>
  <c r="AB336" i="26"/>
  <c r="C333" i="26"/>
  <c r="B332" i="26"/>
  <c r="D332" i="26"/>
  <c r="P334" i="26" l="1"/>
  <c r="O378" i="26"/>
  <c r="AA336" i="26"/>
  <c r="AB337" i="26"/>
  <c r="D333" i="26"/>
  <c r="C334" i="26"/>
  <c r="B333" i="26"/>
  <c r="P335" i="26" l="1"/>
  <c r="O379" i="26"/>
  <c r="AB338" i="26"/>
  <c r="AA337" i="26"/>
  <c r="D334" i="26"/>
  <c r="C335" i="26"/>
  <c r="B334" i="26"/>
  <c r="P336" i="26" l="1"/>
  <c r="O380" i="26"/>
  <c r="AA338" i="26"/>
  <c r="AB339" i="26"/>
  <c r="C336" i="26"/>
  <c r="B335" i="26"/>
  <c r="D335" i="26"/>
  <c r="P337" i="26" l="1"/>
  <c r="AA339" i="26"/>
  <c r="AB340" i="26"/>
  <c r="D336" i="26"/>
  <c r="C337" i="26"/>
  <c r="B336" i="26"/>
  <c r="P338" i="26" l="1"/>
  <c r="AA340" i="26"/>
  <c r="AB341" i="26"/>
  <c r="D337" i="26"/>
  <c r="C338" i="26"/>
  <c r="B337" i="26"/>
  <c r="P339" i="26" l="1"/>
  <c r="AB342" i="26"/>
  <c r="AA341" i="26"/>
  <c r="C339" i="26"/>
  <c r="B338" i="26"/>
  <c r="D338" i="26"/>
  <c r="P340" i="26" l="1"/>
  <c r="AA342" i="26"/>
  <c r="AB343" i="26"/>
  <c r="D339" i="26"/>
  <c r="C340" i="26"/>
  <c r="B339" i="26"/>
  <c r="P341" i="26" l="1"/>
  <c r="AB344" i="26"/>
  <c r="AA343" i="26"/>
  <c r="D340" i="26"/>
  <c r="C341" i="26"/>
  <c r="B340" i="26"/>
  <c r="P342" i="26" l="1"/>
  <c r="AA344" i="26"/>
  <c r="AB345" i="26"/>
  <c r="C342" i="26"/>
  <c r="B341" i="26"/>
  <c r="D341" i="26"/>
  <c r="P343" i="26" l="1"/>
  <c r="AB346" i="26"/>
  <c r="AA345" i="26"/>
  <c r="C343" i="26"/>
  <c r="B342" i="26"/>
  <c r="D342" i="26"/>
  <c r="P344" i="26" l="1"/>
  <c r="AA346" i="26"/>
  <c r="AB347" i="26"/>
  <c r="D343" i="26"/>
  <c r="C344" i="26"/>
  <c r="B343" i="26"/>
  <c r="P345" i="26" l="1"/>
  <c r="AB348" i="26"/>
  <c r="AA347" i="26"/>
  <c r="C345" i="26"/>
  <c r="B344" i="26"/>
  <c r="D344" i="26"/>
  <c r="P346" i="26" l="1"/>
  <c r="AB349" i="26"/>
  <c r="AA348" i="26"/>
  <c r="D345" i="26"/>
  <c r="C346" i="26"/>
  <c r="B345" i="26"/>
  <c r="P347" i="26" l="1"/>
  <c r="AB350" i="26"/>
  <c r="AA349" i="26"/>
  <c r="C347" i="26"/>
  <c r="B346" i="26"/>
  <c r="D346" i="26"/>
  <c r="P348" i="26" l="1"/>
  <c r="AA350" i="26"/>
  <c r="AB351" i="26"/>
  <c r="D347" i="26"/>
  <c r="C348" i="26"/>
  <c r="B347" i="26"/>
  <c r="P349" i="26" l="1"/>
  <c r="AB352" i="26"/>
  <c r="AA351" i="26"/>
  <c r="C349" i="26"/>
  <c r="B348" i="26"/>
  <c r="D348" i="26"/>
  <c r="P350" i="26" l="1"/>
  <c r="AB353" i="26"/>
  <c r="AA352" i="26"/>
  <c r="D349" i="26"/>
  <c r="C350" i="26"/>
  <c r="B349" i="26"/>
  <c r="P351" i="26" l="1"/>
  <c r="AA353" i="26"/>
  <c r="AB354" i="26"/>
  <c r="D350" i="26"/>
  <c r="C351" i="26"/>
  <c r="B350" i="26"/>
  <c r="P352" i="26" l="1"/>
  <c r="AB355" i="26"/>
  <c r="AA354" i="26"/>
  <c r="D351" i="26"/>
  <c r="C352" i="26"/>
  <c r="B351" i="26"/>
  <c r="P353" i="26" l="1"/>
  <c r="AA355" i="26"/>
  <c r="AB356" i="26"/>
  <c r="C353" i="26"/>
  <c r="B352" i="26"/>
  <c r="D352" i="26"/>
  <c r="P354" i="26" l="1"/>
  <c r="AA356" i="26"/>
  <c r="AB357" i="26"/>
  <c r="D353" i="26"/>
  <c r="B353" i="26"/>
  <c r="C354" i="26"/>
  <c r="P355" i="26" l="1"/>
  <c r="AA357" i="26"/>
  <c r="AB358" i="26"/>
  <c r="D354" i="26"/>
  <c r="C355" i="26"/>
  <c r="B354" i="26"/>
  <c r="P356" i="26" l="1"/>
  <c r="AB359" i="26"/>
  <c r="AA358" i="26"/>
  <c r="D355" i="26"/>
  <c r="C356" i="26"/>
  <c r="B355" i="26"/>
  <c r="P357" i="26" l="1"/>
  <c r="AA359" i="26"/>
  <c r="AB360" i="26"/>
  <c r="D356" i="26"/>
  <c r="C357" i="26"/>
  <c r="B356" i="26"/>
  <c r="P358" i="26" l="1"/>
  <c r="AB361" i="26"/>
  <c r="AA360" i="26"/>
  <c r="B357" i="26"/>
  <c r="C358" i="26"/>
  <c r="D357" i="26"/>
  <c r="P359" i="26" l="1"/>
  <c r="AA361" i="26"/>
  <c r="AB362" i="26"/>
  <c r="D358" i="26"/>
  <c r="C359" i="26"/>
  <c r="B358" i="26"/>
  <c r="P360" i="26" l="1"/>
  <c r="AB363" i="26"/>
  <c r="AA362" i="26"/>
  <c r="C360" i="26"/>
  <c r="B359" i="26"/>
  <c r="D359" i="26"/>
  <c r="P361" i="26" l="1"/>
  <c r="AB364" i="26"/>
  <c r="AA363" i="26"/>
  <c r="D360" i="26"/>
  <c r="C361" i="26"/>
  <c r="B360" i="26"/>
  <c r="P362" i="26" l="1"/>
  <c r="AB365" i="26"/>
  <c r="AA364" i="26"/>
  <c r="B361" i="26"/>
  <c r="C362" i="26"/>
  <c r="D361" i="26"/>
  <c r="P363" i="26" l="1"/>
  <c r="AB366" i="26"/>
  <c r="AA365" i="26"/>
  <c r="D362" i="26"/>
  <c r="C363" i="26"/>
  <c r="B362" i="26"/>
  <c r="P364" i="26" l="1"/>
  <c r="AB367" i="26"/>
  <c r="AA366" i="26"/>
  <c r="D363" i="26"/>
  <c r="C364" i="26"/>
  <c r="B363" i="26"/>
  <c r="P365" i="26" l="1"/>
  <c r="AB368" i="26"/>
  <c r="AA367" i="26"/>
  <c r="D364" i="26"/>
  <c r="C365" i="26"/>
  <c r="B364" i="26"/>
  <c r="P366" i="26" l="1"/>
  <c r="AB369" i="26"/>
  <c r="AA368" i="26"/>
  <c r="C366" i="26"/>
  <c r="B365" i="26"/>
  <c r="D365" i="26"/>
  <c r="P367" i="26" l="1"/>
  <c r="AB370" i="26"/>
  <c r="AA369" i="26"/>
  <c r="D366" i="26"/>
  <c r="C367" i="26"/>
  <c r="B366" i="26"/>
  <c r="P368" i="26" l="1"/>
  <c r="AA370" i="26"/>
  <c r="AB371" i="26"/>
  <c r="C368" i="26"/>
  <c r="B367" i="26"/>
  <c r="D367" i="26"/>
  <c r="P369" i="26" l="1"/>
  <c r="AB372" i="26"/>
  <c r="AA371" i="26"/>
  <c r="C369" i="26"/>
  <c r="B368" i="26"/>
  <c r="D368" i="26"/>
  <c r="P370" i="26" l="1"/>
  <c r="AB373" i="26"/>
  <c r="AA372" i="26"/>
  <c r="D369" i="26"/>
  <c r="B369" i="26"/>
  <c r="C370" i="26"/>
  <c r="P371" i="26" l="1"/>
  <c r="AB374" i="26"/>
  <c r="AA373" i="26"/>
  <c r="C371" i="26"/>
  <c r="B370" i="26"/>
  <c r="D370" i="26"/>
  <c r="P372" i="26" l="1"/>
  <c r="AB375" i="26"/>
  <c r="AA374" i="26"/>
  <c r="D371" i="26"/>
  <c r="C372" i="26"/>
  <c r="B371" i="26"/>
  <c r="P373" i="26" l="1"/>
  <c r="AB376" i="26"/>
  <c r="AA375" i="26"/>
  <c r="C373" i="26"/>
  <c r="B372" i="26"/>
  <c r="D372" i="26"/>
  <c r="P374" i="26" l="1"/>
  <c r="AA376" i="26"/>
  <c r="AB377" i="26"/>
  <c r="D373" i="26"/>
  <c r="C374" i="26"/>
  <c r="B373" i="26"/>
  <c r="P375" i="26" l="1"/>
  <c r="AA377" i="26"/>
  <c r="AB378" i="26"/>
  <c r="C375" i="26"/>
  <c r="B374" i="26"/>
  <c r="D374" i="26"/>
  <c r="P376" i="26" l="1"/>
  <c r="AB379" i="26"/>
  <c r="AA378" i="26"/>
  <c r="D375" i="26"/>
  <c r="C376" i="26"/>
  <c r="B375" i="26"/>
  <c r="P377" i="26" l="1"/>
  <c r="AA379" i="26"/>
  <c r="AB380" i="26"/>
  <c r="C377" i="26"/>
  <c r="B376" i="26"/>
  <c r="D376" i="26"/>
  <c r="P378" i="26" l="1"/>
  <c r="AA380" i="26"/>
  <c r="D377" i="26"/>
  <c r="C378" i="26"/>
  <c r="B377" i="26"/>
  <c r="P379" i="26" l="1"/>
  <c r="C379" i="26"/>
  <c r="B378" i="26"/>
  <c r="D378" i="26"/>
  <c r="P380" i="26" l="1"/>
  <c r="D379" i="26"/>
  <c r="C380" i="26"/>
  <c r="B379" i="26"/>
  <c r="B380" i="26" l="1"/>
  <c r="D380" i="26"/>
  <c r="N376" i="26" s="1"/>
  <c r="Z378" i="26" l="1"/>
  <c r="N20" i="26"/>
  <c r="N21" i="26"/>
  <c r="N23" i="26"/>
  <c r="N22" i="26"/>
  <c r="N26" i="26"/>
  <c r="N24" i="26"/>
  <c r="N25" i="26"/>
  <c r="N27" i="26"/>
  <c r="N28" i="26"/>
  <c r="N29" i="26"/>
  <c r="N30" i="26"/>
  <c r="N31" i="26"/>
  <c r="N34" i="26"/>
  <c r="N33" i="26"/>
  <c r="N36" i="26"/>
  <c r="N32" i="26"/>
  <c r="N35" i="26"/>
  <c r="N38" i="26"/>
  <c r="N37" i="26"/>
  <c r="N39" i="26"/>
  <c r="N41" i="26"/>
  <c r="N40" i="26"/>
  <c r="N42" i="26"/>
  <c r="N43" i="26"/>
  <c r="N45" i="26"/>
  <c r="N46" i="26"/>
  <c r="N44" i="26"/>
  <c r="N47" i="26"/>
  <c r="N50" i="26"/>
  <c r="N48" i="26"/>
  <c r="N51" i="26"/>
  <c r="N49" i="26"/>
  <c r="N52" i="26"/>
  <c r="N53" i="26"/>
  <c r="N54" i="26"/>
  <c r="N55" i="26"/>
  <c r="N56" i="26"/>
  <c r="N57" i="26"/>
  <c r="N58" i="26"/>
  <c r="N59" i="26"/>
  <c r="N61" i="26"/>
  <c r="N60" i="26"/>
  <c r="N64" i="26"/>
  <c r="N63" i="26"/>
  <c r="N62" i="26"/>
  <c r="N65" i="26"/>
  <c r="N66" i="26"/>
  <c r="N68" i="26"/>
  <c r="N69" i="26"/>
  <c r="N67" i="26"/>
  <c r="N70" i="26"/>
  <c r="N74" i="26"/>
  <c r="N71" i="26"/>
  <c r="N72" i="26"/>
  <c r="N76" i="26"/>
  <c r="N73" i="26"/>
  <c r="N75" i="26"/>
  <c r="N77" i="26"/>
  <c r="N79" i="26"/>
  <c r="N80" i="26"/>
  <c r="N78" i="26"/>
  <c r="N81" i="26"/>
  <c r="N82" i="26"/>
  <c r="N83" i="26"/>
  <c r="N85" i="26"/>
  <c r="N84" i="26"/>
  <c r="N87" i="26"/>
  <c r="N86" i="26"/>
  <c r="N89" i="26"/>
  <c r="N88" i="26"/>
  <c r="N90" i="26"/>
  <c r="N91" i="26"/>
  <c r="N92" i="26"/>
  <c r="N93" i="26"/>
  <c r="N96" i="26"/>
  <c r="N95" i="26"/>
  <c r="N94" i="26"/>
  <c r="N98" i="26"/>
  <c r="N99" i="26"/>
  <c r="N97" i="26"/>
  <c r="N101" i="26"/>
  <c r="N100" i="26"/>
  <c r="N102" i="26"/>
  <c r="N104" i="26"/>
  <c r="N103" i="26"/>
  <c r="N105" i="26"/>
  <c r="N107" i="26"/>
  <c r="N106" i="26"/>
  <c r="N108" i="26"/>
  <c r="N109" i="26"/>
  <c r="N112" i="26"/>
  <c r="N110" i="26"/>
  <c r="N111" i="26"/>
  <c r="N113" i="26"/>
  <c r="N114" i="26"/>
  <c r="N116" i="26"/>
  <c r="N115" i="26"/>
  <c r="N117" i="26"/>
  <c r="N118" i="26"/>
  <c r="N119" i="26"/>
  <c r="N120" i="26"/>
  <c r="N122" i="26"/>
  <c r="N121" i="26"/>
  <c r="N123" i="26"/>
  <c r="N125" i="26"/>
  <c r="N124" i="26"/>
  <c r="N128" i="26"/>
  <c r="N127" i="26"/>
  <c r="N126" i="26"/>
  <c r="N129" i="26"/>
  <c r="N130" i="26"/>
  <c r="N131" i="26"/>
  <c r="N133" i="26"/>
  <c r="N132" i="26"/>
  <c r="N134" i="26"/>
  <c r="N138" i="26"/>
  <c r="N136" i="26"/>
  <c r="N135" i="26"/>
  <c r="N137" i="26"/>
  <c r="N139" i="26"/>
  <c r="N142" i="26"/>
  <c r="N140" i="26"/>
  <c r="N145" i="26"/>
  <c r="N141" i="26"/>
  <c r="N143" i="26"/>
  <c r="N144" i="26"/>
  <c r="N146" i="26"/>
  <c r="N149" i="26"/>
  <c r="N147" i="26"/>
  <c r="N148" i="26"/>
  <c r="N150" i="26"/>
  <c r="N151" i="26"/>
  <c r="N152" i="26"/>
  <c r="N153" i="26"/>
  <c r="N154" i="26"/>
  <c r="N156" i="26"/>
  <c r="N155" i="26"/>
  <c r="N157" i="26"/>
  <c r="N159" i="26"/>
  <c r="N160" i="26"/>
  <c r="N158" i="26"/>
  <c r="N161" i="26"/>
  <c r="N163" i="26"/>
  <c r="N162" i="26"/>
  <c r="N164" i="26"/>
  <c r="N165" i="26"/>
  <c r="N166" i="26"/>
  <c r="N169" i="26"/>
  <c r="N167" i="26"/>
  <c r="N168" i="26"/>
  <c r="N170" i="26"/>
  <c r="N172" i="26"/>
  <c r="N171" i="26"/>
  <c r="N173" i="26"/>
  <c r="N177" i="26"/>
  <c r="N174" i="26"/>
  <c r="N176" i="26"/>
  <c r="N175" i="26"/>
  <c r="N178" i="26"/>
  <c r="N179" i="26"/>
  <c r="N181" i="26"/>
  <c r="N180" i="26"/>
  <c r="N183" i="26"/>
  <c r="N182" i="26"/>
  <c r="N184" i="26"/>
  <c r="N187" i="26"/>
  <c r="N186" i="26"/>
  <c r="N185" i="26"/>
  <c r="N192" i="26"/>
  <c r="N189" i="26"/>
  <c r="N188" i="26"/>
  <c r="N191" i="26"/>
  <c r="N190" i="26"/>
  <c r="N194" i="26"/>
  <c r="N195" i="26"/>
  <c r="N193" i="26"/>
  <c r="N196" i="26"/>
  <c r="N198" i="26"/>
  <c r="N197" i="26"/>
  <c r="N201" i="26"/>
  <c r="N200" i="26"/>
  <c r="N199" i="26"/>
  <c r="N203" i="26"/>
  <c r="N202" i="26"/>
  <c r="N204" i="26"/>
  <c r="N206" i="26"/>
  <c r="N205" i="26"/>
  <c r="N207" i="26"/>
  <c r="N208" i="26"/>
  <c r="N210" i="26"/>
  <c r="N209" i="26"/>
  <c r="N211" i="26"/>
  <c r="N212" i="26"/>
  <c r="N214" i="26"/>
  <c r="N213" i="26"/>
  <c r="N215" i="26"/>
  <c r="N216" i="26"/>
  <c r="N217" i="26"/>
  <c r="N218" i="26"/>
  <c r="N219" i="26"/>
  <c r="N221" i="26"/>
  <c r="N222" i="26"/>
  <c r="N220" i="26"/>
  <c r="N223" i="26"/>
  <c r="N225" i="26"/>
  <c r="N224" i="26"/>
  <c r="N226" i="26"/>
  <c r="N229" i="26"/>
  <c r="N227" i="26"/>
  <c r="N228" i="26"/>
  <c r="N232" i="26"/>
  <c r="N231" i="26"/>
  <c r="N230" i="26"/>
  <c r="N233" i="26"/>
  <c r="N234" i="26"/>
  <c r="N236" i="26"/>
  <c r="N235" i="26"/>
  <c r="N237" i="26"/>
  <c r="N238" i="26"/>
  <c r="N239" i="26"/>
  <c r="N240" i="26"/>
  <c r="N241" i="26"/>
  <c r="N243" i="26"/>
  <c r="N242" i="26"/>
  <c r="N245" i="26"/>
  <c r="N244" i="26"/>
  <c r="N247" i="26"/>
  <c r="N246" i="26"/>
  <c r="N248" i="26"/>
  <c r="N249" i="26"/>
  <c r="N250" i="26"/>
  <c r="N251" i="26"/>
  <c r="N252" i="26"/>
  <c r="N253" i="26"/>
  <c r="N254" i="26"/>
  <c r="N256" i="26"/>
  <c r="N255" i="26"/>
  <c r="N257" i="26"/>
  <c r="N258" i="26"/>
  <c r="N260" i="26"/>
  <c r="N259" i="26"/>
  <c r="N262" i="26"/>
  <c r="N263" i="26"/>
  <c r="N261" i="26"/>
  <c r="N264" i="26"/>
  <c r="N266" i="26"/>
  <c r="N265" i="26"/>
  <c r="N267" i="26"/>
  <c r="N269" i="26"/>
  <c r="N268" i="26"/>
  <c r="N270" i="26"/>
  <c r="N271" i="26"/>
  <c r="N273" i="26"/>
  <c r="N274" i="26"/>
  <c r="N272" i="26"/>
  <c r="N276" i="26"/>
  <c r="N277" i="26"/>
  <c r="N275" i="26"/>
  <c r="N279" i="26"/>
  <c r="N280" i="26"/>
  <c r="N281" i="26"/>
  <c r="N278" i="26"/>
  <c r="N282" i="26"/>
  <c r="N284" i="26"/>
  <c r="N285" i="26"/>
  <c r="N283" i="26"/>
  <c r="N286" i="26"/>
  <c r="N287" i="26"/>
  <c r="N291" i="26"/>
  <c r="N288" i="26"/>
  <c r="N290" i="26"/>
  <c r="N289" i="26"/>
  <c r="N292" i="26"/>
  <c r="N293" i="26"/>
  <c r="N295" i="26"/>
  <c r="N296" i="26"/>
  <c r="N294" i="26"/>
  <c r="N298" i="26"/>
  <c r="N297" i="26"/>
  <c r="N300" i="26"/>
  <c r="N301" i="26"/>
  <c r="N299" i="26"/>
  <c r="N303" i="26"/>
  <c r="N305" i="26"/>
  <c r="N304" i="26"/>
  <c r="N302" i="26"/>
  <c r="N308" i="26"/>
  <c r="N309" i="26"/>
  <c r="N307" i="26"/>
  <c r="N306" i="26"/>
  <c r="N310" i="26"/>
  <c r="N313" i="26"/>
  <c r="N311" i="26"/>
  <c r="N312" i="26"/>
  <c r="N314" i="26"/>
  <c r="N316" i="26"/>
  <c r="N315" i="26"/>
  <c r="N317" i="26"/>
  <c r="N319" i="26"/>
  <c r="N318" i="26"/>
  <c r="N320" i="26"/>
  <c r="N322" i="26"/>
  <c r="N321" i="26"/>
  <c r="N324" i="26"/>
  <c r="N323" i="26"/>
  <c r="N325" i="26"/>
  <c r="N326" i="26"/>
  <c r="N327" i="26"/>
  <c r="N329" i="26"/>
  <c r="N328" i="26"/>
  <c r="N334" i="26"/>
  <c r="N331" i="26"/>
  <c r="N332" i="26"/>
  <c r="N330" i="26"/>
  <c r="N333" i="26"/>
  <c r="N336" i="26"/>
  <c r="N335" i="26"/>
  <c r="N337" i="26"/>
  <c r="N338" i="26"/>
  <c r="N339" i="26"/>
  <c r="N341" i="26"/>
  <c r="N340" i="26"/>
  <c r="N342" i="26"/>
  <c r="N344" i="26"/>
  <c r="N343" i="26"/>
  <c r="N348" i="26"/>
  <c r="N345" i="26"/>
  <c r="N346" i="26"/>
  <c r="N347" i="26"/>
  <c r="N351" i="26"/>
  <c r="N350" i="26"/>
  <c r="N349" i="26"/>
  <c r="N352" i="26"/>
  <c r="N354" i="26"/>
  <c r="N353" i="26"/>
  <c r="N356" i="26"/>
  <c r="N355" i="26"/>
  <c r="N357" i="26"/>
  <c r="N358" i="26"/>
  <c r="N359" i="26"/>
  <c r="N362" i="26"/>
  <c r="N360" i="26"/>
  <c r="N361" i="26"/>
  <c r="N364" i="26"/>
  <c r="N363" i="26"/>
  <c r="N365" i="26"/>
  <c r="N370" i="26"/>
  <c r="N366" i="26"/>
  <c r="N367" i="26"/>
  <c r="N368" i="26"/>
  <c r="N369" i="26"/>
  <c r="N371" i="26"/>
  <c r="N372" i="26"/>
  <c r="N374" i="26"/>
  <c r="N379" i="26"/>
  <c r="N373" i="26"/>
  <c r="N378" i="26"/>
  <c r="N377" i="26"/>
  <c r="N380" i="26"/>
  <c r="N375" i="26"/>
  <c r="Z176" i="26"/>
  <c r="Z95" i="26"/>
  <c r="Z97" i="26"/>
  <c r="Z61" i="26"/>
  <c r="Z177" i="26"/>
  <c r="Z80" i="26"/>
  <c r="Z153" i="26"/>
  <c r="Z208" i="26"/>
  <c r="Z135" i="26"/>
  <c r="Z166" i="26"/>
  <c r="Z26" i="26"/>
  <c r="Z215" i="26"/>
  <c r="Z108" i="26"/>
  <c r="Z211" i="26"/>
  <c r="Z159" i="26"/>
  <c r="Z148" i="26"/>
  <c r="Z111" i="26"/>
  <c r="Z54" i="26"/>
  <c r="Z164" i="26"/>
  <c r="Z50" i="26"/>
  <c r="Z23" i="26"/>
  <c r="Z169" i="26"/>
  <c r="Z96" i="26"/>
  <c r="Z118" i="26"/>
  <c r="Z139" i="26"/>
  <c r="Z21" i="26"/>
  <c r="Z199" i="26"/>
  <c r="Z56" i="26"/>
  <c r="Z187" i="26"/>
  <c r="Z112" i="26"/>
  <c r="Z33" i="26"/>
  <c r="Z72" i="26"/>
  <c r="Z52" i="26"/>
  <c r="Z149" i="26"/>
  <c r="Z171" i="26"/>
  <c r="Z179" i="26"/>
  <c r="Z79" i="26"/>
  <c r="Z182" i="26"/>
  <c r="Z198" i="26"/>
  <c r="Z24" i="26"/>
  <c r="Z29" i="26"/>
  <c r="Z209" i="26"/>
  <c r="Z193" i="26"/>
  <c r="Z57" i="26"/>
  <c r="Z103" i="26"/>
  <c r="Z47" i="26"/>
  <c r="Z158" i="26"/>
  <c r="Z48" i="26"/>
  <c r="Z136" i="26"/>
  <c r="Z122" i="26"/>
  <c r="Z63" i="26"/>
  <c r="Z78" i="26"/>
  <c r="Z32" i="26"/>
  <c r="Z195" i="26"/>
  <c r="Z119" i="26"/>
  <c r="Z85" i="26"/>
  <c r="Z134" i="26"/>
  <c r="Z157" i="26"/>
  <c r="Z110" i="26"/>
  <c r="Z188" i="26"/>
  <c r="Z31" i="26"/>
  <c r="Z86" i="26"/>
  <c r="Z28" i="26"/>
  <c r="Z51" i="26"/>
  <c r="Z132" i="26"/>
  <c r="Z144" i="26"/>
  <c r="Z137" i="26"/>
  <c r="Z45" i="26"/>
  <c r="Z62" i="26"/>
  <c r="Z37" i="26"/>
  <c r="Z190" i="26"/>
  <c r="Z20" i="26"/>
  <c r="Z216" i="26"/>
  <c r="Z162" i="26"/>
  <c r="Z161" i="26"/>
  <c r="Z55" i="26"/>
  <c r="Z124" i="26"/>
  <c r="Z36" i="26"/>
  <c r="Z189" i="26"/>
  <c r="Z167" i="26"/>
  <c r="Z117" i="26"/>
  <c r="Z105" i="26"/>
  <c r="Z81" i="26"/>
  <c r="Z151" i="26"/>
  <c r="Z121" i="26"/>
  <c r="Z64" i="26"/>
  <c r="Z41" i="26"/>
  <c r="Z40" i="26"/>
  <c r="Z35" i="26"/>
  <c r="Z70" i="26"/>
  <c r="Z109" i="26"/>
  <c r="Z196" i="26"/>
  <c r="Z205" i="26"/>
  <c r="Z178" i="26"/>
  <c r="Z194" i="26"/>
  <c r="Z76" i="26"/>
  <c r="Z99" i="26"/>
  <c r="Z186" i="26"/>
  <c r="Z44" i="26"/>
  <c r="Z213" i="26"/>
  <c r="Z102" i="26"/>
  <c r="Z93" i="26"/>
  <c r="Z152" i="26"/>
  <c r="Z107" i="26"/>
  <c r="Z60" i="26"/>
  <c r="Z173" i="26"/>
  <c r="Z150" i="26"/>
  <c r="Z160" i="26"/>
  <c r="Z146" i="26"/>
  <c r="Z203" i="26"/>
  <c r="Z101" i="26"/>
  <c r="Z39" i="26"/>
  <c r="Z155" i="26"/>
  <c r="Z191" i="26"/>
  <c r="Z197" i="26"/>
  <c r="Z214" i="26"/>
  <c r="Z140" i="26"/>
  <c r="Z25" i="26"/>
  <c r="Z106" i="26"/>
  <c r="Z68" i="26"/>
  <c r="Z156" i="26"/>
  <c r="Z71" i="26"/>
  <c r="Z125" i="26"/>
  <c r="Z43" i="26"/>
  <c r="Z141" i="26"/>
  <c r="Z75" i="26"/>
  <c r="Z129" i="26"/>
  <c r="Z113" i="26"/>
  <c r="Z142" i="26"/>
  <c r="Z127" i="26"/>
  <c r="Z30" i="26"/>
  <c r="Z89" i="26"/>
  <c r="Z53" i="26"/>
  <c r="Z42" i="26"/>
  <c r="Z98" i="26"/>
  <c r="Z192" i="26"/>
  <c r="Z91" i="26"/>
  <c r="Z104" i="26"/>
  <c r="Z147" i="26"/>
  <c r="Z180" i="26"/>
  <c r="Z74" i="26"/>
  <c r="Z163" i="26"/>
  <c r="Z90" i="26"/>
  <c r="Z202" i="26"/>
  <c r="Z92" i="26"/>
  <c r="Z58" i="26"/>
  <c r="Z206" i="26"/>
  <c r="Z83" i="26"/>
  <c r="Z38" i="26"/>
  <c r="Z120" i="26"/>
  <c r="Z34" i="26"/>
  <c r="Z82" i="26"/>
  <c r="Z67" i="26"/>
  <c r="Z49" i="26"/>
  <c r="Z27" i="26"/>
  <c r="Z154" i="26"/>
  <c r="Z131" i="26"/>
  <c r="Z138" i="26"/>
  <c r="Z170" i="26"/>
  <c r="Z22" i="26"/>
  <c r="Z185" i="26"/>
  <c r="Z87" i="26"/>
  <c r="Z59" i="26"/>
  <c r="Z207" i="26"/>
  <c r="Z84" i="26"/>
  <c r="Z100" i="26"/>
  <c r="Z172" i="26"/>
  <c r="Z174" i="26"/>
  <c r="Z184" i="26"/>
  <c r="Z114" i="26"/>
  <c r="Z115" i="26"/>
  <c r="Z69" i="26"/>
  <c r="Z94" i="26"/>
  <c r="Z168" i="26"/>
  <c r="Z130" i="26"/>
  <c r="Z210" i="26"/>
  <c r="Z66" i="26"/>
  <c r="Z46" i="26"/>
  <c r="Z116" i="26"/>
  <c r="Z204" i="26"/>
  <c r="Z77" i="26"/>
  <c r="Z212" i="26"/>
  <c r="Z200" i="26"/>
  <c r="Z73" i="26"/>
  <c r="Z126" i="26"/>
  <c r="Z133" i="26"/>
  <c r="Z143" i="26"/>
  <c r="Z145" i="26"/>
  <c r="Z183" i="26"/>
  <c r="Z165" i="26"/>
  <c r="Z65" i="26"/>
  <c r="Z217" i="26"/>
  <c r="Z181" i="26"/>
  <c r="Z123" i="26"/>
  <c r="Z175" i="26"/>
  <c r="Z201" i="26"/>
  <c r="Z88" i="26"/>
  <c r="Z218" i="26"/>
  <c r="Z128" i="26"/>
  <c r="Z220" i="26"/>
  <c r="Z219" i="26"/>
  <c r="Z222" i="26"/>
  <c r="Z221" i="26"/>
  <c r="Z223" i="26"/>
  <c r="Z226" i="26"/>
  <c r="Z224" i="26"/>
  <c r="Z225" i="26"/>
  <c r="Z228" i="26"/>
  <c r="Z227" i="26"/>
  <c r="Z232" i="26"/>
  <c r="Z229" i="26"/>
  <c r="Z230" i="26"/>
  <c r="Z231" i="26"/>
  <c r="Z233" i="26"/>
  <c r="Z235" i="26"/>
  <c r="Z234" i="26"/>
  <c r="Z237" i="26"/>
  <c r="Z236" i="26"/>
  <c r="Z238" i="26"/>
  <c r="Z239" i="26"/>
  <c r="Z242" i="26"/>
  <c r="Z241" i="26"/>
  <c r="Z240" i="26"/>
  <c r="Z243" i="26"/>
  <c r="Z246" i="26"/>
  <c r="Z245" i="26"/>
  <c r="Z244" i="26"/>
  <c r="Z249" i="26"/>
  <c r="Z248" i="26"/>
  <c r="Z247" i="26"/>
  <c r="Z251" i="26"/>
  <c r="Z250" i="26"/>
  <c r="Z254" i="26"/>
  <c r="Z253" i="26"/>
  <c r="Z252" i="26"/>
  <c r="Z255" i="26"/>
  <c r="Z256" i="26"/>
  <c r="Z257" i="26"/>
  <c r="Z259" i="26"/>
  <c r="Z258" i="26"/>
  <c r="Z260" i="26"/>
  <c r="Z262" i="26"/>
  <c r="Z261" i="26"/>
  <c r="Z263" i="26"/>
  <c r="Z264" i="26"/>
  <c r="Z265" i="26"/>
  <c r="Z267" i="26"/>
  <c r="Z266" i="26"/>
  <c r="Z268" i="26"/>
  <c r="Z269" i="26"/>
  <c r="Z270" i="26"/>
  <c r="Z271" i="26"/>
  <c r="Z272" i="26"/>
  <c r="Z275" i="26"/>
  <c r="Z274" i="26"/>
  <c r="Z273" i="26"/>
  <c r="Z276" i="26"/>
  <c r="Z277" i="26"/>
  <c r="Z279" i="26"/>
  <c r="Z278" i="26"/>
  <c r="Z281" i="26"/>
  <c r="Z280" i="26"/>
  <c r="Z283" i="26"/>
  <c r="Z282" i="26"/>
  <c r="Z285" i="26"/>
  <c r="Z284" i="26"/>
  <c r="Z286" i="26"/>
  <c r="Z288" i="26"/>
  <c r="Z287" i="26"/>
  <c r="Z289" i="26"/>
  <c r="Z291" i="26"/>
  <c r="Z290" i="26"/>
  <c r="Z292" i="26"/>
  <c r="Z293" i="26"/>
  <c r="Z294" i="26"/>
  <c r="Z296" i="26"/>
  <c r="Z295" i="26"/>
  <c r="Z299" i="26"/>
  <c r="Z297" i="26"/>
  <c r="Z298" i="26"/>
  <c r="Z301" i="26"/>
  <c r="Z300" i="26"/>
  <c r="Z302" i="26"/>
  <c r="Z304" i="26"/>
  <c r="Z303" i="26"/>
  <c r="Z305" i="26"/>
  <c r="Z309" i="26"/>
  <c r="Z307" i="26"/>
  <c r="Z306" i="26"/>
  <c r="Z308" i="26"/>
  <c r="Z313" i="26"/>
  <c r="Z310" i="26"/>
  <c r="Z312" i="26"/>
  <c r="Z311" i="26"/>
  <c r="Z314" i="26"/>
  <c r="Z315" i="26"/>
  <c r="Z316" i="26"/>
  <c r="Z317" i="26"/>
  <c r="Z318" i="26"/>
  <c r="Z319" i="26"/>
  <c r="Z320" i="26"/>
  <c r="Z321" i="26"/>
  <c r="Z322" i="26"/>
  <c r="Z324" i="26"/>
  <c r="Z323" i="26"/>
  <c r="Z325" i="26"/>
  <c r="Z326" i="26"/>
  <c r="Z327" i="26"/>
  <c r="Z329" i="26"/>
  <c r="Z328" i="26"/>
  <c r="Z332" i="26"/>
  <c r="Z331" i="26"/>
  <c r="Z330" i="26"/>
  <c r="Z333" i="26"/>
  <c r="Z335" i="26"/>
  <c r="Z334" i="26"/>
  <c r="Z336" i="26"/>
  <c r="Z338" i="26"/>
  <c r="Z337" i="26"/>
  <c r="Z339" i="26"/>
  <c r="Z341" i="26"/>
  <c r="Z340" i="26"/>
  <c r="Z342" i="26"/>
  <c r="Z343" i="26"/>
  <c r="Z344" i="26"/>
  <c r="Z346" i="26"/>
  <c r="Z345" i="26"/>
  <c r="Z347" i="26"/>
  <c r="Z348" i="26"/>
  <c r="Z349" i="26"/>
  <c r="Z350" i="26"/>
  <c r="Z352" i="26"/>
  <c r="Z351" i="26"/>
  <c r="Z353" i="26"/>
  <c r="Z354" i="26"/>
  <c r="Z355" i="26"/>
  <c r="Z356" i="26"/>
  <c r="Z358" i="26"/>
  <c r="Z357" i="26"/>
  <c r="Z359" i="26"/>
  <c r="Z360" i="26"/>
  <c r="Z361" i="26"/>
  <c r="Z363" i="26"/>
  <c r="Z362" i="26"/>
  <c r="Z364" i="26"/>
  <c r="Z365" i="26"/>
  <c r="Z367" i="26"/>
  <c r="Z366" i="26"/>
  <c r="Z368" i="26"/>
  <c r="Z369" i="26"/>
  <c r="Z372" i="26"/>
  <c r="Z370" i="26"/>
  <c r="Z373" i="26"/>
  <c r="Z371" i="26"/>
  <c r="Z374" i="26"/>
  <c r="Z375" i="26"/>
  <c r="Z376" i="26"/>
  <c r="Z377" i="26"/>
  <c r="Z379" i="26"/>
  <c r="Z380" i="26"/>
  <c r="L66" i="3" l="1"/>
  <c r="R67" i="3"/>
  <c r="O67" i="3"/>
  <c r="L67" i="3"/>
  <c r="F66" i="3" l="1"/>
  <c r="I66" i="3"/>
  <c r="I67" i="3"/>
  <c r="F67" i="3"/>
  <c r="D26" i="2"/>
  <c r="D10" i="13" l="1"/>
  <c r="L14" i="13" l="1"/>
  <c r="L13" i="13" l="1"/>
  <c r="H23" i="13"/>
  <c r="P28" i="2"/>
  <c r="S15" i="2"/>
  <c r="D16" i="13"/>
  <c r="D12" i="13"/>
  <c r="D11" i="13"/>
  <c r="D40" i="13"/>
  <c r="O28" i="2"/>
  <c r="E14" i="2" s="1"/>
  <c r="H55" i="3" s="1"/>
  <c r="L61" i="3" l="1"/>
  <c r="E37" i="3"/>
  <c r="E36" i="3"/>
  <c r="R29" i="2"/>
  <c r="I37" i="3"/>
  <c r="I36" i="3"/>
  <c r="L36" i="3" s="1"/>
  <c r="E55" i="3"/>
  <c r="E49" i="3"/>
  <c r="E45" i="3"/>
  <c r="E47" i="3"/>
  <c r="E50" i="3"/>
  <c r="E54" i="3"/>
  <c r="E48" i="3"/>
  <c r="E51" i="3"/>
  <c r="E56" i="3"/>
  <c r="E46" i="3"/>
  <c r="S28" i="2"/>
  <c r="U46" i="2"/>
  <c r="U42" i="2"/>
  <c r="U49" i="2"/>
  <c r="U45" i="2"/>
  <c r="U41" i="2"/>
  <c r="U47" i="2"/>
  <c r="U48" i="2"/>
  <c r="U44" i="2"/>
  <c r="U40" i="2"/>
  <c r="U43" i="2"/>
  <c r="U50" i="2"/>
  <c r="I56" i="3"/>
  <c r="L56" i="3" s="1"/>
  <c r="O56" i="3" s="1"/>
  <c r="R56" i="3" s="1"/>
  <c r="U56" i="3" s="1"/>
  <c r="I50" i="3"/>
  <c r="L50" i="3" s="1"/>
  <c r="O50" i="3" s="1"/>
  <c r="R50" i="3" s="1"/>
  <c r="U50" i="3" s="1"/>
  <c r="I54" i="3"/>
  <c r="I48" i="3"/>
  <c r="L48" i="3" s="1"/>
  <c r="O48" i="3" s="1"/>
  <c r="R48" i="3" s="1"/>
  <c r="U48" i="3" s="1"/>
  <c r="I51" i="3"/>
  <c r="L51" i="3" s="1"/>
  <c r="O51" i="3" s="1"/>
  <c r="R51" i="3" s="1"/>
  <c r="U51" i="3" s="1"/>
  <c r="I47" i="3"/>
  <c r="L47" i="3" s="1"/>
  <c r="O47" i="3" s="1"/>
  <c r="R47" i="3" s="1"/>
  <c r="U47" i="3" s="1"/>
  <c r="I46" i="3"/>
  <c r="L46" i="3" s="1"/>
  <c r="O46" i="3" s="1"/>
  <c r="R46" i="3" s="1"/>
  <c r="U46" i="3" s="1"/>
  <c r="I49" i="3"/>
  <c r="L49" i="3" s="1"/>
  <c r="O49" i="3" s="1"/>
  <c r="R49" i="3" s="1"/>
  <c r="U49" i="3" s="1"/>
  <c r="I45" i="3"/>
  <c r="L45" i="3" s="1"/>
  <c r="O45" i="3" s="1"/>
  <c r="R45" i="3" s="1"/>
  <c r="U45" i="3" s="1"/>
  <c r="F60" i="3"/>
  <c r="F61" i="3"/>
  <c r="E25" i="2"/>
  <c r="E23" i="2"/>
  <c r="E15" i="2"/>
  <c r="V15" i="2"/>
  <c r="D28" i="2"/>
  <c r="O197" i="37" s="1"/>
  <c r="N197" i="37" s="1"/>
  <c r="M16" i="37" s="1"/>
  <c r="D19" i="13"/>
  <c r="O35" i="13" l="1"/>
  <c r="L37" i="3"/>
  <c r="O37" i="3" s="1"/>
  <c r="R37" i="3" s="1"/>
  <c r="U37" i="3" s="1"/>
  <c r="X37" i="3" s="1"/>
  <c r="X46" i="3"/>
  <c r="AA46" i="3" s="1"/>
  <c r="AD46" i="3" s="1"/>
  <c r="AG46" i="3" s="1"/>
  <c r="AJ46" i="3" s="1"/>
  <c r="AM46" i="3" s="1"/>
  <c r="AP46" i="3" s="1"/>
  <c r="X47" i="3"/>
  <c r="AA47" i="3" s="1"/>
  <c r="AD47" i="3" s="1"/>
  <c r="AG47" i="3" s="1"/>
  <c r="AJ47" i="3" s="1"/>
  <c r="AM47" i="3" s="1"/>
  <c r="AP47" i="3" s="1"/>
  <c r="X50" i="3"/>
  <c r="AA50" i="3" s="1"/>
  <c r="AD50" i="3" s="1"/>
  <c r="AG50" i="3" s="1"/>
  <c r="AJ50" i="3" s="1"/>
  <c r="AM50" i="3" s="1"/>
  <c r="AP50" i="3" s="1"/>
  <c r="X45" i="3"/>
  <c r="AA45" i="3" s="1"/>
  <c r="AD45" i="3" s="1"/>
  <c r="AG45" i="3" s="1"/>
  <c r="AJ45" i="3" s="1"/>
  <c r="AM45" i="3" s="1"/>
  <c r="AP45" i="3" s="1"/>
  <c r="X51" i="3"/>
  <c r="AA51" i="3" s="1"/>
  <c r="AD51" i="3" s="1"/>
  <c r="AG51" i="3" s="1"/>
  <c r="AJ51" i="3" s="1"/>
  <c r="AM51" i="3" s="1"/>
  <c r="AP51" i="3" s="1"/>
  <c r="X56" i="3"/>
  <c r="AA56" i="3" s="1"/>
  <c r="AD56" i="3" s="1"/>
  <c r="AG56" i="3" s="1"/>
  <c r="AJ56" i="3" s="1"/>
  <c r="AM56" i="3" s="1"/>
  <c r="AP56" i="3" s="1"/>
  <c r="X49" i="3"/>
  <c r="AA49" i="3" s="1"/>
  <c r="AD49" i="3" s="1"/>
  <c r="AG49" i="3" s="1"/>
  <c r="AJ49" i="3" s="1"/>
  <c r="AM49" i="3" s="1"/>
  <c r="AP49" i="3" s="1"/>
  <c r="X48" i="3"/>
  <c r="AA48" i="3" s="1"/>
  <c r="AD48" i="3" s="1"/>
  <c r="AG48" i="3" s="1"/>
  <c r="AJ48" i="3" s="1"/>
  <c r="AM48" i="3" s="1"/>
  <c r="AP48" i="3" s="1"/>
  <c r="L54" i="3"/>
  <c r="I57" i="3"/>
  <c r="L56" i="13"/>
  <c r="R27" i="13" s="1"/>
  <c r="E28" i="2"/>
  <c r="L54" i="13"/>
  <c r="AA37" i="3" l="1"/>
  <c r="O54" i="3"/>
  <c r="L57" i="3"/>
  <c r="AD37" i="3" l="1"/>
  <c r="R54" i="3"/>
  <c r="O57" i="3"/>
  <c r="AG37" i="3" l="1"/>
  <c r="U54" i="3"/>
  <c r="X54" i="3" s="1"/>
  <c r="R57" i="3"/>
  <c r="V17" i="2"/>
  <c r="D14" i="13"/>
  <c r="D21" i="13" s="1"/>
  <c r="V27" i="2"/>
  <c r="S27" i="2"/>
  <c r="V26" i="2"/>
  <c r="S26" i="2"/>
  <c r="V25" i="2"/>
  <c r="S25" i="2"/>
  <c r="V24" i="2"/>
  <c r="S24" i="2"/>
  <c r="V23" i="2"/>
  <c r="S23" i="2"/>
  <c r="V22" i="2"/>
  <c r="S22" i="2"/>
  <c r="V21" i="2"/>
  <c r="S21" i="2"/>
  <c r="V20" i="2"/>
  <c r="S20" i="2"/>
  <c r="V19" i="2"/>
  <c r="S19" i="2"/>
  <c r="V18" i="2"/>
  <c r="S18" i="2"/>
  <c r="S17" i="2"/>
  <c r="S16" i="2"/>
  <c r="V14" i="2"/>
  <c r="S14" i="2"/>
  <c r="S13" i="2"/>
  <c r="X57" i="3" l="1"/>
  <c r="AA54" i="3"/>
  <c r="AJ37" i="3"/>
  <c r="AM37" i="3" s="1"/>
  <c r="AP37" i="3" s="1"/>
  <c r="U57" i="3"/>
  <c r="V16" i="2"/>
  <c r="V13" i="2"/>
  <c r="AA57" i="3" l="1"/>
  <c r="AD54" i="3"/>
  <c r="C9" i="26"/>
  <c r="E45" i="2"/>
  <c r="D13" i="13"/>
  <c r="D20" i="13" s="1"/>
  <c r="P29" i="2"/>
  <c r="I61" i="3"/>
  <c r="U29" i="2"/>
  <c r="V28" i="2"/>
  <c r="AD57" i="3" l="1"/>
  <c r="AG54" i="3"/>
  <c r="H19" i="13"/>
  <c r="D29" i="2"/>
  <c r="L32" i="3"/>
  <c r="L31" i="3"/>
  <c r="L30" i="3"/>
  <c r="E51" i="2"/>
  <c r="E32" i="2"/>
  <c r="D15" i="13"/>
  <c r="O61" i="3"/>
  <c r="R61" i="3" s="1"/>
  <c r="AG57" i="3" l="1"/>
  <c r="AJ54" i="3"/>
  <c r="L29" i="3"/>
  <c r="L33" i="3" s="1"/>
  <c r="I33" i="3"/>
  <c r="H33" i="3" s="1"/>
  <c r="F40" i="3"/>
  <c r="O32" i="13"/>
  <c r="E29" i="2"/>
  <c r="L55" i="13"/>
  <c r="I38" i="3"/>
  <c r="H38" i="3" s="1"/>
  <c r="O36" i="3"/>
  <c r="R36" i="3" s="1"/>
  <c r="U36" i="3" s="1"/>
  <c r="E50" i="2"/>
  <c r="D37" i="13"/>
  <c r="D35" i="2"/>
  <c r="E35" i="2" s="1"/>
  <c r="L44" i="13"/>
  <c r="C10" i="26"/>
  <c r="E33" i="2"/>
  <c r="U61" i="3"/>
  <c r="X61" i="3" s="1"/>
  <c r="AA61" i="3" s="1"/>
  <c r="AD61" i="3" s="1"/>
  <c r="AG61" i="3" s="1"/>
  <c r="AJ61" i="3" s="1"/>
  <c r="AM61" i="3" s="1"/>
  <c r="AP61" i="3" s="1"/>
  <c r="E44" i="3" l="1"/>
  <c r="F62" i="3"/>
  <c r="K33" i="3"/>
  <c r="H369" i="26"/>
  <c r="G45" i="26"/>
  <c r="G49" i="26"/>
  <c r="G53" i="26"/>
  <c r="G57" i="26"/>
  <c r="G61" i="26"/>
  <c r="G65" i="26"/>
  <c r="G51" i="26"/>
  <c r="G59" i="26"/>
  <c r="G67" i="26"/>
  <c r="G48" i="26"/>
  <c r="G56" i="26"/>
  <c r="G64" i="26"/>
  <c r="G46" i="26"/>
  <c r="G50" i="26"/>
  <c r="G54" i="26"/>
  <c r="G58" i="26"/>
  <c r="G62" i="26"/>
  <c r="G66" i="26"/>
  <c r="G47" i="26"/>
  <c r="G55" i="26"/>
  <c r="G63" i="26"/>
  <c r="G52" i="26"/>
  <c r="G60" i="26"/>
  <c r="G68" i="26"/>
  <c r="AJ57" i="3"/>
  <c r="AM54" i="3"/>
  <c r="X36" i="3"/>
  <c r="L73" i="3"/>
  <c r="F64" i="3"/>
  <c r="D45" i="13"/>
  <c r="P32" i="13"/>
  <c r="I40" i="3"/>
  <c r="G285" i="26"/>
  <c r="L38" i="3"/>
  <c r="P33" i="13" s="1"/>
  <c r="H39" i="26"/>
  <c r="F39" i="26" s="1"/>
  <c r="G82" i="26"/>
  <c r="H289" i="26"/>
  <c r="I20" i="26"/>
  <c r="E21" i="26" s="1"/>
  <c r="I21" i="26" s="1"/>
  <c r="E22" i="26" s="1"/>
  <c r="I22" i="26" s="1"/>
  <c r="E23" i="26" s="1"/>
  <c r="I23" i="26" s="1"/>
  <c r="E24" i="26" s="1"/>
  <c r="I24" i="26" s="1"/>
  <c r="E25" i="26" s="1"/>
  <c r="I25" i="26" s="1"/>
  <c r="E26" i="26" s="1"/>
  <c r="I26" i="26" s="1"/>
  <c r="E27" i="26" s="1"/>
  <c r="I27" i="26" s="1"/>
  <c r="E28" i="26" s="1"/>
  <c r="I28" i="26" s="1"/>
  <c r="E29" i="26" s="1"/>
  <c r="I29" i="26" s="1"/>
  <c r="E30" i="26" s="1"/>
  <c r="I30" i="26" s="1"/>
  <c r="E31" i="26" s="1"/>
  <c r="I31" i="26" s="1"/>
  <c r="E32" i="26" s="1"/>
  <c r="I32" i="26" s="1"/>
  <c r="E33" i="26" s="1"/>
  <c r="I33" i="26" s="1"/>
  <c r="E34" i="26" s="1"/>
  <c r="I34" i="26" s="1"/>
  <c r="E35" i="26" s="1"/>
  <c r="I35" i="26" s="1"/>
  <c r="E36" i="26" s="1"/>
  <c r="I36" i="26" s="1"/>
  <c r="E37" i="26" s="1"/>
  <c r="I37" i="26" s="1"/>
  <c r="E38" i="26" s="1"/>
  <c r="I38" i="26" s="1"/>
  <c r="E39" i="26" s="1"/>
  <c r="I39" i="26" s="1"/>
  <c r="E40" i="26" s="1"/>
  <c r="I40" i="26" s="1"/>
  <c r="E41" i="26" s="1"/>
  <c r="I41" i="26" s="1"/>
  <c r="E42" i="26" s="1"/>
  <c r="I42" i="26" s="1"/>
  <c r="E43" i="26" s="1"/>
  <c r="I43" i="26" s="1"/>
  <c r="E44" i="26" s="1"/>
  <c r="I44" i="26" s="1"/>
  <c r="E45" i="26" s="1"/>
  <c r="H113" i="26"/>
  <c r="H120" i="26"/>
  <c r="G73" i="26"/>
  <c r="H329" i="26"/>
  <c r="G247" i="26"/>
  <c r="G92" i="26"/>
  <c r="G132" i="26"/>
  <c r="H241" i="26"/>
  <c r="H131" i="26"/>
  <c r="H119" i="26"/>
  <c r="H157" i="26"/>
  <c r="H348" i="26"/>
  <c r="H74" i="26"/>
  <c r="H138" i="26"/>
  <c r="H161" i="26"/>
  <c r="H67" i="26"/>
  <c r="H153" i="26"/>
  <c r="H61" i="26"/>
  <c r="H314" i="26"/>
  <c r="G299" i="26"/>
  <c r="G158" i="26"/>
  <c r="H66" i="26"/>
  <c r="G106" i="26"/>
  <c r="H63" i="26"/>
  <c r="H31" i="26"/>
  <c r="F31" i="26" s="1"/>
  <c r="H118" i="26"/>
  <c r="G168" i="26"/>
  <c r="G201" i="26"/>
  <c r="G195" i="26"/>
  <c r="G198" i="26"/>
  <c r="G196" i="26"/>
  <c r="G191" i="26"/>
  <c r="G372" i="26"/>
  <c r="H238" i="26"/>
  <c r="H337" i="26"/>
  <c r="D39" i="13"/>
  <c r="D38" i="13"/>
  <c r="H35" i="26"/>
  <c r="F35" i="26" s="1"/>
  <c r="H78" i="26"/>
  <c r="H134" i="26"/>
  <c r="H108" i="26"/>
  <c r="H176" i="26"/>
  <c r="H273" i="26"/>
  <c r="G193" i="26"/>
  <c r="G105" i="26"/>
  <c r="H171" i="26"/>
  <c r="H25" i="26"/>
  <c r="F25" i="26" s="1"/>
  <c r="G319" i="26"/>
  <c r="H55" i="26"/>
  <c r="G140" i="26"/>
  <c r="H229" i="26"/>
  <c r="G135" i="26"/>
  <c r="G178" i="26"/>
  <c r="H208" i="26"/>
  <c r="H316" i="26"/>
  <c r="H236" i="26"/>
  <c r="H346" i="26"/>
  <c r="H278" i="26"/>
  <c r="H27" i="26"/>
  <c r="F27" i="26" s="1"/>
  <c r="H76" i="26"/>
  <c r="H50" i="26"/>
  <c r="F50" i="26" s="1"/>
  <c r="H88" i="26"/>
  <c r="H102" i="26"/>
  <c r="G96" i="26"/>
  <c r="H106" i="26"/>
  <c r="H114" i="26"/>
  <c r="H144" i="26"/>
  <c r="H136" i="26"/>
  <c r="H305" i="26"/>
  <c r="H265" i="26"/>
  <c r="H225" i="26"/>
  <c r="G177" i="26"/>
  <c r="G137" i="26"/>
  <c r="H97" i="26"/>
  <c r="H22" i="26"/>
  <c r="F22" i="26" s="1"/>
  <c r="H163" i="26"/>
  <c r="H99" i="26"/>
  <c r="H198" i="26"/>
  <c r="H94" i="26"/>
  <c r="G311" i="26"/>
  <c r="G183" i="26"/>
  <c r="H34" i="26"/>
  <c r="F34" i="26" s="1"/>
  <c r="G89" i="26"/>
  <c r="H132" i="26"/>
  <c r="H170" i="26"/>
  <c r="H221" i="26"/>
  <c r="H93" i="26"/>
  <c r="G127" i="26"/>
  <c r="G170" i="26"/>
  <c r="G210" i="26"/>
  <c r="G184" i="26"/>
  <c r="H308" i="26"/>
  <c r="G277" i="26"/>
  <c r="H218" i="26"/>
  <c r="H227" i="26"/>
  <c r="H353" i="26"/>
  <c r="G346" i="26"/>
  <c r="F346" i="26" s="1"/>
  <c r="G347" i="26"/>
  <c r="G246" i="26"/>
  <c r="H181" i="26"/>
  <c r="G307" i="26"/>
  <c r="G266" i="26"/>
  <c r="G234" i="26"/>
  <c r="G125" i="26"/>
  <c r="G367" i="26"/>
  <c r="H325" i="26"/>
  <c r="G284" i="26"/>
  <c r="H252" i="26"/>
  <c r="G340" i="26"/>
  <c r="G72" i="26"/>
  <c r="H128" i="26"/>
  <c r="H178" i="26"/>
  <c r="G74" i="26"/>
  <c r="G138" i="26"/>
  <c r="H202" i="26"/>
  <c r="H95" i="26"/>
  <c r="G159" i="26"/>
  <c r="H45" i="26"/>
  <c r="H125" i="26"/>
  <c r="G189" i="26"/>
  <c r="G253" i="26"/>
  <c r="H317" i="26"/>
  <c r="H204" i="26"/>
  <c r="G100" i="26"/>
  <c r="G164" i="26"/>
  <c r="H51" i="26"/>
  <c r="G121" i="26"/>
  <c r="H185" i="26"/>
  <c r="H87" i="26"/>
  <c r="H151" i="26"/>
  <c r="H215" i="26"/>
  <c r="H279" i="26"/>
  <c r="H162" i="26"/>
  <c r="H58" i="26"/>
  <c r="F58" i="26" s="1"/>
  <c r="G126" i="26"/>
  <c r="H182" i="26"/>
  <c r="H41" i="26"/>
  <c r="F41" i="26" s="1"/>
  <c r="H83" i="26"/>
  <c r="G115" i="26"/>
  <c r="G147" i="26"/>
  <c r="H179" i="26"/>
  <c r="H304" i="26"/>
  <c r="G69" i="26"/>
  <c r="H296" i="26"/>
  <c r="H139" i="26"/>
  <c r="G351" i="26"/>
  <c r="H147" i="26"/>
  <c r="H323" i="26"/>
  <c r="H282" i="26"/>
  <c r="G250" i="26"/>
  <c r="H189" i="26"/>
  <c r="G213" i="26"/>
  <c r="H341" i="26"/>
  <c r="H300" i="26"/>
  <c r="H268" i="26"/>
  <c r="G348" i="26"/>
  <c r="H28" i="26"/>
  <c r="F28" i="26" s="1"/>
  <c r="H96" i="26"/>
  <c r="G186" i="26"/>
  <c r="H82" i="26"/>
  <c r="H146" i="26"/>
  <c r="H210" i="26"/>
  <c r="F210" i="26" s="1"/>
  <c r="G103" i="26"/>
  <c r="H167" i="26"/>
  <c r="H69" i="26"/>
  <c r="H133" i="26"/>
  <c r="G197" i="26"/>
  <c r="H261" i="26"/>
  <c r="G325" i="26"/>
  <c r="C15" i="26"/>
  <c r="C16" i="26" s="1"/>
  <c r="G108" i="26"/>
  <c r="H172" i="26"/>
  <c r="H65" i="26"/>
  <c r="F65" i="26" s="1"/>
  <c r="G129" i="26"/>
  <c r="H193" i="26"/>
  <c r="G95" i="26"/>
  <c r="H159" i="26"/>
  <c r="H223" i="26"/>
  <c r="G287" i="26"/>
  <c r="G172" i="26"/>
  <c r="F172" i="26" s="1"/>
  <c r="H70" i="26"/>
  <c r="G134" i="26"/>
  <c r="H190" i="26"/>
  <c r="H53" i="26"/>
  <c r="H91" i="26"/>
  <c r="H123" i="26"/>
  <c r="H155" i="26"/>
  <c r="H187" i="26"/>
  <c r="H38" i="26"/>
  <c r="F38" i="26" s="1"/>
  <c r="H89" i="26"/>
  <c r="H121" i="26"/>
  <c r="G153" i="26"/>
  <c r="G185" i="26"/>
  <c r="G217" i="26"/>
  <c r="H249" i="26"/>
  <c r="H281" i="26"/>
  <c r="H313" i="26"/>
  <c r="G146" i="26"/>
  <c r="H160" i="26"/>
  <c r="G128" i="26"/>
  <c r="H124" i="26"/>
  <c r="H100" i="26"/>
  <c r="H112" i="26"/>
  <c r="H126" i="26"/>
  <c r="G94" i="26"/>
  <c r="H80" i="26"/>
  <c r="H72" i="26"/>
  <c r="H48" i="26"/>
  <c r="H68" i="26"/>
  <c r="H43" i="26"/>
  <c r="F43" i="26" s="1"/>
  <c r="H23" i="26"/>
  <c r="F23" i="26" s="1"/>
  <c r="G254" i="26"/>
  <c r="H350" i="26"/>
  <c r="H224" i="26"/>
  <c r="H264" i="26"/>
  <c r="G334" i="26"/>
  <c r="G323" i="26"/>
  <c r="G211" i="26"/>
  <c r="G371" i="26"/>
  <c r="H330" i="26"/>
  <c r="H298" i="26"/>
  <c r="H219" i="26"/>
  <c r="G261" i="26"/>
  <c r="G220" i="26"/>
  <c r="H52" i="26"/>
  <c r="F52" i="26" s="1"/>
  <c r="G70" i="26"/>
  <c r="G86" i="26"/>
  <c r="H98" i="26"/>
  <c r="H130" i="26"/>
  <c r="G321" i="26"/>
  <c r="G233" i="26"/>
  <c r="G145" i="26"/>
  <c r="H57" i="26"/>
  <c r="G107" i="26"/>
  <c r="G102" i="26"/>
  <c r="H191" i="26"/>
  <c r="F191" i="26" s="1"/>
  <c r="G97" i="26"/>
  <c r="H180" i="26"/>
  <c r="G101" i="26"/>
  <c r="H32" i="26"/>
  <c r="F32" i="26" s="1"/>
  <c r="H54" i="26"/>
  <c r="H84" i="26"/>
  <c r="H62" i="26"/>
  <c r="G90" i="26"/>
  <c r="H110" i="26"/>
  <c r="H104" i="26"/>
  <c r="G122" i="26"/>
  <c r="G116" i="26"/>
  <c r="H152" i="26"/>
  <c r="H140" i="26"/>
  <c r="F140" i="26" s="1"/>
  <c r="H297" i="26"/>
  <c r="H257" i="26"/>
  <c r="H209" i="26"/>
  <c r="H169" i="26"/>
  <c r="H129" i="26"/>
  <c r="H81" i="26"/>
  <c r="H203" i="26"/>
  <c r="G139" i="26"/>
  <c r="H75" i="26"/>
  <c r="G166" i="26"/>
  <c r="G206" i="26"/>
  <c r="H255" i="26"/>
  <c r="H127" i="26"/>
  <c r="G161" i="26"/>
  <c r="G204" i="26"/>
  <c r="G76" i="26"/>
  <c r="H293" i="26"/>
  <c r="G165" i="26"/>
  <c r="H199" i="26"/>
  <c r="H71" i="26"/>
  <c r="G114" i="26"/>
  <c r="H142" i="26"/>
  <c r="H44" i="26"/>
  <c r="F44" i="26" s="1"/>
  <c r="G364" i="26"/>
  <c r="G283" i="26"/>
  <c r="G243" i="26"/>
  <c r="G265" i="26"/>
  <c r="H272" i="26"/>
  <c r="G345" i="26"/>
  <c r="G318" i="26"/>
  <c r="H377" i="26"/>
  <c r="H270" i="26"/>
  <c r="G320" i="26"/>
  <c r="G235" i="26"/>
  <c r="G232" i="26"/>
  <c r="G305" i="26"/>
  <c r="H29" i="26"/>
  <c r="F29" i="26" s="1"/>
  <c r="H214" i="26"/>
  <c r="H287" i="26"/>
  <c r="H164" i="26"/>
  <c r="H275" i="26"/>
  <c r="G275" i="26"/>
  <c r="G339" i="26"/>
  <c r="H234" i="26"/>
  <c r="G298" i="26"/>
  <c r="G362" i="26"/>
  <c r="H266" i="26"/>
  <c r="H168" i="26"/>
  <c r="G91" i="26"/>
  <c r="H335" i="26"/>
  <c r="G229" i="26"/>
  <c r="G293" i="26"/>
  <c r="G357" i="26"/>
  <c r="G252" i="26"/>
  <c r="G316" i="26"/>
  <c r="H220" i="26"/>
  <c r="H284" i="26"/>
  <c r="G324" i="26"/>
  <c r="G356" i="26"/>
  <c r="G88" i="26"/>
  <c r="F88" i="26" s="1"/>
  <c r="G192" i="26"/>
  <c r="G174" i="26"/>
  <c r="H60" i="26"/>
  <c r="G156" i="26"/>
  <c r="G194" i="26"/>
  <c r="H46" i="26"/>
  <c r="H90" i="26"/>
  <c r="H122" i="26"/>
  <c r="H154" i="26"/>
  <c r="H186" i="26"/>
  <c r="H33" i="26"/>
  <c r="F33" i="26" s="1"/>
  <c r="G79" i="26"/>
  <c r="H111" i="26"/>
  <c r="G143" i="26"/>
  <c r="H175" i="26"/>
  <c r="H207" i="26"/>
  <c r="G77" i="26"/>
  <c r="G109" i="26"/>
  <c r="H141" i="26"/>
  <c r="G173" i="26"/>
  <c r="G205" i="26"/>
  <c r="H237" i="26"/>
  <c r="G269" i="26"/>
  <c r="H301" i="26"/>
  <c r="H148" i="26"/>
  <c r="H188" i="26"/>
  <c r="H36" i="26"/>
  <c r="F36" i="26" s="1"/>
  <c r="G84" i="26"/>
  <c r="F84" i="26" s="1"/>
  <c r="H116" i="26"/>
  <c r="G148" i="26"/>
  <c r="G180" i="26"/>
  <c r="H21" i="26"/>
  <c r="F21" i="26" s="1"/>
  <c r="H73" i="26"/>
  <c r="H105" i="26"/>
  <c r="H137" i="26"/>
  <c r="G169" i="26"/>
  <c r="H201" i="26"/>
  <c r="G71" i="26"/>
  <c r="H103" i="26"/>
  <c r="H135" i="26"/>
  <c r="G167" i="26"/>
  <c r="G199" i="26"/>
  <c r="H231" i="26"/>
  <c r="H263" i="26"/>
  <c r="G295" i="26"/>
  <c r="H327" i="26"/>
  <c r="G182" i="26"/>
  <c r="H24" i="26"/>
  <c r="F24" i="26" s="1"/>
  <c r="G78" i="26"/>
  <c r="F78" i="26" s="1"/>
  <c r="G110" i="26"/>
  <c r="G142" i="26"/>
  <c r="H174" i="26"/>
  <c r="H206" i="26"/>
  <c r="H217" i="26"/>
  <c r="G338" i="26"/>
  <c r="G222" i="26"/>
  <c r="G171" i="26"/>
  <c r="H311" i="26"/>
  <c r="H352" i="26"/>
  <c r="G374" i="26"/>
  <c r="H328" i="26"/>
  <c r="G241" i="26"/>
  <c r="G380" i="26"/>
  <c r="G310" i="26"/>
  <c r="G223" i="26"/>
  <c r="H47" i="26"/>
  <c r="H349" i="26"/>
  <c r="G291" i="26"/>
  <c r="H355" i="26"/>
  <c r="H250" i="26"/>
  <c r="G314" i="26"/>
  <c r="G218" i="26"/>
  <c r="F218" i="26" s="1"/>
  <c r="G282" i="26"/>
  <c r="H59" i="26"/>
  <c r="G155" i="26"/>
  <c r="H351" i="26"/>
  <c r="G245" i="26"/>
  <c r="H309" i="26"/>
  <c r="H373" i="26"/>
  <c r="G268" i="26"/>
  <c r="H332" i="26"/>
  <c r="G236" i="26"/>
  <c r="F236" i="26" s="1"/>
  <c r="G300" i="26"/>
  <c r="G332" i="26"/>
  <c r="H364" i="26"/>
  <c r="G80" i="26"/>
  <c r="G154" i="26"/>
  <c r="G160" i="26"/>
  <c r="G200" i="26"/>
  <c r="H166" i="26"/>
  <c r="G202" i="26"/>
  <c r="H64" i="26"/>
  <c r="G98" i="26"/>
  <c r="G130" i="26"/>
  <c r="G162" i="26"/>
  <c r="F162" i="26" s="1"/>
  <c r="H194" i="26"/>
  <c r="H49" i="26"/>
  <c r="G87" i="26"/>
  <c r="G119" i="26"/>
  <c r="G151" i="26"/>
  <c r="F151" i="26" s="1"/>
  <c r="H183" i="26"/>
  <c r="H30" i="26"/>
  <c r="F30" i="26" s="1"/>
  <c r="H85" i="26"/>
  <c r="G117" i="26"/>
  <c r="G149" i="26"/>
  <c r="G181" i="26"/>
  <c r="H213" i="26"/>
  <c r="H245" i="26"/>
  <c r="H277" i="26"/>
  <c r="G309" i="26"/>
  <c r="F309" i="26" s="1"/>
  <c r="H158" i="26"/>
  <c r="H196" i="26"/>
  <c r="H56" i="26"/>
  <c r="H92" i="26"/>
  <c r="G124" i="26"/>
  <c r="F124" i="26" s="1"/>
  <c r="H156" i="26"/>
  <c r="G188" i="26"/>
  <c r="H37" i="26"/>
  <c r="F37" i="26" s="1"/>
  <c r="G81" i="26"/>
  <c r="G113" i="26"/>
  <c r="H145" i="26"/>
  <c r="H177" i="26"/>
  <c r="F177" i="26" s="1"/>
  <c r="G209" i="26"/>
  <c r="H79" i="26"/>
  <c r="F79" i="26" s="1"/>
  <c r="G111" i="26"/>
  <c r="F111" i="26" s="1"/>
  <c r="H143" i="26"/>
  <c r="F143" i="26" s="1"/>
  <c r="G175" i="26"/>
  <c r="F175" i="26" s="1"/>
  <c r="G207" i="26"/>
  <c r="F207" i="26" s="1"/>
  <c r="G239" i="26"/>
  <c r="H271" i="26"/>
  <c r="G303" i="26"/>
  <c r="G150" i="26"/>
  <c r="G190" i="26"/>
  <c r="F190" i="26" s="1"/>
  <c r="H40" i="26"/>
  <c r="F40" i="26" s="1"/>
  <c r="H86" i="26"/>
  <c r="G118" i="26"/>
  <c r="F118" i="26" s="1"/>
  <c r="H150" i="26"/>
  <c r="H259" i="26"/>
  <c r="G227" i="26"/>
  <c r="H365" i="26"/>
  <c r="G333" i="26"/>
  <c r="H211" i="26"/>
  <c r="G83" i="26"/>
  <c r="H117" i="26"/>
  <c r="G152" i="26"/>
  <c r="H101" i="26"/>
  <c r="H195" i="26"/>
  <c r="H361" i="26"/>
  <c r="G255" i="26"/>
  <c r="H319" i="26"/>
  <c r="F319" i="26" s="1"/>
  <c r="G214" i="26"/>
  <c r="G278" i="26"/>
  <c r="H342" i="26"/>
  <c r="H246" i="26"/>
  <c r="H310" i="26"/>
  <c r="G354" i="26"/>
  <c r="G176" i="26"/>
  <c r="H173" i="26"/>
  <c r="H267" i="26"/>
  <c r="H379" i="26"/>
  <c r="G273" i="26"/>
  <c r="G337" i="26"/>
  <c r="H232" i="26"/>
  <c r="G296" i="26"/>
  <c r="G360" i="26"/>
  <c r="G264" i="26"/>
  <c r="H326" i="26"/>
  <c r="G368" i="26"/>
  <c r="G141" i="26"/>
  <c r="H371" i="26"/>
  <c r="G329" i="26"/>
  <c r="G288" i="26"/>
  <c r="H256" i="26"/>
  <c r="H362" i="26"/>
  <c r="G163" i="26"/>
  <c r="H247" i="26"/>
  <c r="H375" i="26"/>
  <c r="H334" i="26"/>
  <c r="H302" i="26"/>
  <c r="H372" i="26"/>
  <c r="G249" i="26"/>
  <c r="G336" i="26"/>
  <c r="H380" i="26"/>
  <c r="F380" i="26" s="1"/>
  <c r="G263" i="26"/>
  <c r="G350" i="26"/>
  <c r="G104" i="26"/>
  <c r="H295" i="26"/>
  <c r="H222" i="26"/>
  <c r="G330" i="26"/>
  <c r="G376" i="26"/>
  <c r="H205" i="26"/>
  <c r="G292" i="26"/>
  <c r="G260" i="26"/>
  <c r="H228" i="26"/>
  <c r="H356" i="26"/>
  <c r="H324" i="26"/>
  <c r="H292" i="26"/>
  <c r="H260" i="26"/>
  <c r="G228" i="26"/>
  <c r="G365" i="26"/>
  <c r="F365" i="26" s="1"/>
  <c r="H333" i="26"/>
  <c r="G301" i="26"/>
  <c r="H269" i="26"/>
  <c r="G237" i="26"/>
  <c r="G375" i="26"/>
  <c r="G343" i="26"/>
  <c r="H251" i="26"/>
  <c r="G123" i="26"/>
  <c r="G157" i="26"/>
  <c r="H200" i="26"/>
  <c r="H306" i="26"/>
  <c r="G274" i="26"/>
  <c r="G242" i="26"/>
  <c r="H370" i="26"/>
  <c r="H338" i="26"/>
  <c r="G306" i="26"/>
  <c r="H274" i="26"/>
  <c r="H242" i="26"/>
  <c r="G379" i="26"/>
  <c r="H347" i="26"/>
  <c r="H315" i="26"/>
  <c r="H283" i="26"/>
  <c r="G251" i="26"/>
  <c r="G219" i="26"/>
  <c r="H357" i="26"/>
  <c r="H307" i="26"/>
  <c r="G179" i="26"/>
  <c r="H26" i="26"/>
  <c r="F26" i="26" s="1"/>
  <c r="G85" i="26"/>
  <c r="G112" i="26"/>
  <c r="H165" i="26"/>
  <c r="G259" i="26"/>
  <c r="G377" i="26"/>
  <c r="G271" i="26"/>
  <c r="G335" i="26"/>
  <c r="H230" i="26"/>
  <c r="G294" i="26"/>
  <c r="H358" i="26"/>
  <c r="G262" i="26"/>
  <c r="G322" i="26"/>
  <c r="G366" i="26"/>
  <c r="G144" i="26"/>
  <c r="G75" i="26"/>
  <c r="G331" i="26"/>
  <c r="G225" i="26"/>
  <c r="G289" i="26"/>
  <c r="G353" i="26"/>
  <c r="G248" i="26"/>
  <c r="G312" i="26"/>
  <c r="G216" i="26"/>
  <c r="G280" i="26"/>
  <c r="H336" i="26"/>
  <c r="G378" i="26"/>
  <c r="H107" i="26"/>
  <c r="H233" i="26"/>
  <c r="G361" i="26"/>
  <c r="F361" i="26" s="1"/>
  <c r="H320" i="26"/>
  <c r="H288" i="26"/>
  <c r="H374" i="26"/>
  <c r="H291" i="26"/>
  <c r="G279" i="26"/>
  <c r="G238" i="26"/>
  <c r="H366" i="26"/>
  <c r="G328" i="26"/>
  <c r="H77" i="26"/>
  <c r="G313" i="26"/>
  <c r="H240" i="26"/>
  <c r="G133" i="26"/>
  <c r="G327" i="26"/>
  <c r="H254" i="26"/>
  <c r="F254" i="26" s="1"/>
  <c r="G99" i="26"/>
  <c r="F99" i="26" s="1"/>
  <c r="H359" i="26"/>
  <c r="G286" i="26"/>
  <c r="H368" i="26"/>
  <c r="G281" i="26"/>
  <c r="G136" i="26"/>
  <c r="G276" i="26"/>
  <c r="H244" i="26"/>
  <c r="G212" i="26"/>
  <c r="H340" i="26"/>
  <c r="G308" i="26"/>
  <c r="H276" i="26"/>
  <c r="G244" i="26"/>
  <c r="H212" i="26"/>
  <c r="G349" i="26"/>
  <c r="G317" i="26"/>
  <c r="H285" i="26"/>
  <c r="H253" i="26"/>
  <c r="G221" i="26"/>
  <c r="G359" i="26"/>
  <c r="G315" i="26"/>
  <c r="G187" i="26"/>
  <c r="H42" i="26"/>
  <c r="G93" i="26"/>
  <c r="G120" i="26"/>
  <c r="H290" i="26"/>
  <c r="H258" i="26"/>
  <c r="G226" i="26"/>
  <c r="H354" i="26"/>
  <c r="H322" i="26"/>
  <c r="G290" i="26"/>
  <c r="G258" i="26"/>
  <c r="H226" i="26"/>
  <c r="H363" i="26"/>
  <c r="H331" i="26"/>
  <c r="H299" i="26"/>
  <c r="G267" i="26"/>
  <c r="H235" i="26"/>
  <c r="G373" i="26"/>
  <c r="G341" i="26"/>
  <c r="H243" i="26"/>
  <c r="H115" i="26"/>
  <c r="H149" i="26"/>
  <c r="H192" i="26"/>
  <c r="G208" i="26"/>
  <c r="G131" i="26"/>
  <c r="H345" i="26"/>
  <c r="H239" i="26"/>
  <c r="H303" i="26"/>
  <c r="F303" i="26" s="1"/>
  <c r="H367" i="26"/>
  <c r="H262" i="26"/>
  <c r="G326" i="26"/>
  <c r="G230" i="26"/>
  <c r="H294" i="26"/>
  <c r="G344" i="26"/>
  <c r="H378" i="26"/>
  <c r="H109" i="26"/>
  <c r="G203" i="26"/>
  <c r="G363" i="26"/>
  <c r="G257" i="26"/>
  <c r="H321" i="26"/>
  <c r="H216" i="26"/>
  <c r="H280" i="26"/>
  <c r="H344" i="26"/>
  <c r="H248" i="26"/>
  <c r="H312" i="26"/>
  <c r="G358" i="26"/>
  <c r="H184" i="26"/>
  <c r="H339" i="26"/>
  <c r="G297" i="26"/>
  <c r="G256" i="26"/>
  <c r="F256" i="26" s="1"/>
  <c r="G224" i="26"/>
  <c r="G342" i="26"/>
  <c r="H197" i="26"/>
  <c r="G215" i="26"/>
  <c r="H343" i="26"/>
  <c r="G302" i="26"/>
  <c r="F302" i="26" s="1"/>
  <c r="G270" i="26"/>
  <c r="F270" i="26" s="1"/>
  <c r="G370" i="26"/>
  <c r="G355" i="26"/>
  <c r="G272" i="26"/>
  <c r="G352" i="26"/>
  <c r="G369" i="26"/>
  <c r="H286" i="26"/>
  <c r="H360" i="26"/>
  <c r="G231" i="26"/>
  <c r="H318" i="26"/>
  <c r="H376" i="26"/>
  <c r="F376" i="26" s="1"/>
  <c r="G240" i="26"/>
  <c r="F240" i="26" s="1"/>
  <c r="G304" i="26"/>
  <c r="F63" i="3"/>
  <c r="F45" i="26" l="1"/>
  <c r="F61" i="26"/>
  <c r="F46" i="26"/>
  <c r="F63" i="26"/>
  <c r="F67" i="26"/>
  <c r="I45" i="26"/>
  <c r="E46" i="26" s="1"/>
  <c r="I46" i="26" s="1"/>
  <c r="E47" i="26" s="1"/>
  <c r="F68" i="26"/>
  <c r="F59" i="26"/>
  <c r="F369" i="26"/>
  <c r="F339" i="26"/>
  <c r="F267" i="26"/>
  <c r="F179" i="26"/>
  <c r="F356" i="26"/>
  <c r="F195" i="26"/>
  <c r="F209" i="26"/>
  <c r="F47" i="26"/>
  <c r="F53" i="26"/>
  <c r="F102" i="26"/>
  <c r="F64" i="26"/>
  <c r="F375" i="26"/>
  <c r="F169" i="26"/>
  <c r="F57" i="26"/>
  <c r="F74" i="26"/>
  <c r="F55" i="26"/>
  <c r="F257" i="26"/>
  <c r="F181" i="26"/>
  <c r="F252" i="26"/>
  <c r="F48" i="26"/>
  <c r="F95" i="26"/>
  <c r="I47" i="26"/>
  <c r="E48" i="26" s="1"/>
  <c r="I48" i="26" s="1"/>
  <c r="E49" i="26" s="1"/>
  <c r="I49" i="26" s="1"/>
  <c r="E50" i="26" s="1"/>
  <c r="I50" i="26" s="1"/>
  <c r="E51" i="26" s="1"/>
  <c r="I51" i="26" s="1"/>
  <c r="E52" i="26" s="1"/>
  <c r="I52" i="26" s="1"/>
  <c r="E53" i="26" s="1"/>
  <c r="I53" i="26" s="1"/>
  <c r="E54" i="26" s="1"/>
  <c r="I54" i="26" s="1"/>
  <c r="E55" i="26" s="1"/>
  <c r="I55" i="26" s="1"/>
  <c r="E56" i="26" s="1"/>
  <c r="I56" i="26" s="1"/>
  <c r="E57" i="26" s="1"/>
  <c r="I57" i="26" s="1"/>
  <c r="E58" i="26" s="1"/>
  <c r="I58" i="26" s="1"/>
  <c r="E59" i="26" s="1"/>
  <c r="I59" i="26" s="1"/>
  <c r="E60" i="26" s="1"/>
  <c r="I60" i="26" s="1"/>
  <c r="E61" i="26" s="1"/>
  <c r="I61" i="26" s="1"/>
  <c r="E62" i="26" s="1"/>
  <c r="I62" i="26" s="1"/>
  <c r="E63" i="26" s="1"/>
  <c r="I63" i="26" s="1"/>
  <c r="E64" i="26" s="1"/>
  <c r="I64" i="26" s="1"/>
  <c r="E65" i="26" s="1"/>
  <c r="I65" i="26" s="1"/>
  <c r="E66" i="26" s="1"/>
  <c r="I66" i="26" s="1"/>
  <c r="E67" i="26" s="1"/>
  <c r="I67" i="26" s="1"/>
  <c r="E68" i="26" s="1"/>
  <c r="I68" i="26" s="1"/>
  <c r="E69" i="26" s="1"/>
  <c r="I69" i="26" s="1"/>
  <c r="E70" i="26" s="1"/>
  <c r="I70" i="26" s="1"/>
  <c r="E71" i="26" s="1"/>
  <c r="I71" i="26" s="1"/>
  <c r="E72" i="26" s="1"/>
  <c r="I72" i="26" s="1"/>
  <c r="E73" i="26" s="1"/>
  <c r="I73" i="26" s="1"/>
  <c r="E74" i="26" s="1"/>
  <c r="I74" i="26" s="1"/>
  <c r="E75" i="26" s="1"/>
  <c r="I75" i="26" s="1"/>
  <c r="E76" i="26" s="1"/>
  <c r="I76" i="26" s="1"/>
  <c r="E77" i="26" s="1"/>
  <c r="I77" i="26" s="1"/>
  <c r="E78" i="26" s="1"/>
  <c r="I78" i="26" s="1"/>
  <c r="E79" i="26" s="1"/>
  <c r="I79" i="26" s="1"/>
  <c r="E80" i="26" s="1"/>
  <c r="I80" i="26" s="1"/>
  <c r="E81" i="26" s="1"/>
  <c r="I81" i="26" s="1"/>
  <c r="E82" i="26" s="1"/>
  <c r="I82" i="26" s="1"/>
  <c r="E83" i="26" s="1"/>
  <c r="I83" i="26" s="1"/>
  <c r="E84" i="26" s="1"/>
  <c r="I84" i="26" s="1"/>
  <c r="E85" i="26" s="1"/>
  <c r="I85" i="26" s="1"/>
  <c r="E86" i="26" s="1"/>
  <c r="I86" i="26" s="1"/>
  <c r="E87" i="26" s="1"/>
  <c r="I87" i="26" s="1"/>
  <c r="E88" i="26" s="1"/>
  <c r="I88" i="26" s="1"/>
  <c r="E89" i="26" s="1"/>
  <c r="I89" i="26" s="1"/>
  <c r="E90" i="26" s="1"/>
  <c r="I90" i="26" s="1"/>
  <c r="E91" i="26" s="1"/>
  <c r="I91" i="26" s="1"/>
  <c r="E92" i="26" s="1"/>
  <c r="I92" i="26" s="1"/>
  <c r="E93" i="26" s="1"/>
  <c r="I93" i="26" s="1"/>
  <c r="E94" i="26" s="1"/>
  <c r="I94" i="26" s="1"/>
  <c r="E95" i="26" s="1"/>
  <c r="I95" i="26" s="1"/>
  <c r="E96" i="26" s="1"/>
  <c r="I96" i="26" s="1"/>
  <c r="E97" i="26" s="1"/>
  <c r="I97" i="26" s="1"/>
  <c r="E98" i="26" s="1"/>
  <c r="I98" i="26" s="1"/>
  <c r="E99" i="26" s="1"/>
  <c r="I99" i="26" s="1"/>
  <c r="E100" i="26" s="1"/>
  <c r="I100" i="26" s="1"/>
  <c r="E101" i="26" s="1"/>
  <c r="I101" i="26" s="1"/>
  <c r="E102" i="26" s="1"/>
  <c r="I102" i="26" s="1"/>
  <c r="E103" i="26" s="1"/>
  <c r="I103" i="26" s="1"/>
  <c r="E104" i="26" s="1"/>
  <c r="I104" i="26" s="1"/>
  <c r="E105" i="26" s="1"/>
  <c r="I105" i="26" s="1"/>
  <c r="E106" i="26" s="1"/>
  <c r="I106" i="26" s="1"/>
  <c r="E107" i="26" s="1"/>
  <c r="I107" i="26" s="1"/>
  <c r="E108" i="26" s="1"/>
  <c r="I108" i="26" s="1"/>
  <c r="E109" i="26" s="1"/>
  <c r="I109" i="26" s="1"/>
  <c r="E110" i="26" s="1"/>
  <c r="I110" i="26" s="1"/>
  <c r="E111" i="26" s="1"/>
  <c r="I111" i="26" s="1"/>
  <c r="E112" i="26" s="1"/>
  <c r="I112" i="26" s="1"/>
  <c r="E113" i="26" s="1"/>
  <c r="I113" i="26" s="1"/>
  <c r="E114" i="26" s="1"/>
  <c r="I114" i="26" s="1"/>
  <c r="E115" i="26" s="1"/>
  <c r="I115" i="26" s="1"/>
  <c r="E116" i="26" s="1"/>
  <c r="I116" i="26" s="1"/>
  <c r="E117" i="26" s="1"/>
  <c r="I117" i="26" s="1"/>
  <c r="E118" i="26" s="1"/>
  <c r="I118" i="26" s="1"/>
  <c r="E119" i="26" s="1"/>
  <c r="I119" i="26" s="1"/>
  <c r="E120" i="26" s="1"/>
  <c r="I120" i="26" s="1"/>
  <c r="E121" i="26" s="1"/>
  <c r="I121" i="26" s="1"/>
  <c r="E122" i="26" s="1"/>
  <c r="I122" i="26" s="1"/>
  <c r="E123" i="26" s="1"/>
  <c r="I123" i="26" s="1"/>
  <c r="E124" i="26" s="1"/>
  <c r="I124" i="26" s="1"/>
  <c r="E125" i="26" s="1"/>
  <c r="I125" i="26" s="1"/>
  <c r="E126" i="26" s="1"/>
  <c r="I126" i="26" s="1"/>
  <c r="E127" i="26" s="1"/>
  <c r="I127" i="26" s="1"/>
  <c r="E128" i="26" s="1"/>
  <c r="I128" i="26" s="1"/>
  <c r="E129" i="26" s="1"/>
  <c r="I129" i="26" s="1"/>
  <c r="E130" i="26" s="1"/>
  <c r="I130" i="26" s="1"/>
  <c r="E131" i="26" s="1"/>
  <c r="I131" i="26" s="1"/>
  <c r="E132" i="26" s="1"/>
  <c r="I132" i="26" s="1"/>
  <c r="E133" i="26" s="1"/>
  <c r="I133" i="26" s="1"/>
  <c r="E134" i="26" s="1"/>
  <c r="I134" i="26" s="1"/>
  <c r="E135" i="26" s="1"/>
  <c r="I135" i="26" s="1"/>
  <c r="E136" i="26" s="1"/>
  <c r="I136" i="26" s="1"/>
  <c r="E137" i="26" s="1"/>
  <c r="I137" i="26" s="1"/>
  <c r="E138" i="26" s="1"/>
  <c r="I138" i="26" s="1"/>
  <c r="E139" i="26" s="1"/>
  <c r="I139" i="26" s="1"/>
  <c r="E140" i="26" s="1"/>
  <c r="I140" i="26" s="1"/>
  <c r="E141" i="26" s="1"/>
  <c r="I141" i="26" s="1"/>
  <c r="E142" i="26" s="1"/>
  <c r="I142" i="26" s="1"/>
  <c r="E143" i="26" s="1"/>
  <c r="I143" i="26" s="1"/>
  <c r="E144" i="26" s="1"/>
  <c r="I144" i="26" s="1"/>
  <c r="E145" i="26" s="1"/>
  <c r="I145" i="26" s="1"/>
  <c r="E146" i="26" s="1"/>
  <c r="I146" i="26" s="1"/>
  <c r="E147" i="26" s="1"/>
  <c r="I147" i="26" s="1"/>
  <c r="E148" i="26" s="1"/>
  <c r="I148" i="26" s="1"/>
  <c r="E149" i="26" s="1"/>
  <c r="I149" i="26" s="1"/>
  <c r="E150" i="26" s="1"/>
  <c r="I150" i="26" s="1"/>
  <c r="E151" i="26" s="1"/>
  <c r="I151" i="26" s="1"/>
  <c r="E152" i="26" s="1"/>
  <c r="I152" i="26" s="1"/>
  <c r="E153" i="26" s="1"/>
  <c r="I153" i="26" s="1"/>
  <c r="E154" i="26" s="1"/>
  <c r="I154" i="26" s="1"/>
  <c r="E155" i="26" s="1"/>
  <c r="I155" i="26" s="1"/>
  <c r="E156" i="26" s="1"/>
  <c r="I156" i="26" s="1"/>
  <c r="E157" i="26" s="1"/>
  <c r="I157" i="26" s="1"/>
  <c r="E158" i="26" s="1"/>
  <c r="I158" i="26" s="1"/>
  <c r="E159" i="26" s="1"/>
  <c r="I159" i="26" s="1"/>
  <c r="E160" i="26" s="1"/>
  <c r="I160" i="26" s="1"/>
  <c r="E161" i="26" s="1"/>
  <c r="I161" i="26" s="1"/>
  <c r="E162" i="26" s="1"/>
  <c r="I162" i="26" s="1"/>
  <c r="E163" i="26" s="1"/>
  <c r="I163" i="26" s="1"/>
  <c r="E164" i="26" s="1"/>
  <c r="I164" i="26" s="1"/>
  <c r="E165" i="26" s="1"/>
  <c r="I165" i="26" s="1"/>
  <c r="E166" i="26" s="1"/>
  <c r="I166" i="26" s="1"/>
  <c r="E167" i="26" s="1"/>
  <c r="I167" i="26" s="1"/>
  <c r="E168" i="26" s="1"/>
  <c r="I168" i="26" s="1"/>
  <c r="E169" i="26" s="1"/>
  <c r="I169" i="26" s="1"/>
  <c r="E170" i="26" s="1"/>
  <c r="I170" i="26" s="1"/>
  <c r="E171" i="26" s="1"/>
  <c r="I171" i="26" s="1"/>
  <c r="E172" i="26" s="1"/>
  <c r="I172" i="26" s="1"/>
  <c r="E173" i="26" s="1"/>
  <c r="I173" i="26" s="1"/>
  <c r="E174" i="26" s="1"/>
  <c r="I174" i="26" s="1"/>
  <c r="E175" i="26" s="1"/>
  <c r="I175" i="26" s="1"/>
  <c r="E176" i="26" s="1"/>
  <c r="I176" i="26" s="1"/>
  <c r="E177" i="26" s="1"/>
  <c r="I177" i="26" s="1"/>
  <c r="E178" i="26" s="1"/>
  <c r="I178" i="26" s="1"/>
  <c r="E179" i="26" s="1"/>
  <c r="I179" i="26" s="1"/>
  <c r="E180" i="26" s="1"/>
  <c r="I180" i="26" s="1"/>
  <c r="E181" i="26" s="1"/>
  <c r="I181" i="26" s="1"/>
  <c r="E182" i="26" s="1"/>
  <c r="I182" i="26" s="1"/>
  <c r="E183" i="26" s="1"/>
  <c r="I183" i="26" s="1"/>
  <c r="E184" i="26" s="1"/>
  <c r="I184" i="26" s="1"/>
  <c r="E185" i="26" s="1"/>
  <c r="I185" i="26" s="1"/>
  <c r="E186" i="26" s="1"/>
  <c r="I186" i="26" s="1"/>
  <c r="E187" i="26" s="1"/>
  <c r="I187" i="26" s="1"/>
  <c r="E188" i="26" s="1"/>
  <c r="I188" i="26" s="1"/>
  <c r="E189" i="26" s="1"/>
  <c r="I189" i="26" s="1"/>
  <c r="E190" i="26" s="1"/>
  <c r="I190" i="26" s="1"/>
  <c r="E191" i="26" s="1"/>
  <c r="I191" i="26" s="1"/>
  <c r="E192" i="26" s="1"/>
  <c r="I192" i="26" s="1"/>
  <c r="E193" i="26" s="1"/>
  <c r="I193" i="26" s="1"/>
  <c r="E194" i="26" s="1"/>
  <c r="I194" i="26" s="1"/>
  <c r="E195" i="26" s="1"/>
  <c r="I195" i="26" s="1"/>
  <c r="E196" i="26" s="1"/>
  <c r="I196" i="26" s="1"/>
  <c r="E197" i="26" s="1"/>
  <c r="I197" i="26" s="1"/>
  <c r="E198" i="26" s="1"/>
  <c r="I198" i="26" s="1"/>
  <c r="E199" i="26" s="1"/>
  <c r="I199" i="26" s="1"/>
  <c r="E200" i="26" s="1"/>
  <c r="I200" i="26" s="1"/>
  <c r="E201" i="26" s="1"/>
  <c r="I201" i="26" s="1"/>
  <c r="E202" i="26" s="1"/>
  <c r="I202" i="26" s="1"/>
  <c r="E203" i="26" s="1"/>
  <c r="I203" i="26" s="1"/>
  <c r="E204" i="26" s="1"/>
  <c r="I204" i="26" s="1"/>
  <c r="E205" i="26" s="1"/>
  <c r="I205" i="26" s="1"/>
  <c r="E206" i="26" s="1"/>
  <c r="I206" i="26" s="1"/>
  <c r="E207" i="26" s="1"/>
  <c r="I207" i="26" s="1"/>
  <c r="E208" i="26" s="1"/>
  <c r="I208" i="26" s="1"/>
  <c r="E209" i="26" s="1"/>
  <c r="I209" i="26" s="1"/>
  <c r="E210" i="26" s="1"/>
  <c r="I210" i="26" s="1"/>
  <c r="E211" i="26" s="1"/>
  <c r="I211" i="26" s="1"/>
  <c r="E212" i="26" s="1"/>
  <c r="I212" i="26" s="1"/>
  <c r="E213" i="26" s="1"/>
  <c r="I213" i="26" s="1"/>
  <c r="E214" i="26" s="1"/>
  <c r="I214" i="26" s="1"/>
  <c r="E215" i="26" s="1"/>
  <c r="I215" i="26" s="1"/>
  <c r="E216" i="26" s="1"/>
  <c r="I216" i="26" s="1"/>
  <c r="E217" i="26" s="1"/>
  <c r="I217" i="26" s="1"/>
  <c r="E218" i="26" s="1"/>
  <c r="I218" i="26" s="1"/>
  <c r="E219" i="26" s="1"/>
  <c r="I219" i="26" s="1"/>
  <c r="E220" i="26" s="1"/>
  <c r="I220" i="26" s="1"/>
  <c r="E221" i="26" s="1"/>
  <c r="I221" i="26" s="1"/>
  <c r="E222" i="26" s="1"/>
  <c r="I222" i="26" s="1"/>
  <c r="E223" i="26" s="1"/>
  <c r="I223" i="26" s="1"/>
  <c r="E224" i="26" s="1"/>
  <c r="I224" i="26" s="1"/>
  <c r="E225" i="26" s="1"/>
  <c r="I225" i="26" s="1"/>
  <c r="E226" i="26" s="1"/>
  <c r="I226" i="26" s="1"/>
  <c r="E227" i="26" s="1"/>
  <c r="I227" i="26" s="1"/>
  <c r="E228" i="26" s="1"/>
  <c r="I228" i="26" s="1"/>
  <c r="E229" i="26" s="1"/>
  <c r="I229" i="26" s="1"/>
  <c r="E230" i="26" s="1"/>
  <c r="I230" i="26" s="1"/>
  <c r="E231" i="26" s="1"/>
  <c r="I231" i="26" s="1"/>
  <c r="E232" i="26" s="1"/>
  <c r="I232" i="26" s="1"/>
  <c r="E233" i="26" s="1"/>
  <c r="I233" i="26" s="1"/>
  <c r="E234" i="26" s="1"/>
  <c r="I234" i="26" s="1"/>
  <c r="E235" i="26" s="1"/>
  <c r="I235" i="26" s="1"/>
  <c r="E236" i="26" s="1"/>
  <c r="I236" i="26" s="1"/>
  <c r="E237" i="26" s="1"/>
  <c r="I237" i="26" s="1"/>
  <c r="E238" i="26" s="1"/>
  <c r="I238" i="26" s="1"/>
  <c r="E239" i="26" s="1"/>
  <c r="I239" i="26" s="1"/>
  <c r="E240" i="26" s="1"/>
  <c r="I240" i="26" s="1"/>
  <c r="E241" i="26" s="1"/>
  <c r="I241" i="26" s="1"/>
  <c r="E242" i="26" s="1"/>
  <c r="I242" i="26" s="1"/>
  <c r="E243" i="26" s="1"/>
  <c r="I243" i="26" s="1"/>
  <c r="E244" i="26" s="1"/>
  <c r="I244" i="26" s="1"/>
  <c r="E245" i="26" s="1"/>
  <c r="I245" i="26" s="1"/>
  <c r="E246" i="26" s="1"/>
  <c r="I246" i="26" s="1"/>
  <c r="E247" i="26" s="1"/>
  <c r="I247" i="26" s="1"/>
  <c r="E248" i="26" s="1"/>
  <c r="I248" i="26" s="1"/>
  <c r="E249" i="26" s="1"/>
  <c r="I249" i="26" s="1"/>
  <c r="E250" i="26" s="1"/>
  <c r="I250" i="26" s="1"/>
  <c r="E251" i="26" s="1"/>
  <c r="I251" i="26" s="1"/>
  <c r="E252" i="26" s="1"/>
  <c r="I252" i="26" s="1"/>
  <c r="E253" i="26" s="1"/>
  <c r="I253" i="26" s="1"/>
  <c r="E254" i="26" s="1"/>
  <c r="I254" i="26" s="1"/>
  <c r="E255" i="26" s="1"/>
  <c r="I255" i="26" s="1"/>
  <c r="E256" i="26" s="1"/>
  <c r="I256" i="26" s="1"/>
  <c r="E257" i="26" s="1"/>
  <c r="I257" i="26" s="1"/>
  <c r="E258" i="26" s="1"/>
  <c r="I258" i="26" s="1"/>
  <c r="E259" i="26" s="1"/>
  <c r="I259" i="26" s="1"/>
  <c r="E260" i="26" s="1"/>
  <c r="I260" i="26" s="1"/>
  <c r="E261" i="26" s="1"/>
  <c r="I261" i="26" s="1"/>
  <c r="E262" i="26" s="1"/>
  <c r="I262" i="26" s="1"/>
  <c r="E263" i="26" s="1"/>
  <c r="I263" i="26" s="1"/>
  <c r="E264" i="26" s="1"/>
  <c r="I264" i="26" s="1"/>
  <c r="E265" i="26" s="1"/>
  <c r="I265" i="26" s="1"/>
  <c r="E266" i="26" s="1"/>
  <c r="I266" i="26" s="1"/>
  <c r="E267" i="26" s="1"/>
  <c r="I267" i="26" s="1"/>
  <c r="E268" i="26" s="1"/>
  <c r="I268" i="26" s="1"/>
  <c r="E269" i="26" s="1"/>
  <c r="I269" i="26" s="1"/>
  <c r="E270" i="26" s="1"/>
  <c r="I270" i="26" s="1"/>
  <c r="E271" i="26" s="1"/>
  <c r="I271" i="26" s="1"/>
  <c r="E272" i="26" s="1"/>
  <c r="I272" i="26" s="1"/>
  <c r="E273" i="26" s="1"/>
  <c r="I273" i="26" s="1"/>
  <c r="E274" i="26" s="1"/>
  <c r="I274" i="26" s="1"/>
  <c r="E275" i="26" s="1"/>
  <c r="I275" i="26" s="1"/>
  <c r="E276" i="26" s="1"/>
  <c r="I276" i="26" s="1"/>
  <c r="E277" i="26" s="1"/>
  <c r="I277" i="26" s="1"/>
  <c r="E278" i="26" s="1"/>
  <c r="I278" i="26" s="1"/>
  <c r="E279" i="26" s="1"/>
  <c r="I279" i="26" s="1"/>
  <c r="E280" i="26" s="1"/>
  <c r="I280" i="26" s="1"/>
  <c r="E281" i="26" s="1"/>
  <c r="I281" i="26" s="1"/>
  <c r="E282" i="26" s="1"/>
  <c r="I282" i="26" s="1"/>
  <c r="E283" i="26" s="1"/>
  <c r="I283" i="26" s="1"/>
  <c r="E284" i="26" s="1"/>
  <c r="I284" i="26" s="1"/>
  <c r="E285" i="26" s="1"/>
  <c r="I285" i="26" s="1"/>
  <c r="E286" i="26" s="1"/>
  <c r="I286" i="26" s="1"/>
  <c r="E287" i="26" s="1"/>
  <c r="I287" i="26" s="1"/>
  <c r="E288" i="26" s="1"/>
  <c r="I288" i="26" s="1"/>
  <c r="E289" i="26" s="1"/>
  <c r="I289" i="26" s="1"/>
  <c r="E290" i="26" s="1"/>
  <c r="I290" i="26" s="1"/>
  <c r="E291" i="26" s="1"/>
  <c r="I291" i="26" s="1"/>
  <c r="E292" i="26" s="1"/>
  <c r="I292" i="26" s="1"/>
  <c r="E293" i="26" s="1"/>
  <c r="I293" i="26" s="1"/>
  <c r="E294" i="26" s="1"/>
  <c r="I294" i="26" s="1"/>
  <c r="E295" i="26" s="1"/>
  <c r="I295" i="26" s="1"/>
  <c r="E296" i="26" s="1"/>
  <c r="I296" i="26" s="1"/>
  <c r="E297" i="26" s="1"/>
  <c r="I297" i="26" s="1"/>
  <c r="E298" i="26" s="1"/>
  <c r="I298" i="26" s="1"/>
  <c r="E299" i="26" s="1"/>
  <c r="I299" i="26" s="1"/>
  <c r="E300" i="26" s="1"/>
  <c r="I300" i="26" s="1"/>
  <c r="E301" i="26" s="1"/>
  <c r="I301" i="26" s="1"/>
  <c r="E302" i="26" s="1"/>
  <c r="I302" i="26" s="1"/>
  <c r="E303" i="26" s="1"/>
  <c r="I303" i="26" s="1"/>
  <c r="E304" i="26" s="1"/>
  <c r="I304" i="26" s="1"/>
  <c r="E305" i="26" s="1"/>
  <c r="I305" i="26" s="1"/>
  <c r="E306" i="26" s="1"/>
  <c r="I306" i="26" s="1"/>
  <c r="E307" i="26" s="1"/>
  <c r="I307" i="26" s="1"/>
  <c r="E308" i="26" s="1"/>
  <c r="I308" i="26" s="1"/>
  <c r="E309" i="26" s="1"/>
  <c r="I309" i="26" s="1"/>
  <c r="E310" i="26" s="1"/>
  <c r="I310" i="26" s="1"/>
  <c r="E311" i="26" s="1"/>
  <c r="I311" i="26" s="1"/>
  <c r="E312" i="26" s="1"/>
  <c r="I312" i="26" s="1"/>
  <c r="E313" i="26" s="1"/>
  <c r="I313" i="26" s="1"/>
  <c r="E314" i="26" s="1"/>
  <c r="I314" i="26" s="1"/>
  <c r="E315" i="26" s="1"/>
  <c r="I315" i="26" s="1"/>
  <c r="E316" i="26" s="1"/>
  <c r="I316" i="26" s="1"/>
  <c r="E317" i="26" s="1"/>
  <c r="I317" i="26" s="1"/>
  <c r="E318" i="26" s="1"/>
  <c r="I318" i="26" s="1"/>
  <c r="E319" i="26" s="1"/>
  <c r="I319" i="26" s="1"/>
  <c r="E320" i="26" s="1"/>
  <c r="I320" i="26" s="1"/>
  <c r="E321" i="26" s="1"/>
  <c r="I321" i="26" s="1"/>
  <c r="E322" i="26" s="1"/>
  <c r="I322" i="26" s="1"/>
  <c r="E323" i="26" s="1"/>
  <c r="I323" i="26" s="1"/>
  <c r="E324" i="26" s="1"/>
  <c r="I324" i="26" s="1"/>
  <c r="E325" i="26" s="1"/>
  <c r="I325" i="26" s="1"/>
  <c r="E326" i="26" s="1"/>
  <c r="I326" i="26" s="1"/>
  <c r="E327" i="26" s="1"/>
  <c r="I327" i="26" s="1"/>
  <c r="E328" i="26" s="1"/>
  <c r="I328" i="26" s="1"/>
  <c r="E329" i="26" s="1"/>
  <c r="I329" i="26" s="1"/>
  <c r="E330" i="26" s="1"/>
  <c r="I330" i="26" s="1"/>
  <c r="E331" i="26" s="1"/>
  <c r="I331" i="26" s="1"/>
  <c r="E332" i="26" s="1"/>
  <c r="I332" i="26" s="1"/>
  <c r="E333" i="26" s="1"/>
  <c r="I333" i="26" s="1"/>
  <c r="E334" i="26" s="1"/>
  <c r="I334" i="26" s="1"/>
  <c r="E335" i="26" s="1"/>
  <c r="I335" i="26" s="1"/>
  <c r="E336" i="26" s="1"/>
  <c r="I336" i="26" s="1"/>
  <c r="E337" i="26" s="1"/>
  <c r="I337" i="26" s="1"/>
  <c r="E338" i="26" s="1"/>
  <c r="I338" i="26" s="1"/>
  <c r="E339" i="26" s="1"/>
  <c r="I339" i="26" s="1"/>
  <c r="E340" i="26" s="1"/>
  <c r="I340" i="26" s="1"/>
  <c r="E341" i="26" s="1"/>
  <c r="I341" i="26" s="1"/>
  <c r="E342" i="26" s="1"/>
  <c r="I342" i="26" s="1"/>
  <c r="E343" i="26" s="1"/>
  <c r="I343" i="26" s="1"/>
  <c r="E344" i="26" s="1"/>
  <c r="I344" i="26" s="1"/>
  <c r="E345" i="26" s="1"/>
  <c r="I345" i="26" s="1"/>
  <c r="E346" i="26" s="1"/>
  <c r="I346" i="26" s="1"/>
  <c r="E347" i="26" s="1"/>
  <c r="I347" i="26" s="1"/>
  <c r="E348" i="26" s="1"/>
  <c r="I348" i="26" s="1"/>
  <c r="E349" i="26" s="1"/>
  <c r="I349" i="26" s="1"/>
  <c r="E350" i="26" s="1"/>
  <c r="I350" i="26" s="1"/>
  <c r="E351" i="26" s="1"/>
  <c r="I351" i="26" s="1"/>
  <c r="E352" i="26" s="1"/>
  <c r="I352" i="26" s="1"/>
  <c r="E353" i="26" s="1"/>
  <c r="I353" i="26" s="1"/>
  <c r="E354" i="26" s="1"/>
  <c r="I354" i="26" s="1"/>
  <c r="E355" i="26" s="1"/>
  <c r="I355" i="26" s="1"/>
  <c r="E356" i="26" s="1"/>
  <c r="I356" i="26" s="1"/>
  <c r="E357" i="26" s="1"/>
  <c r="I357" i="26" s="1"/>
  <c r="E358" i="26" s="1"/>
  <c r="I358" i="26" s="1"/>
  <c r="E359" i="26" s="1"/>
  <c r="I359" i="26" s="1"/>
  <c r="E360" i="26" s="1"/>
  <c r="I360" i="26" s="1"/>
  <c r="E361" i="26" s="1"/>
  <c r="I361" i="26" s="1"/>
  <c r="E362" i="26" s="1"/>
  <c r="I362" i="26" s="1"/>
  <c r="E363" i="26" s="1"/>
  <c r="I363" i="26" s="1"/>
  <c r="E364" i="26" s="1"/>
  <c r="I364" i="26" s="1"/>
  <c r="E365" i="26" s="1"/>
  <c r="I365" i="26" s="1"/>
  <c r="E366" i="26" s="1"/>
  <c r="I366" i="26" s="1"/>
  <c r="E367" i="26" s="1"/>
  <c r="I367" i="26" s="1"/>
  <c r="E368" i="26" s="1"/>
  <c r="I368" i="26" s="1"/>
  <c r="E369" i="26" s="1"/>
  <c r="I369" i="26" s="1"/>
  <c r="E370" i="26" s="1"/>
  <c r="I370" i="26" s="1"/>
  <c r="E371" i="26" s="1"/>
  <c r="I371" i="26" s="1"/>
  <c r="E372" i="26" s="1"/>
  <c r="I372" i="26" s="1"/>
  <c r="E373" i="26" s="1"/>
  <c r="I373" i="26" s="1"/>
  <c r="E374" i="26" s="1"/>
  <c r="I374" i="26" s="1"/>
  <c r="E375" i="26" s="1"/>
  <c r="I375" i="26" s="1"/>
  <c r="E376" i="26" s="1"/>
  <c r="I376" i="26" s="1"/>
  <c r="E377" i="26" s="1"/>
  <c r="I377" i="26" s="1"/>
  <c r="E378" i="26" s="1"/>
  <c r="I378" i="26" s="1"/>
  <c r="E379" i="26" s="1"/>
  <c r="I379" i="26" s="1"/>
  <c r="E380" i="26" s="1"/>
  <c r="I380" i="26" s="1"/>
  <c r="F49" i="26"/>
  <c r="I44" i="3"/>
  <c r="I52" i="3" s="1"/>
  <c r="I59" i="3" s="1"/>
  <c r="H59" i="3" s="1"/>
  <c r="H40" i="3"/>
  <c r="F62" i="26"/>
  <c r="F56" i="26"/>
  <c r="K69" i="26"/>
  <c r="F51" i="26"/>
  <c r="F60" i="26"/>
  <c r="F54" i="26"/>
  <c r="F66" i="26"/>
  <c r="K46" i="26"/>
  <c r="K50" i="26"/>
  <c r="K54" i="26"/>
  <c r="K58" i="26"/>
  <c r="K62" i="26"/>
  <c r="K66" i="26"/>
  <c r="K47" i="26"/>
  <c r="K51" i="26"/>
  <c r="K55" i="26"/>
  <c r="K59" i="26"/>
  <c r="K63" i="26"/>
  <c r="K67" i="26"/>
  <c r="K56" i="26"/>
  <c r="K60" i="26"/>
  <c r="K68" i="26"/>
  <c r="K45" i="26"/>
  <c r="K49" i="26"/>
  <c r="K57" i="26"/>
  <c r="K61" i="26"/>
  <c r="K65" i="26"/>
  <c r="K48" i="26"/>
  <c r="K52" i="26"/>
  <c r="K64" i="26"/>
  <c r="K53" i="26"/>
  <c r="L65" i="3"/>
  <c r="F65" i="3" s="1"/>
  <c r="F69" i="3" s="1"/>
  <c r="F74" i="3" s="1"/>
  <c r="O46" i="13" s="1"/>
  <c r="AP54" i="3"/>
  <c r="AP57" i="3" s="1"/>
  <c r="AM57" i="3"/>
  <c r="F103" i="26"/>
  <c r="AA36" i="3"/>
  <c r="X38" i="3"/>
  <c r="F213" i="26"/>
  <c r="F170" i="26"/>
  <c r="P34" i="13"/>
  <c r="F120" i="26"/>
  <c r="F285" i="26"/>
  <c r="F119" i="26"/>
  <c r="F92" i="26"/>
  <c r="L40" i="3"/>
  <c r="L44" i="3" s="1"/>
  <c r="L52" i="3" s="1"/>
  <c r="L59" i="3" s="1"/>
  <c r="D31" i="2" s="1"/>
  <c r="K38" i="3"/>
  <c r="I64" i="3"/>
  <c r="F82" i="26"/>
  <c r="F251" i="26"/>
  <c r="F230" i="26"/>
  <c r="F178" i="26"/>
  <c r="F206" i="26"/>
  <c r="F311" i="26"/>
  <c r="F328" i="26"/>
  <c r="F205" i="26"/>
  <c r="F86" i="26"/>
  <c r="F287" i="26"/>
  <c r="F284" i="26"/>
  <c r="J24" i="26"/>
  <c r="F197" i="26"/>
  <c r="F297" i="26"/>
  <c r="F115" i="26"/>
  <c r="F314" i="26"/>
  <c r="F204" i="26"/>
  <c r="F94" i="26"/>
  <c r="F69" i="26"/>
  <c r="F161" i="26"/>
  <c r="F128" i="26"/>
  <c r="F189" i="26"/>
  <c r="F132" i="26"/>
  <c r="O34" i="13"/>
  <c r="O37" i="13" s="1"/>
  <c r="F308" i="26"/>
  <c r="F279" i="26"/>
  <c r="F167" i="26"/>
  <c r="F201" i="26"/>
  <c r="F127" i="26"/>
  <c r="F193" i="26"/>
  <c r="F187" i="26"/>
  <c r="F136" i="26"/>
  <c r="F296" i="26"/>
  <c r="F135" i="26"/>
  <c r="F134" i="26"/>
  <c r="F353" i="26"/>
  <c r="F163" i="26"/>
  <c r="F182" i="26"/>
  <c r="F96" i="26"/>
  <c r="O38" i="3"/>
  <c r="N38" i="3" s="1"/>
  <c r="F130" i="26"/>
  <c r="F323" i="26"/>
  <c r="F185" i="26"/>
  <c r="F87" i="26"/>
  <c r="F159" i="26"/>
  <c r="F137" i="26"/>
  <c r="F158" i="26"/>
  <c r="F131" i="26"/>
  <c r="F247" i="26"/>
  <c r="F341" i="26"/>
  <c r="F313" i="26"/>
  <c r="F307" i="26"/>
  <c r="F110" i="26"/>
  <c r="F199" i="26"/>
  <c r="F105" i="26"/>
  <c r="F153" i="26"/>
  <c r="F373" i="26"/>
  <c r="F349" i="26"/>
  <c r="F377" i="26"/>
  <c r="F350" i="26"/>
  <c r="F141" i="26"/>
  <c r="F152" i="26"/>
  <c r="F277" i="26"/>
  <c r="F183" i="26"/>
  <c r="F282" i="26"/>
  <c r="F91" i="26"/>
  <c r="F298" i="26"/>
  <c r="F108" i="26"/>
  <c r="F231" i="26"/>
  <c r="F352" i="26"/>
  <c r="F203" i="26"/>
  <c r="F367" i="26"/>
  <c r="F253" i="26"/>
  <c r="F340" i="26"/>
  <c r="F372" i="26"/>
  <c r="F113" i="26"/>
  <c r="F305" i="26"/>
  <c r="F261" i="26"/>
  <c r="F147" i="26"/>
  <c r="F125" i="26"/>
  <c r="F142" i="26"/>
  <c r="F166" i="26"/>
  <c r="F81" i="26"/>
  <c r="F90" i="26"/>
  <c r="F145" i="26"/>
  <c r="F116" i="26"/>
  <c r="F148" i="26"/>
  <c r="F318" i="26"/>
  <c r="F235" i="26"/>
  <c r="F237" i="26"/>
  <c r="F188" i="26"/>
  <c r="F109" i="26"/>
  <c r="F243" i="26"/>
  <c r="F281" i="26"/>
  <c r="F335" i="26"/>
  <c r="F165" i="26"/>
  <c r="F214" i="26"/>
  <c r="F164" i="26"/>
  <c r="F139" i="26"/>
  <c r="F138" i="26"/>
  <c r="F154" i="26"/>
  <c r="F126" i="26"/>
  <c r="F360" i="26"/>
  <c r="F155" i="26"/>
  <c r="F186" i="26"/>
  <c r="F121" i="26"/>
  <c r="F202" i="26"/>
  <c r="F316" i="26"/>
  <c r="F229" i="26"/>
  <c r="F168" i="26"/>
  <c r="F348" i="26"/>
  <c r="F241" i="26"/>
  <c r="F294" i="26"/>
  <c r="F217" i="26"/>
  <c r="F198" i="26"/>
  <c r="F106" i="26"/>
  <c r="F73" i="26"/>
  <c r="F354" i="26"/>
  <c r="F233" i="26"/>
  <c r="F75" i="26"/>
  <c r="F295" i="26"/>
  <c r="F329" i="26"/>
  <c r="F227" i="26"/>
  <c r="F160" i="26"/>
  <c r="F268" i="26"/>
  <c r="K84" i="26"/>
  <c r="F355" i="26"/>
  <c r="F224" i="26"/>
  <c r="F184" i="26"/>
  <c r="F239" i="26"/>
  <c r="F192" i="26"/>
  <c r="F299" i="26"/>
  <c r="F238" i="26"/>
  <c r="F107" i="26"/>
  <c r="F289" i="26"/>
  <c r="F144" i="26"/>
  <c r="F112" i="26"/>
  <c r="F283" i="26"/>
  <c r="F200" i="26"/>
  <c r="F371" i="26"/>
  <c r="F264" i="26"/>
  <c r="F337" i="26"/>
  <c r="F246" i="26"/>
  <c r="F196" i="26"/>
  <c r="F234" i="26"/>
  <c r="J273" i="26"/>
  <c r="F215" i="26"/>
  <c r="F345" i="26"/>
  <c r="F77" i="26"/>
  <c r="F320" i="26"/>
  <c r="F225" i="26"/>
  <c r="F357" i="26"/>
  <c r="F157" i="26"/>
  <c r="F249" i="26"/>
  <c r="F273" i="26"/>
  <c r="F322" i="26"/>
  <c r="F248" i="26"/>
  <c r="F368" i="26"/>
  <c r="F288" i="26"/>
  <c r="F194" i="26"/>
  <c r="F174" i="26"/>
  <c r="F122" i="26"/>
  <c r="F220" i="26"/>
  <c r="F293" i="26"/>
  <c r="K70" i="26"/>
  <c r="F100" i="26"/>
  <c r="F89" i="26"/>
  <c r="J261" i="26"/>
  <c r="K168" i="26"/>
  <c r="J161" i="26"/>
  <c r="K151" i="26"/>
  <c r="J231" i="26"/>
  <c r="F117" i="26"/>
  <c r="F71" i="26"/>
  <c r="F180" i="26"/>
  <c r="F129" i="26"/>
  <c r="F83" i="26"/>
  <c r="F72" i="26"/>
  <c r="F325" i="26"/>
  <c r="F347" i="26"/>
  <c r="F265" i="26"/>
  <c r="J205" i="26"/>
  <c r="J33" i="26"/>
  <c r="J314" i="26"/>
  <c r="J60" i="26"/>
  <c r="J83" i="26"/>
  <c r="K124" i="26"/>
  <c r="J150" i="26"/>
  <c r="K75" i="26"/>
  <c r="F317" i="26"/>
  <c r="J67" i="26"/>
  <c r="J130" i="26"/>
  <c r="K155" i="26"/>
  <c r="K322" i="26"/>
  <c r="J25" i="26"/>
  <c r="J219" i="26"/>
  <c r="K290" i="26"/>
  <c r="J47" i="26"/>
  <c r="J350" i="26"/>
  <c r="K266" i="26"/>
  <c r="K304" i="26"/>
  <c r="K80" i="26"/>
  <c r="K74" i="26"/>
  <c r="F208" i="26"/>
  <c r="F379" i="26"/>
  <c r="F338" i="26"/>
  <c r="F269" i="26"/>
  <c r="F232" i="26"/>
  <c r="F171" i="26"/>
  <c r="J69" i="26"/>
  <c r="J86" i="26"/>
  <c r="K337" i="26"/>
  <c r="K71" i="26"/>
  <c r="J44" i="26"/>
  <c r="F275" i="26"/>
  <c r="F333" i="26"/>
  <c r="J71" i="26"/>
  <c r="J73" i="26"/>
  <c r="J70" i="26"/>
  <c r="J61" i="26"/>
  <c r="J169" i="26"/>
  <c r="K137" i="26"/>
  <c r="J90" i="26"/>
  <c r="J43" i="26"/>
  <c r="K302" i="26"/>
  <c r="K227" i="26"/>
  <c r="K255" i="26"/>
  <c r="K368" i="26"/>
  <c r="J27" i="26"/>
  <c r="J30" i="26"/>
  <c r="F324" i="26"/>
  <c r="J104" i="26"/>
  <c r="J84" i="26"/>
  <c r="J98" i="26"/>
  <c r="J173" i="26"/>
  <c r="J50" i="26"/>
  <c r="K85" i="26"/>
  <c r="K112" i="26"/>
  <c r="K380" i="26"/>
  <c r="K205" i="26"/>
  <c r="J221" i="26"/>
  <c r="K76" i="26"/>
  <c r="F286" i="26"/>
  <c r="F326" i="26"/>
  <c r="F271" i="26"/>
  <c r="F301" i="26"/>
  <c r="F104" i="26"/>
  <c r="F334" i="26"/>
  <c r="F362" i="26"/>
  <c r="F173" i="26"/>
  <c r="F211" i="26"/>
  <c r="F98" i="26"/>
  <c r="F150" i="26"/>
  <c r="F212" i="26"/>
  <c r="F262" i="26"/>
  <c r="F306" i="26"/>
  <c r="F258" i="26"/>
  <c r="F244" i="26"/>
  <c r="F228" i="26"/>
  <c r="F245" i="26"/>
  <c r="F291" i="26"/>
  <c r="F310" i="26"/>
  <c r="F374" i="26"/>
  <c r="F222" i="26"/>
  <c r="F263" i="26"/>
  <c r="K97" i="26"/>
  <c r="F156" i="26"/>
  <c r="F364" i="26"/>
  <c r="K79" i="26"/>
  <c r="F255" i="26"/>
  <c r="F321" i="26"/>
  <c r="K82" i="26"/>
  <c r="F219" i="26"/>
  <c r="F80" i="26"/>
  <c r="F146" i="26"/>
  <c r="F123" i="26"/>
  <c r="F223" i="26"/>
  <c r="F133" i="26"/>
  <c r="F250" i="26"/>
  <c r="F351" i="26"/>
  <c r="F304" i="26"/>
  <c r="F266" i="26"/>
  <c r="F97" i="26"/>
  <c r="F114" i="26"/>
  <c r="F278" i="26"/>
  <c r="F280" i="26"/>
  <c r="F149" i="26"/>
  <c r="F221" i="26"/>
  <c r="F327" i="26"/>
  <c r="F330" i="26"/>
  <c r="F176" i="26"/>
  <c r="F300" i="26"/>
  <c r="J78" i="26"/>
  <c r="J241" i="26"/>
  <c r="J48" i="26"/>
  <c r="J142" i="26"/>
  <c r="J204" i="26"/>
  <c r="J232" i="26"/>
  <c r="J168" i="26"/>
  <c r="J79" i="26"/>
  <c r="J209" i="26"/>
  <c r="J254" i="26"/>
  <c r="J154" i="26"/>
  <c r="J68" i="26"/>
  <c r="J88" i="26"/>
  <c r="J59" i="26"/>
  <c r="J365" i="26"/>
  <c r="J80" i="26"/>
  <c r="J111" i="26"/>
  <c r="J42" i="26"/>
  <c r="J87" i="26"/>
  <c r="K354" i="26"/>
  <c r="K169" i="26"/>
  <c r="J99" i="26"/>
  <c r="J32" i="26"/>
  <c r="J274" i="26"/>
  <c r="J35" i="26"/>
  <c r="J97" i="26"/>
  <c r="J75" i="26"/>
  <c r="K219" i="26"/>
  <c r="K213" i="26"/>
  <c r="J91" i="26"/>
  <c r="J182" i="26"/>
  <c r="J117" i="26"/>
  <c r="K96" i="26"/>
  <c r="K135" i="26"/>
  <c r="K190" i="26"/>
  <c r="K225" i="26"/>
  <c r="K268" i="26"/>
  <c r="K92" i="26"/>
  <c r="K179" i="26"/>
  <c r="K234" i="26"/>
  <c r="K189" i="26"/>
  <c r="K152" i="26"/>
  <c r="K310" i="26"/>
  <c r="K121" i="26"/>
  <c r="J81" i="26"/>
  <c r="J186" i="26"/>
  <c r="J218" i="26"/>
  <c r="J94" i="26"/>
  <c r="K72" i="26"/>
  <c r="J28" i="26"/>
  <c r="K81" i="26"/>
  <c r="F70" i="26"/>
  <c r="K73" i="26"/>
  <c r="J22" i="26"/>
  <c r="F76" i="26"/>
  <c r="J129" i="26"/>
  <c r="J368" i="26"/>
  <c r="J77" i="26"/>
  <c r="J311" i="26"/>
  <c r="J285" i="26"/>
  <c r="J100" i="26"/>
  <c r="J119" i="26"/>
  <c r="J56" i="26"/>
  <c r="J37" i="26"/>
  <c r="J312" i="26"/>
  <c r="J318" i="26"/>
  <c r="J93" i="26"/>
  <c r="J354" i="26"/>
  <c r="J357" i="26"/>
  <c r="J180" i="26"/>
  <c r="J133" i="26"/>
  <c r="J287" i="26"/>
  <c r="J40" i="26"/>
  <c r="J123" i="26"/>
  <c r="J281" i="26"/>
  <c r="K180" i="26"/>
  <c r="J329" i="26"/>
  <c r="J72" i="26"/>
  <c r="J322" i="26"/>
  <c r="J113" i="26"/>
  <c r="J36" i="26"/>
  <c r="J76" i="26"/>
  <c r="J263" i="26"/>
  <c r="K242" i="26"/>
  <c r="K256" i="26"/>
  <c r="K245" i="26"/>
  <c r="J52" i="26"/>
  <c r="J46" i="26"/>
  <c r="J58" i="26"/>
  <c r="K279" i="26"/>
  <c r="K87" i="26"/>
  <c r="K174" i="26"/>
  <c r="K209" i="26"/>
  <c r="K252" i="26"/>
  <c r="K355" i="26"/>
  <c r="K99" i="26"/>
  <c r="K90" i="26"/>
  <c r="K344" i="26"/>
  <c r="K88" i="26"/>
  <c r="K294" i="26"/>
  <c r="K153" i="26"/>
  <c r="J51" i="26"/>
  <c r="J132" i="26"/>
  <c r="J41" i="26"/>
  <c r="K77" i="26"/>
  <c r="K78" i="26"/>
  <c r="J166" i="26"/>
  <c r="J309" i="26"/>
  <c r="J21" i="26"/>
  <c r="J227" i="26"/>
  <c r="J57" i="26"/>
  <c r="J144" i="26"/>
  <c r="J349" i="26"/>
  <c r="J89" i="26"/>
  <c r="J347" i="26"/>
  <c r="J45" i="26"/>
  <c r="J342" i="26"/>
  <c r="J206" i="26"/>
  <c r="J141" i="26"/>
  <c r="J38" i="26"/>
  <c r="J267" i="26"/>
  <c r="J265" i="26"/>
  <c r="J279" i="26"/>
  <c r="J134" i="26"/>
  <c r="J65" i="26"/>
  <c r="J364" i="26"/>
  <c r="J259" i="26"/>
  <c r="J105" i="26"/>
  <c r="J95" i="26"/>
  <c r="K212" i="26"/>
  <c r="J369" i="26"/>
  <c r="J316" i="26"/>
  <c r="J127" i="26"/>
  <c r="J175" i="26"/>
  <c r="J194" i="26"/>
  <c r="J289" i="26"/>
  <c r="J112" i="26"/>
  <c r="K91" i="26"/>
  <c r="K288" i="26"/>
  <c r="J295" i="26"/>
  <c r="J165" i="26"/>
  <c r="J85" i="26"/>
  <c r="J39" i="26"/>
  <c r="K263" i="26"/>
  <c r="K318" i="26"/>
  <c r="K353" i="26"/>
  <c r="K140" i="26"/>
  <c r="K307" i="26"/>
  <c r="K83" i="26"/>
  <c r="K365" i="26"/>
  <c r="K312" i="26"/>
  <c r="K271" i="26"/>
  <c r="K258" i="26"/>
  <c r="J378" i="26"/>
  <c r="J34" i="26"/>
  <c r="J31" i="26"/>
  <c r="K210" i="26"/>
  <c r="K274" i="26"/>
  <c r="J29" i="26"/>
  <c r="J125" i="26"/>
  <c r="J183" i="26"/>
  <c r="J26" i="26"/>
  <c r="J23" i="26"/>
  <c r="F272" i="26"/>
  <c r="F359" i="26"/>
  <c r="F331" i="26"/>
  <c r="F290" i="26"/>
  <c r="F332" i="26"/>
  <c r="K229" i="26"/>
  <c r="F216" i="26"/>
  <c r="F370" i="26"/>
  <c r="F336" i="26"/>
  <c r="J366" i="26"/>
  <c r="F259" i="26"/>
  <c r="F312" i="26"/>
  <c r="F366" i="26"/>
  <c r="F315" i="26"/>
  <c r="F342" i="26"/>
  <c r="J255" i="26"/>
  <c r="J102" i="26"/>
  <c r="J293" i="26"/>
  <c r="J284" i="26"/>
  <c r="J362" i="26"/>
  <c r="J174" i="26"/>
  <c r="J272" i="26"/>
  <c r="J239" i="26"/>
  <c r="J195" i="26"/>
  <c r="J337" i="26"/>
  <c r="J234" i="26"/>
  <c r="J103" i="26"/>
  <c r="J188" i="26"/>
  <c r="J359" i="26"/>
  <c r="J101" i="26"/>
  <c r="J229" i="26"/>
  <c r="J268" i="26"/>
  <c r="J200" i="26"/>
  <c r="J262" i="26"/>
  <c r="J353" i="26"/>
  <c r="J377" i="26"/>
  <c r="J226" i="26"/>
  <c r="K267" i="26"/>
  <c r="K308" i="26"/>
  <c r="K265" i="26"/>
  <c r="J215" i="26"/>
  <c r="J192" i="26"/>
  <c r="J294" i="26"/>
  <c r="K306" i="26"/>
  <c r="K116" i="26"/>
  <c r="K341" i="26"/>
  <c r="J307" i="26"/>
  <c r="J315" i="26"/>
  <c r="J298" i="26"/>
  <c r="J340" i="26"/>
  <c r="J278" i="26"/>
  <c r="J172" i="26"/>
  <c r="K343" i="26"/>
  <c r="K215" i="26"/>
  <c r="K254" i="26"/>
  <c r="K126" i="26"/>
  <c r="K289" i="26"/>
  <c r="K161" i="26"/>
  <c r="K332" i="26"/>
  <c r="K204" i="26"/>
  <c r="K291" i="26"/>
  <c r="K163" i="26"/>
  <c r="K346" i="26"/>
  <c r="K170" i="26"/>
  <c r="K301" i="26"/>
  <c r="K125" i="26"/>
  <c r="K248" i="26"/>
  <c r="K143" i="26"/>
  <c r="K182" i="26"/>
  <c r="K164" i="26"/>
  <c r="K377" i="26"/>
  <c r="J159" i="26"/>
  <c r="J189" i="26"/>
  <c r="J355" i="26"/>
  <c r="K336" i="26"/>
  <c r="F358" i="26"/>
  <c r="K280" i="26"/>
  <c r="K360" i="26"/>
  <c r="K141" i="26"/>
  <c r="K237" i="26"/>
  <c r="K317" i="26"/>
  <c r="K106" i="26"/>
  <c r="K202" i="26"/>
  <c r="K282" i="26"/>
  <c r="K362" i="26"/>
  <c r="K131" i="26"/>
  <c r="K195" i="26"/>
  <c r="K259" i="26"/>
  <c r="K323" i="26"/>
  <c r="K156" i="26"/>
  <c r="K220" i="26"/>
  <c r="K284" i="26"/>
  <c r="K348" i="26"/>
  <c r="K113" i="26"/>
  <c r="K177" i="26"/>
  <c r="K241" i="26"/>
  <c r="K305" i="26"/>
  <c r="K369" i="26"/>
  <c r="K142" i="26"/>
  <c r="K206" i="26"/>
  <c r="K270" i="26"/>
  <c r="K334" i="26"/>
  <c r="K103" i="26"/>
  <c r="K167" i="26"/>
  <c r="K231" i="26"/>
  <c r="K295" i="26"/>
  <c r="K359" i="26"/>
  <c r="K128" i="26"/>
  <c r="K309" i="26"/>
  <c r="K181" i="26"/>
  <c r="K352" i="26"/>
  <c r="K224" i="26"/>
  <c r="K347" i="26"/>
  <c r="K178" i="26"/>
  <c r="K361" i="26"/>
  <c r="K233" i="26"/>
  <c r="K105" i="26"/>
  <c r="K276" i="26"/>
  <c r="K148" i="26"/>
  <c r="K203" i="26"/>
  <c r="K226" i="26"/>
  <c r="K149" i="26"/>
  <c r="K192" i="26"/>
  <c r="K370" i="26"/>
  <c r="K201" i="26"/>
  <c r="K244" i="26"/>
  <c r="K139" i="26"/>
  <c r="F93" i="26"/>
  <c r="K272" i="26"/>
  <c r="K338" i="26"/>
  <c r="K133" i="26"/>
  <c r="K197" i="26"/>
  <c r="K249" i="26"/>
  <c r="K292" i="26"/>
  <c r="K235" i="26"/>
  <c r="K118" i="26"/>
  <c r="K246" i="26"/>
  <c r="K374" i="26"/>
  <c r="K207" i="26"/>
  <c r="K335" i="26"/>
  <c r="K120" i="26"/>
  <c r="K216" i="26"/>
  <c r="K296" i="26"/>
  <c r="K376" i="26"/>
  <c r="K173" i="26"/>
  <c r="K253" i="26"/>
  <c r="K333" i="26"/>
  <c r="K138" i="26"/>
  <c r="K218" i="26"/>
  <c r="K298" i="26"/>
  <c r="K147" i="26"/>
  <c r="K211" i="26"/>
  <c r="K275" i="26"/>
  <c r="K339" i="26"/>
  <c r="K108" i="26"/>
  <c r="K172" i="26"/>
  <c r="K236" i="26"/>
  <c r="K300" i="26"/>
  <c r="K364" i="26"/>
  <c r="K129" i="26"/>
  <c r="K193" i="26"/>
  <c r="K257" i="26"/>
  <c r="K321" i="26"/>
  <c r="K94" i="26"/>
  <c r="K158" i="26"/>
  <c r="K222" i="26"/>
  <c r="K286" i="26"/>
  <c r="K350" i="26"/>
  <c r="K119" i="26"/>
  <c r="K183" i="26"/>
  <c r="K247" i="26"/>
  <c r="K311" i="26"/>
  <c r="K375" i="26"/>
  <c r="K277" i="26"/>
  <c r="K320" i="26"/>
  <c r="K283" i="26"/>
  <c r="K114" i="26"/>
  <c r="K329" i="26"/>
  <c r="K372" i="26"/>
  <c r="K100" i="26"/>
  <c r="K162" i="26"/>
  <c r="F343" i="26"/>
  <c r="F101" i="26"/>
  <c r="J270" i="26"/>
  <c r="J145" i="26"/>
  <c r="J288" i="26"/>
  <c r="J155" i="26"/>
  <c r="J334" i="26"/>
  <c r="J152" i="26"/>
  <c r="J373" i="26"/>
  <c r="J124" i="26"/>
  <c r="J106" i="26"/>
  <c r="J375" i="26"/>
  <c r="J158" i="26"/>
  <c r="J170" i="26"/>
  <c r="J223" i="26"/>
  <c r="J139" i="26"/>
  <c r="J197" i="26"/>
  <c r="J240" i="26"/>
  <c r="J190" i="26"/>
  <c r="J306" i="26"/>
  <c r="J147" i="26"/>
  <c r="J339" i="26"/>
  <c r="J319" i="26"/>
  <c r="J335" i="26"/>
  <c r="J138" i="26"/>
  <c r="J291" i="26"/>
  <c r="J171" i="26"/>
  <c r="J332" i="26"/>
  <c r="J181" i="26"/>
  <c r="J220" i="26"/>
  <c r="J331" i="26"/>
  <c r="J178" i="26"/>
  <c r="J277" i="26"/>
  <c r="J374" i="26"/>
  <c r="J317" i="26"/>
  <c r="J225" i="26"/>
  <c r="J361" i="26"/>
  <c r="J162" i="26"/>
  <c r="J167" i="26"/>
  <c r="J214" i="26"/>
  <c r="J153" i="26"/>
  <c r="J348" i="26"/>
  <c r="J131" i="26"/>
  <c r="J276" i="26"/>
  <c r="J283" i="26"/>
  <c r="J149" i="26"/>
  <c r="J324" i="26"/>
  <c r="J299" i="26"/>
  <c r="J140" i="26"/>
  <c r="J237" i="26"/>
  <c r="J341" i="26"/>
  <c r="J208" i="26"/>
  <c r="J380" i="26"/>
  <c r="J327" i="26"/>
  <c r="J126" i="26"/>
  <c r="J275" i="26"/>
  <c r="J146" i="26"/>
  <c r="J360" i="26"/>
  <c r="J184" i="26"/>
  <c r="J351" i="26"/>
  <c r="J371" i="26"/>
  <c r="J211" i="26"/>
  <c r="J242" i="26"/>
  <c r="J177" i="26"/>
  <c r="J163" i="26"/>
  <c r="J164" i="26"/>
  <c r="J160" i="26"/>
  <c r="J249" i="26"/>
  <c r="J196" i="26"/>
  <c r="J266" i="26"/>
  <c r="J107" i="26"/>
  <c r="J264" i="26"/>
  <c r="J151" i="26"/>
  <c r="J320" i="26"/>
  <c r="J304" i="26"/>
  <c r="J246" i="26"/>
  <c r="J233" i="26"/>
  <c r="J258" i="26"/>
  <c r="J363" i="26"/>
  <c r="J157" i="26"/>
  <c r="J202" i="26"/>
  <c r="J346" i="26"/>
  <c r="J115" i="26"/>
  <c r="J308" i="26"/>
  <c r="J110" i="26"/>
  <c r="J379" i="26"/>
  <c r="J282" i="26"/>
  <c r="J296" i="26"/>
  <c r="J344" i="26"/>
  <c r="J358" i="26"/>
  <c r="J321" i="26"/>
  <c r="J313" i="26"/>
  <c r="J128" i="26"/>
  <c r="J345" i="26"/>
  <c r="J176" i="26"/>
  <c r="J305" i="26"/>
  <c r="J212" i="26"/>
  <c r="J367" i="26"/>
  <c r="J207" i="26"/>
  <c r="J372" i="26"/>
  <c r="J203" i="26"/>
  <c r="J370" i="26"/>
  <c r="J228" i="26"/>
  <c r="J290" i="26"/>
  <c r="J179" i="26"/>
  <c r="J286" i="26"/>
  <c r="J310" i="26"/>
  <c r="J114" i="26"/>
  <c r="J297" i="26"/>
  <c r="J136" i="26"/>
  <c r="J303" i="26"/>
  <c r="J333" i="26"/>
  <c r="J187" i="26"/>
  <c r="J356" i="26"/>
  <c r="J300" i="26"/>
  <c r="J143" i="26"/>
  <c r="J243" i="26"/>
  <c r="K98" i="26"/>
  <c r="K331" i="26"/>
  <c r="K340" i="26"/>
  <c r="K297" i="26"/>
  <c r="J120" i="26"/>
  <c r="J323" i="26"/>
  <c r="J199" i="26"/>
  <c r="J222" i="26"/>
  <c r="J343" i="26"/>
  <c r="J251" i="26"/>
  <c r="K160" i="26"/>
  <c r="K117" i="26"/>
  <c r="K373" i="26"/>
  <c r="J245" i="26"/>
  <c r="J135" i="26"/>
  <c r="J292" i="26"/>
  <c r="J260" i="26"/>
  <c r="J121" i="26"/>
  <c r="K327" i="26"/>
  <c r="K199" i="26"/>
  <c r="K366" i="26"/>
  <c r="K238" i="26"/>
  <c r="K110" i="26"/>
  <c r="K273" i="26"/>
  <c r="K145" i="26"/>
  <c r="K316" i="26"/>
  <c r="K188" i="26"/>
  <c r="K371" i="26"/>
  <c r="K243" i="26"/>
  <c r="K115" i="26"/>
  <c r="K330" i="26"/>
  <c r="K154" i="26"/>
  <c r="K269" i="26"/>
  <c r="K109" i="26"/>
  <c r="K232" i="26"/>
  <c r="K351" i="26"/>
  <c r="K127" i="26"/>
  <c r="K166" i="26"/>
  <c r="K196" i="26"/>
  <c r="J216" i="26"/>
  <c r="J326" i="26"/>
  <c r="K123" i="26"/>
  <c r="J108" i="26"/>
  <c r="J247" i="26"/>
  <c r="F42" i="26"/>
  <c r="O65" i="3" s="1"/>
  <c r="J49" i="26"/>
  <c r="J253" i="26"/>
  <c r="J116" i="26"/>
  <c r="J201" i="26"/>
  <c r="J238" i="26"/>
  <c r="J148" i="26"/>
  <c r="J302" i="26"/>
  <c r="J63" i="26"/>
  <c r="J185" i="26"/>
  <c r="J244" i="26"/>
  <c r="J82" i="26"/>
  <c r="J210" i="26"/>
  <c r="J338" i="26"/>
  <c r="J55" i="26"/>
  <c r="J336" i="26"/>
  <c r="J96" i="26"/>
  <c r="J252" i="26"/>
  <c r="J236" i="26"/>
  <c r="J74" i="26"/>
  <c r="J257" i="26"/>
  <c r="J198" i="26"/>
  <c r="J191" i="26"/>
  <c r="J248" i="26"/>
  <c r="J213" i="26"/>
  <c r="J122" i="26"/>
  <c r="J352" i="26"/>
  <c r="J271" i="26"/>
  <c r="J328" i="26"/>
  <c r="J64" i="26"/>
  <c r="J193" i="26"/>
  <c r="J92" i="26"/>
  <c r="J250" i="26"/>
  <c r="J137" i="26"/>
  <c r="J256" i="26"/>
  <c r="J109" i="26"/>
  <c r="J235" i="26"/>
  <c r="J280" i="26"/>
  <c r="J118" i="26"/>
  <c r="J325" i="26"/>
  <c r="J62" i="26"/>
  <c r="F378" i="26"/>
  <c r="K187" i="26"/>
  <c r="K146" i="26"/>
  <c r="K101" i="26"/>
  <c r="K315" i="26"/>
  <c r="K261" i="26"/>
  <c r="K251" i="26"/>
  <c r="K325" i="26"/>
  <c r="K379" i="26"/>
  <c r="K313" i="26"/>
  <c r="K185" i="26"/>
  <c r="K356" i="26"/>
  <c r="K228" i="26"/>
  <c r="K363" i="26"/>
  <c r="K107" i="26"/>
  <c r="K86" i="26"/>
  <c r="K150" i="26"/>
  <c r="K214" i="26"/>
  <c r="K278" i="26"/>
  <c r="K342" i="26"/>
  <c r="K111" i="26"/>
  <c r="K175" i="26"/>
  <c r="K239" i="26"/>
  <c r="K303" i="26"/>
  <c r="K367" i="26"/>
  <c r="K136" i="26"/>
  <c r="K200" i="26"/>
  <c r="K264" i="26"/>
  <c r="K328" i="26"/>
  <c r="K93" i="26"/>
  <c r="K157" i="26"/>
  <c r="K221" i="26"/>
  <c r="K285" i="26"/>
  <c r="K349" i="26"/>
  <c r="K122" i="26"/>
  <c r="K186" i="26"/>
  <c r="K250" i="26"/>
  <c r="K314" i="26"/>
  <c r="K378" i="26"/>
  <c r="K165" i="26"/>
  <c r="K357" i="26"/>
  <c r="K293" i="26"/>
  <c r="K144" i="26"/>
  <c r="K208" i="26"/>
  <c r="K176" i="26"/>
  <c r="K240" i="26"/>
  <c r="K130" i="26"/>
  <c r="K345" i="26"/>
  <c r="K217" i="26"/>
  <c r="K89" i="26"/>
  <c r="K260" i="26"/>
  <c r="K132" i="26"/>
  <c r="K171" i="26"/>
  <c r="K194" i="26"/>
  <c r="K134" i="26"/>
  <c r="K198" i="26"/>
  <c r="K262" i="26"/>
  <c r="K326" i="26"/>
  <c r="K95" i="26"/>
  <c r="K159" i="26"/>
  <c r="K223" i="26"/>
  <c r="K287" i="26"/>
  <c r="K184" i="26"/>
  <c r="K104" i="26"/>
  <c r="K319" i="26"/>
  <c r="K191" i="26"/>
  <c r="K358" i="26"/>
  <c r="K230" i="26"/>
  <c r="K102" i="26"/>
  <c r="K299" i="26"/>
  <c r="K324" i="26"/>
  <c r="K281" i="26"/>
  <c r="J224" i="26"/>
  <c r="J269" i="26"/>
  <c r="J230" i="26"/>
  <c r="J330" i="26"/>
  <c r="J53" i="26"/>
  <c r="J376" i="26"/>
  <c r="J54" i="26"/>
  <c r="J301" i="26"/>
  <c r="J217" i="26"/>
  <c r="J66" i="26"/>
  <c r="J156" i="26"/>
  <c r="F85" i="26"/>
  <c r="F274" i="26"/>
  <c r="F292" i="26"/>
  <c r="F226" i="26"/>
  <c r="F344" i="26"/>
  <c r="F276" i="26"/>
  <c r="F242" i="26"/>
  <c r="F260" i="26"/>
  <c r="F363" i="26"/>
  <c r="J23" i="2"/>
  <c r="F77" i="3"/>
  <c r="O49" i="13" s="1"/>
  <c r="D27" i="13" s="1"/>
  <c r="I62" i="3" l="1"/>
  <c r="I63" i="3"/>
  <c r="H63" i="3" s="1"/>
  <c r="I60" i="3"/>
  <c r="R65" i="3"/>
  <c r="T33" i="13"/>
  <c r="U65" i="3"/>
  <c r="AD65" i="3"/>
  <c r="AA65" i="3"/>
  <c r="AG65" i="3"/>
  <c r="X65" i="3"/>
  <c r="AJ65" i="3"/>
  <c r="AM65" i="3"/>
  <c r="L64" i="3"/>
  <c r="P198" i="37" s="1"/>
  <c r="K40" i="3"/>
  <c r="AD36" i="3"/>
  <c r="AA38" i="3"/>
  <c r="Z38" i="3" s="1"/>
  <c r="Q33" i="13"/>
  <c r="L60" i="3"/>
  <c r="K59" i="3"/>
  <c r="R38" i="3"/>
  <c r="Q38" i="3" s="1"/>
  <c r="I65" i="3"/>
  <c r="I69" i="3" s="1"/>
  <c r="F71" i="3"/>
  <c r="O43" i="13" s="1"/>
  <c r="I77" i="3"/>
  <c r="O36" i="13"/>
  <c r="U33" i="13" l="1"/>
  <c r="AG36" i="3"/>
  <c r="AD38" i="3"/>
  <c r="AC38" i="3" s="1"/>
  <c r="R33" i="13"/>
  <c r="O38" i="13"/>
  <c r="U38" i="3"/>
  <c r="I71" i="3"/>
  <c r="T38" i="3" l="1"/>
  <c r="W38" i="3"/>
  <c r="V33" i="13"/>
  <c r="AJ36" i="3"/>
  <c r="AG38" i="3"/>
  <c r="AF38" i="3" s="1"/>
  <c r="S33" i="13"/>
  <c r="AJ38" i="3" l="1"/>
  <c r="AM36" i="3"/>
  <c r="W33" i="13"/>
  <c r="X33" i="13" l="1"/>
  <c r="AI38" i="3"/>
  <c r="AP36" i="3"/>
  <c r="AP38" i="3" s="1"/>
  <c r="AM38" i="3"/>
  <c r="AL38" i="3" s="1"/>
  <c r="L100" i="3"/>
  <c r="L128" i="3" s="1"/>
  <c r="G49" i="32" l="1"/>
  <c r="P43" i="37"/>
  <c r="AO38" i="3"/>
  <c r="Y33" i="13"/>
  <c r="P35" i="13"/>
  <c r="P37" i="13" s="1"/>
  <c r="E31" i="2" l="1"/>
  <c r="L57" i="13"/>
  <c r="L58" i="13" s="1"/>
  <c r="D22" i="13" s="1"/>
  <c r="L62" i="3"/>
  <c r="L63" i="3"/>
  <c r="L72" i="3" l="1"/>
  <c r="J19" i="2"/>
  <c r="D23" i="13"/>
  <c r="D24" i="13"/>
  <c r="K63" i="3"/>
  <c r="L103" i="3"/>
  <c r="L69" i="3"/>
  <c r="L74" i="3" s="1"/>
  <c r="P46" i="13" s="1"/>
  <c r="L78" i="3"/>
  <c r="P50" i="13" s="1"/>
  <c r="L71" i="3"/>
  <c r="P43" i="13" s="1"/>
  <c r="L77" i="3"/>
  <c r="P49" i="13" s="1"/>
  <c r="D28" i="13" s="1"/>
  <c r="P36" i="13"/>
  <c r="P38" i="13" l="1"/>
  <c r="D44" i="13"/>
  <c r="O97" i="3" l="1"/>
  <c r="O98" i="3" l="1"/>
  <c r="O100" i="3" l="1"/>
  <c r="O128" i="3" s="1"/>
  <c r="H49" i="32" l="1"/>
  <c r="Q43" i="37"/>
  <c r="D34" i="2"/>
  <c r="D39" i="2" s="1"/>
  <c r="E30" i="2"/>
  <c r="D36" i="2" l="1"/>
  <c r="E34" i="2"/>
  <c r="J68" i="2" l="1"/>
  <c r="L49" i="13" s="1"/>
  <c r="I76" i="3"/>
  <c r="I103" i="3"/>
  <c r="H103" i="3" s="1"/>
  <c r="E72" i="2"/>
  <c r="E39" i="2"/>
  <c r="L45" i="13"/>
  <c r="E79" i="2"/>
  <c r="J69" i="2"/>
  <c r="E36" i="2"/>
  <c r="I104" i="3"/>
  <c r="H104" i="3" l="1"/>
  <c r="O32" i="37"/>
  <c r="L50" i="13"/>
  <c r="L51" i="13" s="1"/>
  <c r="L61" i="13" s="1"/>
  <c r="Q27" i="13"/>
  <c r="L20" i="13"/>
  <c r="F40" i="32"/>
  <c r="E118" i="3"/>
  <c r="E112" i="3"/>
  <c r="I125" i="3"/>
  <c r="F35" i="30"/>
  <c r="F28" i="27"/>
  <c r="F32" i="30"/>
  <c r="E32" i="30" s="1"/>
  <c r="F25" i="27"/>
  <c r="J70" i="2"/>
  <c r="D12" i="37" s="1"/>
  <c r="D14" i="30"/>
  <c r="L46" i="13"/>
  <c r="L60" i="13" s="1"/>
  <c r="F31" i="30"/>
  <c r="F24" i="27"/>
  <c r="D13" i="30"/>
  <c r="D7" i="37" l="1"/>
  <c r="D9" i="37"/>
  <c r="D11" i="37"/>
  <c r="D10" i="37"/>
  <c r="D8" i="37"/>
  <c r="C28" i="37"/>
  <c r="C29" i="37"/>
  <c r="C27" i="37"/>
  <c r="O40" i="37"/>
  <c r="F47" i="32"/>
  <c r="F61" i="32" s="1"/>
  <c r="D13" i="32"/>
  <c r="F36" i="32" s="1"/>
  <c r="D14" i="32"/>
  <c r="F39" i="32"/>
  <c r="F124" i="32"/>
  <c r="F81" i="30"/>
  <c r="F34" i="30"/>
  <c r="F42" i="30"/>
  <c r="D15" i="30"/>
  <c r="F48" i="27"/>
  <c r="E48" i="27" s="1"/>
  <c r="E25" i="27"/>
  <c r="F130" i="27"/>
  <c r="F43" i="27"/>
  <c r="F26" i="27"/>
  <c r="E26" i="27" s="1"/>
  <c r="E24" i="27"/>
  <c r="F33" i="30"/>
  <c r="E33" i="30" s="1"/>
  <c r="E31" i="30"/>
  <c r="F27" i="27"/>
  <c r="F116" i="27"/>
  <c r="K145" i="2" l="1"/>
  <c r="M145" i="2"/>
  <c r="O28" i="37"/>
  <c r="N145" i="2"/>
  <c r="O29" i="37"/>
  <c r="O27" i="37"/>
  <c r="L145" i="2"/>
  <c r="O25" i="37"/>
  <c r="J145" i="2"/>
  <c r="O75" i="37"/>
  <c r="O60" i="37"/>
  <c r="O228" i="37" s="1"/>
  <c r="O229" i="37" s="1"/>
  <c r="O45" i="37"/>
  <c r="O48" i="37" s="1"/>
  <c r="C25" i="37"/>
  <c r="F72" i="32"/>
  <c r="F82" i="32" s="1"/>
  <c r="F37" i="32"/>
  <c r="F84" i="32" s="1"/>
  <c r="F62" i="32"/>
  <c r="F66" i="32" s="1"/>
  <c r="F73" i="32" s="1"/>
  <c r="F157" i="32"/>
  <c r="F63" i="32"/>
  <c r="F58" i="32"/>
  <c r="E36" i="32"/>
  <c r="D15" i="32"/>
  <c r="F65" i="27"/>
  <c r="F86" i="27"/>
  <c r="F45" i="27"/>
  <c r="D43" i="27"/>
  <c r="C130" i="27"/>
  <c r="F157" i="27"/>
  <c r="F55" i="30"/>
  <c r="F53" i="30"/>
  <c r="F56" i="30" s="1"/>
  <c r="E91" i="2" l="1"/>
  <c r="O145" i="2"/>
  <c r="O168" i="37"/>
  <c r="N168" i="37" s="1"/>
  <c r="N29" i="37"/>
  <c r="O57" i="37"/>
  <c r="N57" i="37" s="1"/>
  <c r="N25" i="37"/>
  <c r="O146" i="37"/>
  <c r="N146" i="37" s="1"/>
  <c r="N28" i="37"/>
  <c r="O124" i="37"/>
  <c r="N124" i="37" s="1"/>
  <c r="N27" i="37"/>
  <c r="C26" i="37"/>
  <c r="O61" i="37"/>
  <c r="O62" i="37"/>
  <c r="O63" i="37" s="1"/>
  <c r="F107" i="32"/>
  <c r="F85" i="32" s="1"/>
  <c r="F90" i="32" s="1"/>
  <c r="F38" i="32"/>
  <c r="E38" i="32" s="1"/>
  <c r="E37" i="32"/>
  <c r="F88" i="32"/>
  <c r="F83" i="32"/>
  <c r="E84" i="32"/>
  <c r="F67" i="32"/>
  <c r="F131" i="32" s="1"/>
  <c r="F58" i="30"/>
  <c r="F119" i="30" s="1"/>
  <c r="F120" i="30" s="1"/>
  <c r="F62" i="30"/>
  <c r="F57" i="30"/>
  <c r="F51" i="27"/>
  <c r="F52" i="27"/>
  <c r="F67" i="27"/>
  <c r="F88" i="27"/>
  <c r="F50" i="27"/>
  <c r="F54" i="30"/>
  <c r="F65" i="30" s="1"/>
  <c r="D86" i="27"/>
  <c r="F46" i="27"/>
  <c r="G42" i="27" s="1"/>
  <c r="D65" i="27"/>
  <c r="O66" i="37" l="1"/>
  <c r="O26" i="37"/>
  <c r="K10" i="37"/>
  <c r="O149" i="37" s="1"/>
  <c r="K11" i="37"/>
  <c r="O171" i="37" s="1"/>
  <c r="J10" i="37"/>
  <c r="K9" i="37"/>
  <c r="O127" i="37" s="1"/>
  <c r="J11" i="37"/>
  <c r="K8" i="37"/>
  <c r="O105" i="37" s="1"/>
  <c r="J8" i="37"/>
  <c r="J9" i="37"/>
  <c r="C12" i="37"/>
  <c r="F91" i="32"/>
  <c r="F92" i="32"/>
  <c r="F86" i="32"/>
  <c r="F87" i="32"/>
  <c r="F69" i="32"/>
  <c r="F74" i="32"/>
  <c r="F60" i="30"/>
  <c r="F59" i="30"/>
  <c r="G44" i="27"/>
  <c r="F54" i="27"/>
  <c r="F68" i="27" s="1"/>
  <c r="F73" i="30"/>
  <c r="R179" i="37" l="1"/>
  <c r="Z179" i="37"/>
  <c r="P179" i="37"/>
  <c r="O179" i="37"/>
  <c r="Q179" i="37"/>
  <c r="S179" i="37"/>
  <c r="T179" i="37"/>
  <c r="U179" i="37"/>
  <c r="V179" i="37"/>
  <c r="W179" i="37"/>
  <c r="X179" i="37"/>
  <c r="Y179" i="37"/>
  <c r="O150" i="37"/>
  <c r="P135" i="37"/>
  <c r="Q135" i="37"/>
  <c r="S135" i="37"/>
  <c r="R135" i="37"/>
  <c r="Z135" i="37"/>
  <c r="O135" i="37"/>
  <c r="T135" i="37"/>
  <c r="U135" i="37"/>
  <c r="V135" i="37"/>
  <c r="W135" i="37"/>
  <c r="X135" i="37"/>
  <c r="Y135" i="37"/>
  <c r="O128" i="37"/>
  <c r="O30" i="37"/>
  <c r="O102" i="37"/>
  <c r="N26" i="37"/>
  <c r="Z157" i="37"/>
  <c r="O157" i="37"/>
  <c r="P157" i="37"/>
  <c r="S157" i="37"/>
  <c r="Q157" i="37"/>
  <c r="R157" i="37"/>
  <c r="T157" i="37"/>
  <c r="U157" i="37"/>
  <c r="V157" i="37"/>
  <c r="W157" i="37"/>
  <c r="X157" i="37"/>
  <c r="Y157" i="37"/>
  <c r="Z113" i="37"/>
  <c r="J12" i="37"/>
  <c r="O113" i="37"/>
  <c r="P113" i="37"/>
  <c r="S113" i="37"/>
  <c r="Q113" i="37"/>
  <c r="R113" i="37"/>
  <c r="T113" i="37"/>
  <c r="U113" i="37"/>
  <c r="V113" i="37"/>
  <c r="W113" i="37"/>
  <c r="X113" i="37"/>
  <c r="Y113" i="37"/>
  <c r="O106" i="37"/>
  <c r="O80" i="37"/>
  <c r="O172" i="37"/>
  <c r="O68" i="37"/>
  <c r="O72" i="37" s="1"/>
  <c r="O77" i="37"/>
  <c r="O187" i="37"/>
  <c r="F166" i="32"/>
  <c r="F95" i="32"/>
  <c r="F66" i="30"/>
  <c r="F71" i="30" s="1"/>
  <c r="G50" i="30" s="1"/>
  <c r="F167" i="32" l="1"/>
  <c r="N179" i="37"/>
  <c r="N102" i="37"/>
  <c r="O173" i="37"/>
  <c r="O264" i="37" s="1"/>
  <c r="O265" i="37" s="1"/>
  <c r="O84" i="37"/>
  <c r="O151" i="37"/>
  <c r="O255" i="37" s="1"/>
  <c r="O256" i="37" s="1"/>
  <c r="O129" i="37"/>
  <c r="O246" i="37" s="1"/>
  <c r="O247" i="37" s="1"/>
  <c r="O83" i="37"/>
  <c r="O107" i="37"/>
  <c r="O237" i="37" s="1"/>
  <c r="O238" i="37" s="1"/>
  <c r="O82" i="37"/>
  <c r="O81" i="37"/>
  <c r="N157" i="37"/>
  <c r="N30" i="37"/>
  <c r="O31" i="37"/>
  <c r="N135" i="37"/>
  <c r="N113" i="37"/>
  <c r="O78" i="37"/>
  <c r="O134" i="37" s="1"/>
  <c r="O70" i="37"/>
  <c r="F115" i="32"/>
  <c r="F96" i="32"/>
  <c r="F158" i="32"/>
  <c r="F74" i="30"/>
  <c r="F67" i="30"/>
  <c r="F69" i="30" s="1"/>
  <c r="F95" i="30" s="1"/>
  <c r="G51" i="30"/>
  <c r="G52" i="30" s="1"/>
  <c r="F89" i="27"/>
  <c r="F72" i="27"/>
  <c r="F73" i="27"/>
  <c r="F69" i="27"/>
  <c r="G64" i="27" s="1"/>
  <c r="F71" i="27"/>
  <c r="O156" i="37" l="1"/>
  <c r="O158" i="37" s="1"/>
  <c r="O152" i="37"/>
  <c r="O153" i="37" s="1"/>
  <c r="O136" i="37"/>
  <c r="O189" i="37"/>
  <c r="O201" i="37"/>
  <c r="O178" i="37"/>
  <c r="O108" i="37"/>
  <c r="O109" i="37" s="1"/>
  <c r="O203" i="37"/>
  <c r="O112" i="37"/>
  <c r="O202" i="37"/>
  <c r="O174" i="37"/>
  <c r="O175" i="37" s="1"/>
  <c r="P56" i="37"/>
  <c r="O200" i="37"/>
  <c r="O130" i="37"/>
  <c r="O131" i="37" s="1"/>
  <c r="F113" i="32"/>
  <c r="F109" i="32"/>
  <c r="F110" i="32" s="1"/>
  <c r="F88" i="30"/>
  <c r="F68" i="30"/>
  <c r="F102" i="30" s="1"/>
  <c r="F109" i="30" s="1"/>
  <c r="F75" i="27"/>
  <c r="F90" i="27" s="1"/>
  <c r="G66" i="27"/>
  <c r="O190" i="37" l="1"/>
  <c r="O139" i="37"/>
  <c r="P123" i="37" s="1"/>
  <c r="P125" i="37" s="1"/>
  <c r="O114" i="37"/>
  <c r="O188" i="37"/>
  <c r="P58" i="37"/>
  <c r="O180" i="37"/>
  <c r="O191" i="37"/>
  <c r="O161" i="37"/>
  <c r="P145" i="37" s="1"/>
  <c r="P147" i="37" s="1"/>
  <c r="F94" i="27"/>
  <c r="F95" i="27"/>
  <c r="F93" i="27"/>
  <c r="F91" i="27"/>
  <c r="G85" i="27" s="1"/>
  <c r="O86" i="37" l="1"/>
  <c r="O93" i="37" s="1"/>
  <c r="P126" i="37"/>
  <c r="P148" i="37"/>
  <c r="O183" i="37"/>
  <c r="P167" i="37" s="1"/>
  <c r="P169" i="37" s="1"/>
  <c r="P59" i="37"/>
  <c r="O117" i="37"/>
  <c r="F97" i="32"/>
  <c r="F101" i="32" s="1"/>
  <c r="F111" i="32"/>
  <c r="G106" i="32" s="1"/>
  <c r="F97" i="27"/>
  <c r="F109" i="27" s="1"/>
  <c r="G87" i="27"/>
  <c r="O181" i="37" l="1"/>
  <c r="O96" i="37"/>
  <c r="O159" i="37"/>
  <c r="O94" i="37"/>
  <c r="O137" i="37"/>
  <c r="O97" i="37"/>
  <c r="O95" i="37"/>
  <c r="O115" i="37"/>
  <c r="P101" i="37"/>
  <c r="O47" i="37"/>
  <c r="P170" i="37"/>
  <c r="G108" i="32"/>
  <c r="F103" i="32"/>
  <c r="F102" i="32"/>
  <c r="F99" i="32"/>
  <c r="F98" i="32"/>
  <c r="F108" i="27"/>
  <c r="F131" i="27" s="1"/>
  <c r="F107" i="27"/>
  <c r="F123" i="27" s="1"/>
  <c r="F142" i="27"/>
  <c r="O119" i="37" l="1"/>
  <c r="O211" i="37"/>
  <c r="O217" i="37"/>
  <c r="P103" i="37"/>
  <c r="P46" i="37"/>
  <c r="O212" i="37"/>
  <c r="O163" i="37"/>
  <c r="O214" i="37"/>
  <c r="O213" i="37"/>
  <c r="O141" i="37"/>
  <c r="O185" i="37"/>
  <c r="F138" i="32"/>
  <c r="F145" i="32"/>
  <c r="F116" i="32"/>
  <c r="F134" i="27"/>
  <c r="F159" i="27"/>
  <c r="F160" i="27" s="1"/>
  <c r="P104" i="37" l="1"/>
  <c r="O221" i="37"/>
  <c r="O223" i="37" s="1"/>
  <c r="F148" i="27"/>
  <c r="O33" i="3" l="1"/>
  <c r="R33" i="3" l="1"/>
  <c r="O40" i="3"/>
  <c r="O44" i="3" s="1"/>
  <c r="O52" i="3" s="1"/>
  <c r="O59" i="3" s="1"/>
  <c r="Q32" i="13"/>
  <c r="Q34" i="13" s="1"/>
  <c r="N33" i="3"/>
  <c r="X33" i="3" l="1"/>
  <c r="T32" i="13" s="1"/>
  <c r="T34" i="13" s="1"/>
  <c r="U33" i="3"/>
  <c r="N40" i="3"/>
  <c r="O64" i="3"/>
  <c r="Q198" i="37" s="1"/>
  <c r="O63" i="3"/>
  <c r="N59" i="3"/>
  <c r="Q33" i="3"/>
  <c r="R40" i="3"/>
  <c r="Q40" i="3" s="1"/>
  <c r="O62" i="3"/>
  <c r="O60" i="3"/>
  <c r="Q35" i="13"/>
  <c r="Q37" i="13" s="1"/>
  <c r="R32" i="13"/>
  <c r="R34" i="13" s="1"/>
  <c r="AA33" i="3" l="1"/>
  <c r="U32" i="13" s="1"/>
  <c r="U34" i="13" s="1"/>
  <c r="W33" i="3"/>
  <c r="X40" i="3"/>
  <c r="S32" i="13"/>
  <c r="S34" i="13" s="1"/>
  <c r="O78" i="3"/>
  <c r="Q50" i="13" s="1"/>
  <c r="O103" i="3"/>
  <c r="O77" i="3"/>
  <c r="Q49" i="13" s="1"/>
  <c r="N63" i="3"/>
  <c r="R44" i="3"/>
  <c r="R52" i="3" s="1"/>
  <c r="R59" i="3" s="1"/>
  <c r="T33" i="3"/>
  <c r="U40" i="3"/>
  <c r="R64" i="3"/>
  <c r="R198" i="37" s="1"/>
  <c r="Q36" i="13"/>
  <c r="Q38" i="13" s="1"/>
  <c r="J22" i="2"/>
  <c r="J25" i="2" s="1"/>
  <c r="AD33" i="3" l="1"/>
  <c r="V32" i="13" s="1"/>
  <c r="V34" i="13" s="1"/>
  <c r="W40" i="3"/>
  <c r="X44" i="3"/>
  <c r="X52" i="3" s="1"/>
  <c r="X59" i="3" s="1"/>
  <c r="T35" i="13" s="1"/>
  <c r="T37" i="13" s="1"/>
  <c r="X64" i="3"/>
  <c r="T198" i="37" s="1"/>
  <c r="Z33" i="3"/>
  <c r="AA40" i="3"/>
  <c r="R60" i="3"/>
  <c r="Q59" i="3"/>
  <c r="U44" i="3"/>
  <c r="U52" i="3" s="1"/>
  <c r="U59" i="3" s="1"/>
  <c r="T59" i="3" s="1"/>
  <c r="R35" i="13"/>
  <c r="R63" i="3"/>
  <c r="J46" i="2" s="1"/>
  <c r="R62" i="3"/>
  <c r="U64" i="3"/>
  <c r="S198" i="37" s="1"/>
  <c r="T40" i="3"/>
  <c r="J26" i="2"/>
  <c r="R36" i="13" l="1"/>
  <c r="R38" i="13" s="1"/>
  <c r="R37" i="13"/>
  <c r="AM64" i="3"/>
  <c r="Y198" i="37" s="1"/>
  <c r="N198" i="37" s="1"/>
  <c r="M17" i="37" s="1"/>
  <c r="T36" i="13"/>
  <c r="AG33" i="3"/>
  <c r="W32" i="13" s="1"/>
  <c r="W34" i="13" s="1"/>
  <c r="X63" i="3"/>
  <c r="X62" i="3"/>
  <c r="W59" i="3"/>
  <c r="X60" i="3"/>
  <c r="AA44" i="3"/>
  <c r="AA52" i="3" s="1"/>
  <c r="AA59" i="3" s="1"/>
  <c r="U35" i="13" s="1"/>
  <c r="U37" i="13" s="1"/>
  <c r="Z40" i="3"/>
  <c r="AC33" i="3"/>
  <c r="AD40" i="3"/>
  <c r="J28" i="2"/>
  <c r="R82" i="3" s="1"/>
  <c r="U60" i="3"/>
  <c r="U62" i="3"/>
  <c r="S27" i="26"/>
  <c r="S32" i="26"/>
  <c r="S25" i="26"/>
  <c r="S30" i="26"/>
  <c r="S22" i="26"/>
  <c r="S23" i="26"/>
  <c r="S28" i="26"/>
  <c r="S29" i="26"/>
  <c r="S21" i="26"/>
  <c r="S26" i="26"/>
  <c r="S24" i="26"/>
  <c r="S31" i="26"/>
  <c r="S35" i="13"/>
  <c r="S37" i="13" s="1"/>
  <c r="U63" i="3"/>
  <c r="R78" i="3"/>
  <c r="R50" i="13" s="1"/>
  <c r="Q63" i="3"/>
  <c r="R77" i="3"/>
  <c r="R49" i="13" s="1"/>
  <c r="J50" i="2"/>
  <c r="J52" i="2" s="1"/>
  <c r="AM33" i="3" l="1"/>
  <c r="U36" i="13"/>
  <c r="T38" i="13"/>
  <c r="AA63" i="3"/>
  <c r="AA62" i="3"/>
  <c r="Z59" i="3"/>
  <c r="AA60" i="3"/>
  <c r="X77" i="3"/>
  <c r="T49" i="13" s="1"/>
  <c r="X78" i="3"/>
  <c r="T50" i="13" s="1"/>
  <c r="W63" i="3"/>
  <c r="AC40" i="3"/>
  <c r="AD44" i="3"/>
  <c r="AD52" i="3" s="1"/>
  <c r="AD59" i="3" s="1"/>
  <c r="AJ33" i="3"/>
  <c r="AF33" i="3"/>
  <c r="AG40" i="3"/>
  <c r="AM88" i="3"/>
  <c r="AJ88" i="3"/>
  <c r="J53" i="2"/>
  <c r="U88" i="3"/>
  <c r="H41" i="13"/>
  <c r="O82" i="3"/>
  <c r="O10" i="26"/>
  <c r="L82" i="3"/>
  <c r="J34" i="2"/>
  <c r="J29" i="2"/>
  <c r="W32" i="26"/>
  <c r="W24" i="26"/>
  <c r="W27" i="26"/>
  <c r="W29" i="26"/>
  <c r="W30" i="26"/>
  <c r="W22" i="26"/>
  <c r="W25" i="26"/>
  <c r="W28" i="26"/>
  <c r="W23" i="26"/>
  <c r="W26" i="26"/>
  <c r="W21" i="26"/>
  <c r="W31" i="26"/>
  <c r="S36" i="13"/>
  <c r="S38" i="13" s="1"/>
  <c r="T63" i="3"/>
  <c r="U77" i="3"/>
  <c r="S49" i="13" s="1"/>
  <c r="U78" i="3"/>
  <c r="R88" i="3"/>
  <c r="J58" i="2"/>
  <c r="AA10" i="26"/>
  <c r="AF46" i="26" s="1"/>
  <c r="AD46" i="26" s="1"/>
  <c r="H51" i="13"/>
  <c r="AP33" i="3" l="1"/>
  <c r="Y32" i="13"/>
  <c r="Y34" i="13" s="1"/>
  <c r="AM40" i="3"/>
  <c r="X32" i="13"/>
  <c r="X34" i="13" s="1"/>
  <c r="AL33" i="3"/>
  <c r="AD63" i="3"/>
  <c r="AC63" i="3" s="1"/>
  <c r="V35" i="13"/>
  <c r="V37" i="13" s="1"/>
  <c r="U38" i="13"/>
  <c r="AG44" i="3"/>
  <c r="AG52" i="3" s="1"/>
  <c r="AG59" i="3" s="1"/>
  <c r="AF40" i="3"/>
  <c r="AD60" i="3"/>
  <c r="AD62" i="3"/>
  <c r="AC59" i="3"/>
  <c r="AJ40" i="3"/>
  <c r="AI33" i="3"/>
  <c r="Z63" i="3"/>
  <c r="AA77" i="3"/>
  <c r="U49" i="13" s="1"/>
  <c r="AA78" i="3"/>
  <c r="U50" i="13" s="1"/>
  <c r="T229" i="26"/>
  <c r="S40" i="26"/>
  <c r="S33" i="26"/>
  <c r="S43" i="26"/>
  <c r="S41" i="26"/>
  <c r="S37" i="26"/>
  <c r="S35" i="26"/>
  <c r="S34" i="26"/>
  <c r="S38" i="26"/>
  <c r="S36" i="26"/>
  <c r="S39" i="26"/>
  <c r="S44" i="26"/>
  <c r="S42" i="26"/>
  <c r="O83" i="3"/>
  <c r="O85" i="3" s="1"/>
  <c r="R83" i="3"/>
  <c r="R85" i="3" s="1"/>
  <c r="AM89" i="3"/>
  <c r="AJ89" i="3"/>
  <c r="T249" i="26"/>
  <c r="T101" i="26"/>
  <c r="R89" i="3"/>
  <c r="U89" i="3"/>
  <c r="S214" i="26"/>
  <c r="S56" i="26"/>
  <c r="S50" i="26"/>
  <c r="S53" i="26"/>
  <c r="S51" i="26"/>
  <c r="S47" i="26"/>
  <c r="S46" i="26"/>
  <c r="S55" i="26"/>
  <c r="S54" i="26"/>
  <c r="S48" i="26"/>
  <c r="S45" i="26"/>
  <c r="S52" i="26"/>
  <c r="S49" i="26"/>
  <c r="S308" i="26"/>
  <c r="T168" i="26"/>
  <c r="T259" i="26"/>
  <c r="S278" i="26"/>
  <c r="T300" i="26"/>
  <c r="T64" i="26"/>
  <c r="T107" i="26"/>
  <c r="T161" i="26"/>
  <c r="S242" i="26"/>
  <c r="S303" i="26"/>
  <c r="T70" i="26"/>
  <c r="S286" i="26"/>
  <c r="T247" i="26"/>
  <c r="S197" i="26"/>
  <c r="T295" i="26"/>
  <c r="T301" i="26"/>
  <c r="T155" i="26"/>
  <c r="S192" i="26"/>
  <c r="S207" i="26"/>
  <c r="S236" i="26"/>
  <c r="S142" i="26"/>
  <c r="T53" i="26"/>
  <c r="S210" i="26"/>
  <c r="T344" i="26"/>
  <c r="S73" i="26"/>
  <c r="S167" i="26"/>
  <c r="T231" i="26"/>
  <c r="T273" i="26"/>
  <c r="T32" i="26"/>
  <c r="R32" i="26" s="1"/>
  <c r="T297" i="26"/>
  <c r="T133" i="26"/>
  <c r="T108" i="26"/>
  <c r="S332" i="26"/>
  <c r="S360" i="26"/>
  <c r="S68" i="26"/>
  <c r="T47" i="26"/>
  <c r="T227" i="26"/>
  <c r="S312" i="26"/>
  <c r="S377" i="26"/>
  <c r="S268" i="26"/>
  <c r="S174" i="26"/>
  <c r="T181" i="26"/>
  <c r="T28" i="26"/>
  <c r="R28" i="26" s="1"/>
  <c r="T350" i="26"/>
  <c r="T246" i="26"/>
  <c r="S135" i="26"/>
  <c r="S276" i="26"/>
  <c r="S144" i="26"/>
  <c r="T35" i="26"/>
  <c r="T129" i="26"/>
  <c r="T261" i="26"/>
  <c r="T121" i="26"/>
  <c r="T40" i="26"/>
  <c r="S88" i="26"/>
  <c r="S367" i="26"/>
  <c r="S100" i="26"/>
  <c r="T175" i="26"/>
  <c r="T145" i="26"/>
  <c r="T193" i="26"/>
  <c r="U20" i="26"/>
  <c r="S300" i="26"/>
  <c r="R300" i="26" s="1"/>
  <c r="S206" i="26"/>
  <c r="T309" i="26"/>
  <c r="T162" i="26"/>
  <c r="T158" i="26"/>
  <c r="T214" i="26"/>
  <c r="S310" i="26"/>
  <c r="T257" i="26"/>
  <c r="S180" i="26"/>
  <c r="T30" i="26"/>
  <c r="R30" i="26" s="1"/>
  <c r="T222" i="26"/>
  <c r="S220" i="26"/>
  <c r="S126" i="26"/>
  <c r="T217" i="26"/>
  <c r="S146" i="26"/>
  <c r="T37" i="26"/>
  <c r="R37" i="26" s="1"/>
  <c r="T78" i="26"/>
  <c r="S294" i="26"/>
  <c r="T279" i="26"/>
  <c r="S229" i="26"/>
  <c r="S76" i="26"/>
  <c r="T79" i="26"/>
  <c r="T291" i="26"/>
  <c r="T34" i="26"/>
  <c r="T190" i="26"/>
  <c r="T264" i="26"/>
  <c r="S368" i="26"/>
  <c r="S359" i="26"/>
  <c r="T218" i="26"/>
  <c r="T191" i="26"/>
  <c r="S272" i="26"/>
  <c r="S361" i="26"/>
  <c r="S182" i="26"/>
  <c r="T41" i="26"/>
  <c r="T135" i="26"/>
  <c r="T141" i="26"/>
  <c r="T110" i="26"/>
  <c r="S152" i="26"/>
  <c r="S164" i="26"/>
  <c r="S70" i="26"/>
  <c r="T171" i="26"/>
  <c r="T221" i="26"/>
  <c r="T81" i="26"/>
  <c r="T54" i="26"/>
  <c r="S270" i="26"/>
  <c r="T183" i="26"/>
  <c r="S133" i="26"/>
  <c r="R133" i="26" s="1"/>
  <c r="S271" i="26"/>
  <c r="T150" i="26"/>
  <c r="T85" i="26"/>
  <c r="T97" i="26"/>
  <c r="T215" i="26"/>
  <c r="S80" i="26"/>
  <c r="T66" i="26"/>
  <c r="T263" i="26"/>
  <c r="T269" i="26"/>
  <c r="T59" i="26"/>
  <c r="S184" i="26"/>
  <c r="S175" i="26"/>
  <c r="S196" i="26"/>
  <c r="S102" i="26"/>
  <c r="T299" i="26"/>
  <c r="T69" i="26"/>
  <c r="T86" i="26"/>
  <c r="S302" i="26"/>
  <c r="T311" i="26"/>
  <c r="S261" i="26"/>
  <c r="S313" i="26"/>
  <c r="T367" i="26"/>
  <c r="T251" i="26"/>
  <c r="T201" i="26"/>
  <c r="S248" i="26"/>
  <c r="S114" i="26"/>
  <c r="S60" i="26"/>
  <c r="S314" i="26"/>
  <c r="T131" i="26"/>
  <c r="S280" i="26"/>
  <c r="S345" i="26"/>
  <c r="S228" i="26"/>
  <c r="S134" i="26"/>
  <c r="T21" i="26"/>
  <c r="S178" i="26"/>
  <c r="T197" i="26"/>
  <c r="T130" i="26"/>
  <c r="T24" i="26"/>
  <c r="R24" i="26" s="1"/>
  <c r="S72" i="26"/>
  <c r="T372" i="26"/>
  <c r="T375" i="26"/>
  <c r="T335" i="26"/>
  <c r="T100" i="26"/>
  <c r="T239" i="26"/>
  <c r="S86" i="26"/>
  <c r="S246" i="26"/>
  <c r="R246" i="26" s="1"/>
  <c r="T283" i="26"/>
  <c r="T38" i="26"/>
  <c r="S254" i="26"/>
  <c r="T119" i="26"/>
  <c r="S69" i="26"/>
  <c r="T167" i="26"/>
  <c r="T173" i="26"/>
  <c r="T122" i="26"/>
  <c r="S160" i="26"/>
  <c r="S79" i="26"/>
  <c r="S204" i="26"/>
  <c r="S110" i="26"/>
  <c r="T33" i="26"/>
  <c r="S82" i="26"/>
  <c r="S203" i="26"/>
  <c r="S201" i="26"/>
  <c r="S231" i="26"/>
  <c r="S328" i="26"/>
  <c r="T84" i="26"/>
  <c r="T61" i="26"/>
  <c r="T232" i="26"/>
  <c r="S336" i="26"/>
  <c r="T317" i="26"/>
  <c r="S244" i="26"/>
  <c r="T194" i="26"/>
  <c r="S124" i="26"/>
  <c r="T271" i="26"/>
  <c r="S346" i="26"/>
  <c r="T281" i="26"/>
  <c r="O15" i="26"/>
  <c r="O16" i="26" s="1"/>
  <c r="J33" i="2" s="1"/>
  <c r="S292" i="26"/>
  <c r="S198" i="26"/>
  <c r="T277" i="26"/>
  <c r="T148" i="26"/>
  <c r="T71" i="26"/>
  <c r="T77" i="26"/>
  <c r="T90" i="26"/>
  <c r="S136" i="26"/>
  <c r="T268" i="26"/>
  <c r="T337" i="26"/>
  <c r="S337" i="26"/>
  <c r="S150" i="26"/>
  <c r="T60" i="26"/>
  <c r="S84" i="26"/>
  <c r="S165" i="26"/>
  <c r="S156" i="26"/>
  <c r="S62" i="26"/>
  <c r="T139" i="26"/>
  <c r="T93" i="26"/>
  <c r="T187" i="26"/>
  <c r="S356" i="26"/>
  <c r="S230" i="26"/>
  <c r="T23" i="26"/>
  <c r="R23" i="26" s="1"/>
  <c r="T258" i="26"/>
  <c r="T199" i="26"/>
  <c r="T205" i="26"/>
  <c r="T132" i="26"/>
  <c r="S168" i="26"/>
  <c r="S111" i="26"/>
  <c r="T363" i="26"/>
  <c r="T374" i="26"/>
  <c r="T98" i="26"/>
  <c r="S293" i="26"/>
  <c r="S212" i="26"/>
  <c r="S335" i="26"/>
  <c r="S188" i="26"/>
  <c r="S94" i="26"/>
  <c r="T267" i="26"/>
  <c r="T223" i="26"/>
  <c r="S322" i="26"/>
  <c r="T46" i="26"/>
  <c r="S262" i="26"/>
  <c r="T151" i="26"/>
  <c r="S101" i="26"/>
  <c r="S370" i="26"/>
  <c r="T25" i="26"/>
  <c r="R25" i="26" s="1"/>
  <c r="T265" i="26"/>
  <c r="S216" i="26"/>
  <c r="S239" i="26"/>
  <c r="S107" i="26"/>
  <c r="T342" i="26"/>
  <c r="T237" i="26"/>
  <c r="T213" i="26"/>
  <c r="T235" i="26"/>
  <c r="T87" i="26"/>
  <c r="T185" i="26"/>
  <c r="T105" i="26"/>
  <c r="T72" i="26"/>
  <c r="S120" i="26"/>
  <c r="T204" i="26"/>
  <c r="S132" i="26"/>
  <c r="T303" i="26"/>
  <c r="T43" i="26"/>
  <c r="T115" i="26"/>
  <c r="T219" i="26"/>
  <c r="T22" i="26"/>
  <c r="R22" i="26" s="1"/>
  <c r="S238" i="26"/>
  <c r="T55" i="26"/>
  <c r="R55" i="26" s="1"/>
  <c r="T290" i="26"/>
  <c r="S233" i="26"/>
  <c r="T182" i="26"/>
  <c r="S358" i="26"/>
  <c r="S189" i="26"/>
  <c r="S266" i="26"/>
  <c r="T241" i="26"/>
  <c r="S169" i="26"/>
  <c r="S191" i="26"/>
  <c r="T324" i="26"/>
  <c r="S148" i="26"/>
  <c r="S176" i="26"/>
  <c r="S112" i="26"/>
  <c r="S252" i="26"/>
  <c r="S158" i="26"/>
  <c r="T117" i="26"/>
  <c r="S274" i="26"/>
  <c r="T165" i="26"/>
  <c r="T118" i="26"/>
  <c r="S364" i="26"/>
  <c r="S64" i="26"/>
  <c r="T340" i="26"/>
  <c r="S108" i="26"/>
  <c r="T207" i="26"/>
  <c r="T225" i="26"/>
  <c r="T305" i="26"/>
  <c r="T318" i="26"/>
  <c r="T136" i="26"/>
  <c r="S295" i="26"/>
  <c r="T103" i="26"/>
  <c r="S116" i="26"/>
  <c r="T289" i="26"/>
  <c r="T111" i="26"/>
  <c r="S143" i="26"/>
  <c r="S284" i="26"/>
  <c r="S190" i="26"/>
  <c r="T245" i="26"/>
  <c r="T94" i="26"/>
  <c r="T293" i="26"/>
  <c r="T67" i="26"/>
  <c r="T48" i="26"/>
  <c r="S96" i="26"/>
  <c r="T333" i="26"/>
  <c r="S140" i="26"/>
  <c r="T75" i="26"/>
  <c r="T243" i="26"/>
  <c r="T343" i="26"/>
  <c r="S371" i="26"/>
  <c r="S263" i="26"/>
  <c r="T109" i="26"/>
  <c r="T62" i="26"/>
  <c r="T113" i="26"/>
  <c r="S118" i="26"/>
  <c r="T91" i="26"/>
  <c r="S324" i="26"/>
  <c r="S222" i="26"/>
  <c r="R222" i="26" s="1"/>
  <c r="T137" i="26"/>
  <c r="T226" i="26"/>
  <c r="T39" i="26"/>
  <c r="T45" i="26"/>
  <c r="T80" i="26"/>
  <c r="S128" i="26"/>
  <c r="T236" i="26"/>
  <c r="S172" i="26"/>
  <c r="S78" i="26"/>
  <c r="T203" i="26"/>
  <c r="T65" i="26"/>
  <c r="S105" i="26"/>
  <c r="S376" i="26"/>
  <c r="T89" i="26"/>
  <c r="T177" i="26"/>
  <c r="T172" i="26"/>
  <c r="T95" i="26"/>
  <c r="S350" i="26"/>
  <c r="S92" i="26"/>
  <c r="T143" i="26"/>
  <c r="T49" i="26"/>
  <c r="R49" i="26" s="1"/>
  <c r="T102" i="26"/>
  <c r="T296" i="26"/>
  <c r="S260" i="26"/>
  <c r="S166" i="26"/>
  <c r="T149" i="26"/>
  <c r="S306" i="26"/>
  <c r="S362" i="26"/>
  <c r="T163" i="26"/>
  <c r="T56" i="26"/>
  <c r="R56" i="26" s="1"/>
  <c r="S104" i="26"/>
  <c r="T365" i="26"/>
  <c r="T262" i="26"/>
  <c r="S369" i="26"/>
  <c r="T196" i="26"/>
  <c r="S61" i="26"/>
  <c r="S138" i="26"/>
  <c r="T92" i="26"/>
  <c r="T174" i="26"/>
  <c r="S85" i="26"/>
  <c r="S162" i="26"/>
  <c r="R162" i="26" s="1"/>
  <c r="T124" i="26"/>
  <c r="T230" i="26"/>
  <c r="S119" i="26"/>
  <c r="S269" i="26"/>
  <c r="T36" i="26"/>
  <c r="T275" i="26"/>
  <c r="S333" i="26"/>
  <c r="T320" i="26"/>
  <c r="S115" i="26"/>
  <c r="S217" i="26"/>
  <c r="T280" i="26"/>
  <c r="S97" i="26"/>
  <c r="T160" i="26"/>
  <c r="T292" i="26"/>
  <c r="S157" i="26"/>
  <c r="S234" i="26"/>
  <c r="S354" i="26"/>
  <c r="S366" i="26"/>
  <c r="S159" i="26"/>
  <c r="S309" i="26"/>
  <c r="T76" i="26"/>
  <c r="T29" i="26"/>
  <c r="R29" i="26" s="1"/>
  <c r="S374" i="26"/>
  <c r="T326" i="26"/>
  <c r="T341" i="26"/>
  <c r="T266" i="26"/>
  <c r="S58" i="26"/>
  <c r="S340" i="26"/>
  <c r="S113" i="26"/>
  <c r="T176" i="26"/>
  <c r="T278" i="26"/>
  <c r="T353" i="26"/>
  <c r="S283" i="26"/>
  <c r="T368" i="26"/>
  <c r="S103" i="26"/>
  <c r="S253" i="26"/>
  <c r="S380" i="26"/>
  <c r="T211" i="26"/>
  <c r="S339" i="26"/>
  <c r="S255" i="26"/>
  <c r="S319" i="26"/>
  <c r="T178" i="26"/>
  <c r="T31" i="26"/>
  <c r="R31" i="26" s="1"/>
  <c r="S232" i="26"/>
  <c r="S353" i="26"/>
  <c r="T212" i="26"/>
  <c r="S77" i="26"/>
  <c r="S154" i="26"/>
  <c r="T114" i="26"/>
  <c r="S145" i="26"/>
  <c r="S71" i="26"/>
  <c r="S221" i="26"/>
  <c r="S298" i="26"/>
  <c r="T83" i="26"/>
  <c r="S297" i="26"/>
  <c r="S223" i="26"/>
  <c r="T356" i="26"/>
  <c r="T146" i="26"/>
  <c r="T285" i="26"/>
  <c r="S200" i="26"/>
  <c r="S321" i="26"/>
  <c r="T180" i="26"/>
  <c r="S122" i="26"/>
  <c r="T74" i="26"/>
  <c r="S177" i="26"/>
  <c r="T216" i="26"/>
  <c r="T96" i="26"/>
  <c r="T370" i="26"/>
  <c r="T322" i="26"/>
  <c r="S219" i="26"/>
  <c r="S99" i="26"/>
  <c r="T362" i="26"/>
  <c r="S57" i="26"/>
  <c r="S195" i="26"/>
  <c r="T371" i="26"/>
  <c r="S281" i="26"/>
  <c r="S63" i="26"/>
  <c r="T242" i="26"/>
  <c r="T287" i="26"/>
  <c r="S296" i="26"/>
  <c r="T351" i="26"/>
  <c r="T276" i="26"/>
  <c r="S141" i="26"/>
  <c r="S218" i="26"/>
  <c r="T99" i="26"/>
  <c r="S299" i="26"/>
  <c r="R299" i="26" s="1"/>
  <c r="S379" i="26"/>
  <c r="S243" i="26"/>
  <c r="T328" i="26"/>
  <c r="S123" i="26"/>
  <c r="S225" i="26"/>
  <c r="T288" i="26"/>
  <c r="T164" i="26"/>
  <c r="S318" i="26"/>
  <c r="R318" i="26" s="1"/>
  <c r="S106" i="26"/>
  <c r="T58" i="26"/>
  <c r="T142" i="26"/>
  <c r="S326" i="26"/>
  <c r="S181" i="26"/>
  <c r="S258" i="26"/>
  <c r="T169" i="26"/>
  <c r="S265" i="26"/>
  <c r="R265" i="26" s="1"/>
  <c r="S215" i="26"/>
  <c r="T348" i="26"/>
  <c r="T138" i="26"/>
  <c r="T253" i="26"/>
  <c r="T314" i="26"/>
  <c r="S241" i="26"/>
  <c r="T304" i="26"/>
  <c r="S121" i="26"/>
  <c r="T184" i="26"/>
  <c r="T286" i="26"/>
  <c r="T361" i="26"/>
  <c r="T260" i="26"/>
  <c r="S125" i="26"/>
  <c r="S202" i="26"/>
  <c r="T209" i="26"/>
  <c r="T238" i="26"/>
  <c r="S127" i="26"/>
  <c r="S277" i="26"/>
  <c r="T44" i="26"/>
  <c r="T307" i="26"/>
  <c r="T200" i="26"/>
  <c r="S311" i="26"/>
  <c r="S375" i="26"/>
  <c r="T234" i="26"/>
  <c r="T255" i="26"/>
  <c r="S288" i="26"/>
  <c r="R288" i="26" s="1"/>
  <c r="S273" i="26"/>
  <c r="T228" i="26"/>
  <c r="S93" i="26"/>
  <c r="S170" i="26"/>
  <c r="T140" i="26"/>
  <c r="T206" i="26"/>
  <c r="S95" i="26"/>
  <c r="S245" i="26"/>
  <c r="R245" i="26" s="1"/>
  <c r="S348" i="26"/>
  <c r="T179" i="26"/>
  <c r="T369" i="26"/>
  <c r="S279" i="26"/>
  <c r="S343" i="26"/>
  <c r="T202" i="26"/>
  <c r="T127" i="26"/>
  <c r="S256" i="26"/>
  <c r="S305" i="26"/>
  <c r="R305" i="26" s="1"/>
  <c r="S307" i="26"/>
  <c r="R307" i="26" s="1"/>
  <c r="S187" i="26"/>
  <c r="S67" i="26"/>
  <c r="T355" i="26"/>
  <c r="S185" i="26"/>
  <c r="S65" i="26"/>
  <c r="S259" i="26"/>
  <c r="T323" i="26"/>
  <c r="S91" i="26"/>
  <c r="S352" i="26"/>
  <c r="T208" i="26"/>
  <c r="T88" i="26"/>
  <c r="S331" i="26"/>
  <c r="T346" i="26"/>
  <c r="T240" i="26"/>
  <c r="T330" i="26"/>
  <c r="T339" i="26"/>
  <c r="S163" i="26"/>
  <c r="T220" i="26"/>
  <c r="T116" i="26"/>
  <c r="T157" i="26"/>
  <c r="S267" i="26"/>
  <c r="T358" i="26"/>
  <c r="T373" i="26"/>
  <c r="T298" i="26"/>
  <c r="S90" i="26"/>
  <c r="T42" i="26"/>
  <c r="S81" i="26"/>
  <c r="T144" i="26"/>
  <c r="S349" i="26"/>
  <c r="T321" i="26"/>
  <c r="S251" i="26"/>
  <c r="T336" i="26"/>
  <c r="S131" i="26"/>
  <c r="S327" i="26"/>
  <c r="T186" i="26"/>
  <c r="T63" i="26"/>
  <c r="S240" i="26"/>
  <c r="S329" i="26"/>
  <c r="T188" i="26"/>
  <c r="S130" i="26"/>
  <c r="T82" i="26"/>
  <c r="T198" i="26"/>
  <c r="S87" i="26"/>
  <c r="S237" i="26"/>
  <c r="S316" i="26"/>
  <c r="T147" i="26"/>
  <c r="S235" i="26"/>
  <c r="R235" i="26" s="1"/>
  <c r="T352" i="26"/>
  <c r="S147" i="26"/>
  <c r="S249" i="26"/>
  <c r="R249" i="26" s="1"/>
  <c r="T312" i="26"/>
  <c r="S129" i="26"/>
  <c r="T192" i="26"/>
  <c r="T357" i="26"/>
  <c r="T282" i="26"/>
  <c r="S74" i="26"/>
  <c r="T26" i="26"/>
  <c r="R26" i="26" s="1"/>
  <c r="T359" i="26"/>
  <c r="T284" i="26"/>
  <c r="S149" i="26"/>
  <c r="S226" i="26"/>
  <c r="T195" i="26"/>
  <c r="S137" i="26"/>
  <c r="S183" i="26"/>
  <c r="T316" i="26"/>
  <c r="T106" i="26"/>
  <c r="T125" i="26"/>
  <c r="S139" i="26"/>
  <c r="S315" i="26"/>
  <c r="T325" i="26"/>
  <c r="T250" i="26"/>
  <c r="S338" i="26"/>
  <c r="S304" i="26"/>
  <c r="T327" i="26"/>
  <c r="T252" i="26"/>
  <c r="S117" i="26"/>
  <c r="S194" i="26"/>
  <c r="T123" i="26"/>
  <c r="T294" i="26"/>
  <c r="S151" i="26"/>
  <c r="S301" i="26"/>
  <c r="T68" i="26"/>
  <c r="T233" i="26"/>
  <c r="S171" i="26"/>
  <c r="S347" i="26"/>
  <c r="S153" i="26"/>
  <c r="S334" i="26"/>
  <c r="S227" i="26"/>
  <c r="S365" i="26"/>
  <c r="S355" i="26"/>
  <c r="S344" i="26"/>
  <c r="T347" i="26"/>
  <c r="T331" i="26"/>
  <c r="S193" i="26"/>
  <c r="S341" i="26"/>
  <c r="R341" i="26" s="1"/>
  <c r="S179" i="26"/>
  <c r="R179" i="26" s="1"/>
  <c r="S59" i="26"/>
  <c r="T224" i="26"/>
  <c r="T378" i="26"/>
  <c r="S211" i="26"/>
  <c r="R211" i="26" s="1"/>
  <c r="T256" i="26"/>
  <c r="S320" i="26"/>
  <c r="R320" i="26" s="1"/>
  <c r="S213" i="26"/>
  <c r="S290" i="26"/>
  <c r="T51" i="26"/>
  <c r="T376" i="26"/>
  <c r="S247" i="26"/>
  <c r="R247" i="26" s="1"/>
  <c r="T380" i="26"/>
  <c r="T170" i="26"/>
  <c r="T153" i="26"/>
  <c r="S224" i="26"/>
  <c r="S209" i="26"/>
  <c r="T272" i="26"/>
  <c r="S89" i="26"/>
  <c r="T152" i="26"/>
  <c r="T254" i="26"/>
  <c r="T329" i="26"/>
  <c r="S199" i="26"/>
  <c r="R199" i="26" s="1"/>
  <c r="S285" i="26"/>
  <c r="T52" i="26"/>
  <c r="T57" i="26"/>
  <c r="T104" i="26"/>
  <c r="S287" i="26"/>
  <c r="S351" i="26"/>
  <c r="T210" i="26"/>
  <c r="T159" i="26"/>
  <c r="S264" i="26"/>
  <c r="T319" i="26"/>
  <c r="T244" i="26"/>
  <c r="S109" i="26"/>
  <c r="S186" i="26"/>
  <c r="R186" i="26" s="1"/>
  <c r="T27" i="26"/>
  <c r="R27" i="26" s="1"/>
  <c r="T270" i="26"/>
  <c r="T345" i="26"/>
  <c r="S275" i="26"/>
  <c r="T360" i="26"/>
  <c r="S155" i="26"/>
  <c r="S257" i="26"/>
  <c r="S342" i="26"/>
  <c r="T364" i="26"/>
  <c r="T154" i="26"/>
  <c r="S330" i="26"/>
  <c r="S208" i="26"/>
  <c r="T366" i="26"/>
  <c r="T156" i="26"/>
  <c r="T306" i="26"/>
  <c r="S98" i="26"/>
  <c r="T50" i="26"/>
  <c r="R50" i="26" s="1"/>
  <c r="T166" i="26"/>
  <c r="S205" i="26"/>
  <c r="S282" i="26"/>
  <c r="R282" i="26" s="1"/>
  <c r="S378" i="26"/>
  <c r="T302" i="26"/>
  <c r="T377" i="26"/>
  <c r="T332" i="26"/>
  <c r="T126" i="26"/>
  <c r="T189" i="26"/>
  <c r="S75" i="26"/>
  <c r="R75" i="26" s="1"/>
  <c r="T334" i="26"/>
  <c r="T349" i="26"/>
  <c r="T274" i="26"/>
  <c r="S66" i="26"/>
  <c r="S372" i="26"/>
  <c r="T134" i="26"/>
  <c r="T308" i="26"/>
  <c r="S173" i="26"/>
  <c r="R173" i="26" s="1"/>
  <c r="S250" i="26"/>
  <c r="R250" i="26" s="1"/>
  <c r="T73" i="26"/>
  <c r="T112" i="26"/>
  <c r="S323" i="26"/>
  <c r="S289" i="26"/>
  <c r="T338" i="26"/>
  <c r="S83" i="26"/>
  <c r="T248" i="26"/>
  <c r="T128" i="26"/>
  <c r="S317" i="26"/>
  <c r="T379" i="26"/>
  <c r="S363" i="26"/>
  <c r="T315" i="26"/>
  <c r="T310" i="26"/>
  <c r="S373" i="26"/>
  <c r="S357" i="26"/>
  <c r="R357" i="26" s="1"/>
  <c r="T120" i="26"/>
  <c r="S325" i="26"/>
  <c r="S161" i="26"/>
  <c r="T313" i="26"/>
  <c r="S291" i="26"/>
  <c r="T354" i="26"/>
  <c r="L83" i="3"/>
  <c r="L85" i="3" s="1"/>
  <c r="J31" i="2"/>
  <c r="H42" i="13" s="1"/>
  <c r="S50" i="13"/>
  <c r="AF172" i="26"/>
  <c r="AE328" i="26"/>
  <c r="AF323" i="26"/>
  <c r="AF296" i="26"/>
  <c r="AF168" i="26"/>
  <c r="AF92" i="26"/>
  <c r="AF237" i="26"/>
  <c r="AE279" i="26"/>
  <c r="AF27" i="26"/>
  <c r="AD27" i="26" s="1"/>
  <c r="AF244" i="26"/>
  <c r="AF312" i="26"/>
  <c r="AF360" i="26"/>
  <c r="AF304" i="26"/>
  <c r="AF32" i="26"/>
  <c r="AD32" i="26" s="1"/>
  <c r="AE108" i="26"/>
  <c r="AF176" i="26"/>
  <c r="AE105" i="26"/>
  <c r="AF363" i="26"/>
  <c r="AF272" i="26"/>
  <c r="AF322" i="26"/>
  <c r="AE76" i="26"/>
  <c r="AF232" i="26"/>
  <c r="AF188" i="26"/>
  <c r="AE210" i="26"/>
  <c r="AF40" i="26"/>
  <c r="AD40" i="26" s="1"/>
  <c r="AF171" i="26"/>
  <c r="AF224" i="26"/>
  <c r="AF52" i="26"/>
  <c r="AD52" i="26" s="1"/>
  <c r="AF86" i="26"/>
  <c r="AF81" i="26"/>
  <c r="AF377" i="26"/>
  <c r="AE297" i="26"/>
  <c r="AF356" i="26"/>
  <c r="AF215" i="26"/>
  <c r="AF76" i="26"/>
  <c r="AF365" i="26"/>
  <c r="AE293" i="26"/>
  <c r="AF202" i="26"/>
  <c r="AF141" i="26"/>
  <c r="AF327" i="26"/>
  <c r="AF254" i="26"/>
  <c r="AE172" i="26"/>
  <c r="AE318" i="26"/>
  <c r="AE313" i="26"/>
  <c r="AE253" i="26"/>
  <c r="AE198" i="26"/>
  <c r="AE267" i="26"/>
  <c r="AE356" i="26"/>
  <c r="AE363" i="26"/>
  <c r="AE156" i="26"/>
  <c r="AE175" i="26"/>
  <c r="AE367" i="26"/>
  <c r="AE351" i="26"/>
  <c r="AE124" i="26"/>
  <c r="AF70" i="26"/>
  <c r="AE324" i="26"/>
  <c r="AF370" i="26"/>
  <c r="AE73" i="26"/>
  <c r="AE147" i="26"/>
  <c r="AF358" i="26"/>
  <c r="AE301" i="26"/>
  <c r="AE149" i="26"/>
  <c r="AE187" i="26"/>
  <c r="AE137" i="26"/>
  <c r="AF282" i="26"/>
  <c r="AF160" i="26"/>
  <c r="AE254" i="26"/>
  <c r="AF148" i="26"/>
  <c r="AF62" i="26"/>
  <c r="AE193" i="26"/>
  <c r="AF33" i="26"/>
  <c r="AD33" i="26" s="1"/>
  <c r="AE262" i="26"/>
  <c r="AE248" i="26"/>
  <c r="AF65" i="26"/>
  <c r="AE57" i="26"/>
  <c r="AI57" i="26" s="1"/>
  <c r="AE145" i="26"/>
  <c r="AF69" i="26"/>
  <c r="AE289" i="26"/>
  <c r="AE106" i="26"/>
  <c r="AE223" i="26"/>
  <c r="AE271" i="26"/>
  <c r="AE100" i="26"/>
  <c r="AE104" i="26"/>
  <c r="AF242" i="26"/>
  <c r="AE317" i="26"/>
  <c r="AF114" i="26"/>
  <c r="AE158" i="26"/>
  <c r="AF137" i="26"/>
  <c r="AE260" i="26"/>
  <c r="AE217" i="26"/>
  <c r="AE331" i="26"/>
  <c r="AE263" i="26"/>
  <c r="AE205" i="26"/>
  <c r="AE303" i="26"/>
  <c r="AE93" i="26"/>
  <c r="AF220" i="26"/>
  <c r="AE307" i="26"/>
  <c r="AE266" i="26"/>
  <c r="AE341" i="26"/>
  <c r="AE244" i="26"/>
  <c r="AE92" i="26"/>
  <c r="AE320" i="26"/>
  <c r="AF266" i="26"/>
  <c r="AE298" i="26"/>
  <c r="AE133" i="26"/>
  <c r="AF212" i="26"/>
  <c r="AE112" i="26"/>
  <c r="AE107" i="26"/>
  <c r="AE196" i="26"/>
  <c r="AE87" i="26"/>
  <c r="AF306" i="26"/>
  <c r="AF314" i="26"/>
  <c r="AE150" i="26"/>
  <c r="AF192" i="26"/>
  <c r="AF110" i="26"/>
  <c r="AE259" i="26"/>
  <c r="AE192" i="26"/>
  <c r="AE273" i="26"/>
  <c r="AF234" i="26"/>
  <c r="AF36" i="26"/>
  <c r="AD36" i="26" s="1"/>
  <c r="AE280" i="26"/>
  <c r="AE102" i="26"/>
  <c r="AF178" i="26"/>
  <c r="AF257" i="26"/>
  <c r="AF210" i="26"/>
  <c r="AF281" i="26"/>
  <c r="AE190" i="26"/>
  <c r="AF231" i="26"/>
  <c r="AF373" i="26"/>
  <c r="AE81" i="26"/>
  <c r="AD81" i="26" s="1"/>
  <c r="AE164" i="26"/>
  <c r="AF273" i="26"/>
  <c r="AF261" i="26"/>
  <c r="AF106" i="26"/>
  <c r="AF207" i="26"/>
  <c r="AF199" i="26"/>
  <c r="AF345" i="26"/>
  <c r="AF287" i="26"/>
  <c r="AF43" i="26"/>
  <c r="AD43" i="26" s="1"/>
  <c r="AF229" i="26"/>
  <c r="AF315" i="26"/>
  <c r="AF25" i="26"/>
  <c r="AF167" i="26"/>
  <c r="AF190" i="26"/>
  <c r="AE103" i="26"/>
  <c r="AF100" i="26"/>
  <c r="AF130" i="26"/>
  <c r="AF283" i="26"/>
  <c r="AF252" i="26"/>
  <c r="AF154" i="26"/>
  <c r="AF126" i="26"/>
  <c r="AE160" i="26"/>
  <c r="AE228" i="26"/>
  <c r="AE306" i="26"/>
  <c r="AE342" i="26"/>
  <c r="AE129" i="26"/>
  <c r="AF226" i="26"/>
  <c r="AF320" i="26"/>
  <c r="AF258" i="26"/>
  <c r="AE326" i="26"/>
  <c r="AF73" i="26"/>
  <c r="AF59" i="26"/>
  <c r="AF217" i="26"/>
  <c r="AF98" i="26"/>
  <c r="AF339" i="26"/>
  <c r="AE310" i="26"/>
  <c r="AE269" i="26"/>
  <c r="AE372" i="26"/>
  <c r="AE179" i="26"/>
  <c r="AE218" i="26"/>
  <c r="AE184" i="26"/>
  <c r="AF211" i="26"/>
  <c r="AE211" i="26"/>
  <c r="AE300" i="26"/>
  <c r="AE96" i="26"/>
  <c r="AE173" i="26"/>
  <c r="AE98" i="26"/>
  <c r="AF117" i="26"/>
  <c r="AE290" i="26"/>
  <c r="AF88" i="26"/>
  <c r="AE143" i="26"/>
  <c r="AE344" i="26"/>
  <c r="AE60" i="26"/>
  <c r="AE274" i="26"/>
  <c r="AE134" i="26"/>
  <c r="AE189" i="26"/>
  <c r="AE322" i="26"/>
  <c r="AF275" i="26"/>
  <c r="AE353" i="26"/>
  <c r="AE286" i="26"/>
  <c r="AF28" i="26"/>
  <c r="AD28" i="26" s="1"/>
  <c r="AE170" i="26"/>
  <c r="AE380" i="26"/>
  <c r="AE128" i="26"/>
  <c r="AE200" i="26"/>
  <c r="AF218" i="26"/>
  <c r="AE154" i="26"/>
  <c r="AE352" i="26"/>
  <c r="AF235" i="26"/>
  <c r="AE321" i="26"/>
  <c r="AE281" i="26"/>
  <c r="AE340" i="26"/>
  <c r="AE191" i="26"/>
  <c r="AE130" i="26"/>
  <c r="AE157" i="26"/>
  <c r="AE226" i="26"/>
  <c r="AE370" i="26"/>
  <c r="AE182" i="26"/>
  <c r="AF161" i="26"/>
  <c r="AE213" i="26"/>
  <c r="AE116" i="26"/>
  <c r="AE377" i="26"/>
  <c r="AF245" i="26"/>
  <c r="AE119" i="26"/>
  <c r="AF228" i="26"/>
  <c r="AE323" i="26"/>
  <c r="AE66" i="26"/>
  <c r="AE120" i="26"/>
  <c r="AE319" i="26"/>
  <c r="AF198" i="26"/>
  <c r="AF347" i="26"/>
  <c r="AF77" i="26"/>
  <c r="AF230" i="26"/>
  <c r="AF155" i="26"/>
  <c r="AF60" i="26"/>
  <c r="AE366" i="26"/>
  <c r="AF149" i="26"/>
  <c r="AF29" i="26"/>
  <c r="AD29" i="26" s="1"/>
  <c r="AF290" i="26"/>
  <c r="AF184" i="26"/>
  <c r="AF105" i="26"/>
  <c r="AE233" i="26"/>
  <c r="AF236" i="26"/>
  <c r="AF364" i="26"/>
  <c r="AF102" i="26"/>
  <c r="AF170" i="26"/>
  <c r="AF253" i="26"/>
  <c r="AF368" i="26"/>
  <c r="AE144" i="26"/>
  <c r="AF369" i="26"/>
  <c r="AE277" i="26"/>
  <c r="AE291" i="26"/>
  <c r="AE214" i="26"/>
  <c r="AE64" i="26"/>
  <c r="AF324" i="26"/>
  <c r="AF75" i="26"/>
  <c r="AE109" i="26"/>
  <c r="AF79" i="26"/>
  <c r="AF233" i="26"/>
  <c r="AF267" i="26"/>
  <c r="AF108" i="26"/>
  <c r="AF291" i="26"/>
  <c r="AE302" i="26"/>
  <c r="AF286" i="26"/>
  <c r="AF344" i="26"/>
  <c r="AF24" i="26"/>
  <c r="AD24" i="26" s="1"/>
  <c r="AF90" i="26"/>
  <c r="AF84" i="26"/>
  <c r="AE90" i="26"/>
  <c r="AE180" i="26"/>
  <c r="AE246" i="26"/>
  <c r="AE135" i="26"/>
  <c r="AF116" i="26"/>
  <c r="AF107" i="26"/>
  <c r="AF372" i="26"/>
  <c r="AF162" i="26"/>
  <c r="AE79" i="26"/>
  <c r="AF357" i="26"/>
  <c r="AF191" i="26"/>
  <c r="AF197" i="26"/>
  <c r="AF310" i="26"/>
  <c r="AF68" i="26"/>
  <c r="AF35" i="26"/>
  <c r="AD35" i="26" s="1"/>
  <c r="AF71" i="26"/>
  <c r="AF240" i="26"/>
  <c r="AF159" i="26"/>
  <c r="AF169" i="26"/>
  <c r="AE177" i="26"/>
  <c r="AE101" i="26"/>
  <c r="AE338" i="26"/>
  <c r="AF132" i="26"/>
  <c r="AE207" i="26"/>
  <c r="AF256" i="26"/>
  <c r="AE146" i="26"/>
  <c r="AE72" i="26"/>
  <c r="AF180" i="26"/>
  <c r="AE153" i="26"/>
  <c r="AE361" i="26"/>
  <c r="AF67" i="26"/>
  <c r="AF366" i="26"/>
  <c r="AF374" i="26"/>
  <c r="AE236" i="26"/>
  <c r="AF193" i="26"/>
  <c r="AF260" i="26"/>
  <c r="AF119" i="26"/>
  <c r="AF349" i="26"/>
  <c r="AF307" i="26"/>
  <c r="AF321" i="26"/>
  <c r="AF331" i="26"/>
  <c r="AF101" i="26"/>
  <c r="AF335" i="26"/>
  <c r="AF120" i="26"/>
  <c r="AF38" i="26"/>
  <c r="AD38" i="26" s="1"/>
  <c r="AF133" i="26"/>
  <c r="AF121" i="26"/>
  <c r="AF55" i="26"/>
  <c r="AD55" i="26" s="1"/>
  <c r="AF297" i="26"/>
  <c r="AE276" i="26"/>
  <c r="AF31" i="26"/>
  <c r="AD31" i="26" s="1"/>
  <c r="AF54" i="26"/>
  <c r="AD54" i="26" s="1"/>
  <c r="AE378" i="26"/>
  <c r="AE312" i="26"/>
  <c r="AF379" i="26"/>
  <c r="AF222" i="26"/>
  <c r="AF151" i="26"/>
  <c r="AF294" i="26"/>
  <c r="AF135" i="26"/>
  <c r="AF317" i="26"/>
  <c r="AF343" i="26"/>
  <c r="AF179" i="26"/>
  <c r="AF271" i="26"/>
  <c r="AF361" i="26"/>
  <c r="AF342" i="26"/>
  <c r="AD342" i="26" s="1"/>
  <c r="AF113" i="26"/>
  <c r="AE343" i="26"/>
  <c r="AE126" i="26"/>
  <c r="AF83" i="26"/>
  <c r="AE188" i="26"/>
  <c r="AE171" i="26"/>
  <c r="AE330" i="26"/>
  <c r="AE185" i="26"/>
  <c r="AF123" i="26"/>
  <c r="AF183" i="26"/>
  <c r="AF49" i="26"/>
  <c r="AD49" i="26" s="1"/>
  <c r="AF221" i="26"/>
  <c r="AF177" i="26"/>
  <c r="AF66" i="26"/>
  <c r="AF299" i="26"/>
  <c r="AF196" i="26"/>
  <c r="AF87" i="26"/>
  <c r="AE332" i="26"/>
  <c r="AE334" i="26"/>
  <c r="AE78" i="26"/>
  <c r="AE110" i="26"/>
  <c r="AF158" i="26"/>
  <c r="AE204" i="26"/>
  <c r="AF330" i="26"/>
  <c r="AE376" i="26"/>
  <c r="AE311" i="26"/>
  <c r="AE333" i="26"/>
  <c r="AE176" i="26"/>
  <c r="AE85" i="26"/>
  <c r="AF127" i="26"/>
  <c r="AF142" i="26"/>
  <c r="AF64" i="26"/>
  <c r="AF380" i="26"/>
  <c r="AF138" i="26"/>
  <c r="AF216" i="26"/>
  <c r="AF303" i="26"/>
  <c r="AF82" i="26"/>
  <c r="AE315" i="26"/>
  <c r="AD315" i="26" s="1"/>
  <c r="AF111" i="26"/>
  <c r="AF284" i="26"/>
  <c r="AF109" i="26"/>
  <c r="AF292" i="26"/>
  <c r="AF243" i="26"/>
  <c r="AF276" i="26"/>
  <c r="AF47" i="26"/>
  <c r="AD47" i="26" s="1"/>
  <c r="AF174" i="26"/>
  <c r="AF118" i="26"/>
  <c r="AF85" i="26"/>
  <c r="AF239" i="26"/>
  <c r="AF269" i="26"/>
  <c r="AF185" i="26"/>
  <c r="AE234" i="26"/>
  <c r="AD234" i="26" s="1"/>
  <c r="AE264" i="26"/>
  <c r="AE59" i="26"/>
  <c r="AE239" i="26"/>
  <c r="AF255" i="26"/>
  <c r="AF289" i="26"/>
  <c r="AF195" i="26"/>
  <c r="AF145" i="26"/>
  <c r="AF332" i="26"/>
  <c r="AF61" i="26"/>
  <c r="AE339" i="26"/>
  <c r="AD339" i="26" s="1"/>
  <c r="AF74" i="26"/>
  <c r="AF251" i="26"/>
  <c r="AF309" i="26"/>
  <c r="AF103" i="26"/>
  <c r="AD103" i="26" s="1"/>
  <c r="AF134" i="26"/>
  <c r="AE231" i="26"/>
  <c r="AF22" i="26"/>
  <c r="AD22" i="26" s="1"/>
  <c r="AE62" i="26"/>
  <c r="AD62" i="26" s="1"/>
  <c r="AE152" i="26"/>
  <c r="AE121" i="26"/>
  <c r="AE292" i="26"/>
  <c r="AE309" i="26"/>
  <c r="AF246" i="26"/>
  <c r="AF367" i="26"/>
  <c r="AF285" i="26"/>
  <c r="AE272" i="26"/>
  <c r="AF378" i="26"/>
  <c r="AF341" i="26"/>
  <c r="AD341" i="26" s="1"/>
  <c r="AF375" i="26"/>
  <c r="AF313" i="26"/>
  <c r="AF131" i="26"/>
  <c r="AF200" i="26"/>
  <c r="AD200" i="26" s="1"/>
  <c r="AF350" i="26"/>
  <c r="AF376" i="26"/>
  <c r="AF277" i="26"/>
  <c r="AF279" i="26"/>
  <c r="AF150" i="26"/>
  <c r="AF227" i="26"/>
  <c r="AF72" i="26"/>
  <c r="AE283" i="26"/>
  <c r="AE70" i="26"/>
  <c r="AE99" i="26"/>
  <c r="AE65" i="26"/>
  <c r="AF340" i="26"/>
  <c r="AF140" i="26"/>
  <c r="AF143" i="26"/>
  <c r="AF201" i="26"/>
  <c r="AF316" i="26"/>
  <c r="AF265" i="26"/>
  <c r="AF128" i="26"/>
  <c r="AF166" i="26"/>
  <c r="AF187" i="26"/>
  <c r="AF209" i="26"/>
  <c r="AF270" i="26"/>
  <c r="AF352" i="26"/>
  <c r="AF189" i="26"/>
  <c r="AF57" i="26"/>
  <c r="AF301" i="26"/>
  <c r="AF259" i="26"/>
  <c r="AF353" i="26"/>
  <c r="AF164" i="26"/>
  <c r="AE348" i="26"/>
  <c r="AF93" i="26"/>
  <c r="AF45" i="26"/>
  <c r="AD45" i="26" s="1"/>
  <c r="AF293" i="26"/>
  <c r="AF39" i="26"/>
  <c r="AD39" i="26" s="1"/>
  <c r="AF328" i="26"/>
  <c r="AE86" i="26"/>
  <c r="AF248" i="26"/>
  <c r="AF295" i="26"/>
  <c r="AE68" i="26"/>
  <c r="AE358" i="26"/>
  <c r="AE63" i="26"/>
  <c r="AE132" i="26"/>
  <c r="AD132" i="26" s="1"/>
  <c r="AF48" i="26"/>
  <c r="AD48" i="26" s="1"/>
  <c r="AF203" i="26"/>
  <c r="AF268" i="26"/>
  <c r="AE221" i="26"/>
  <c r="AF44" i="26"/>
  <c r="AF318" i="26"/>
  <c r="AD318" i="26" s="1"/>
  <c r="AE139" i="26"/>
  <c r="AF206" i="26"/>
  <c r="AE208" i="26"/>
  <c r="AF99" i="26"/>
  <c r="AF182" i="26"/>
  <c r="AF153" i="26"/>
  <c r="AE261" i="26"/>
  <c r="AF42" i="26"/>
  <c r="AD42" i="26" s="1"/>
  <c r="AF163" i="26"/>
  <c r="AE162" i="26"/>
  <c r="AF241" i="26"/>
  <c r="AE138" i="26"/>
  <c r="AE75" i="26"/>
  <c r="AF96" i="26"/>
  <c r="AF147" i="26"/>
  <c r="AF263" i="26"/>
  <c r="AF225" i="26"/>
  <c r="AF351" i="26"/>
  <c r="AD351" i="26" s="1"/>
  <c r="AF156" i="26"/>
  <c r="AF334" i="26"/>
  <c r="AF78" i="26"/>
  <c r="AF95" i="26"/>
  <c r="AF53" i="26"/>
  <c r="AD53" i="26" s="1"/>
  <c r="AF63" i="26"/>
  <c r="AF125" i="26"/>
  <c r="AF262" i="26"/>
  <c r="AF152" i="26"/>
  <c r="AF302" i="26"/>
  <c r="AF186" i="26"/>
  <c r="AF249" i="26"/>
  <c r="AF354" i="26"/>
  <c r="AF51" i="26"/>
  <c r="AD51" i="26" s="1"/>
  <c r="AE117" i="26"/>
  <c r="AF205" i="26"/>
  <c r="AD205" i="26" s="1"/>
  <c r="AE131" i="26"/>
  <c r="AD131" i="26" s="1"/>
  <c r="AE359" i="26"/>
  <c r="AE219" i="26"/>
  <c r="AF124" i="26"/>
  <c r="AF115" i="26"/>
  <c r="AF37" i="26"/>
  <c r="AD37" i="26" s="1"/>
  <c r="AF278" i="26"/>
  <c r="AF173" i="26"/>
  <c r="AF181" i="26"/>
  <c r="AF144" i="26"/>
  <c r="AE166" i="26"/>
  <c r="AF300" i="26"/>
  <c r="AF129" i="26"/>
  <c r="AF208" i="26"/>
  <c r="AE257" i="26"/>
  <c r="AD257" i="26" s="1"/>
  <c r="AF50" i="26"/>
  <c r="AD50" i="26" s="1"/>
  <c r="AF305" i="26"/>
  <c r="AF288" i="26"/>
  <c r="AF338" i="26"/>
  <c r="AD338" i="26" s="1"/>
  <c r="AF311" i="26"/>
  <c r="AF325" i="26"/>
  <c r="AE209" i="26"/>
  <c r="AF336" i="26"/>
  <c r="AF194" i="26"/>
  <c r="AF280" i="26"/>
  <c r="AE201" i="26"/>
  <c r="AF319" i="26"/>
  <c r="AF329" i="26"/>
  <c r="AF139" i="26"/>
  <c r="AF94" i="26"/>
  <c r="AF247" i="26"/>
  <c r="AF326" i="26"/>
  <c r="AF213" i="26"/>
  <c r="AF104" i="26"/>
  <c r="AF219" i="26"/>
  <c r="AE74" i="26"/>
  <c r="AF238" i="26"/>
  <c r="AF175" i="26"/>
  <c r="AD175" i="26" s="1"/>
  <c r="AE174" i="26"/>
  <c r="AE82" i="26"/>
  <c r="AF355" i="26"/>
  <c r="AE346" i="26"/>
  <c r="AE95" i="26"/>
  <c r="AE225" i="26"/>
  <c r="AE304" i="26"/>
  <c r="AF165" i="26"/>
  <c r="AF214" i="26"/>
  <c r="AF264" i="26"/>
  <c r="AF371" i="26"/>
  <c r="AF41" i="26"/>
  <c r="AD41" i="26" s="1"/>
  <c r="AE242" i="26"/>
  <c r="AD242" i="26" s="1"/>
  <c r="AF346" i="26"/>
  <c r="AF333" i="26"/>
  <c r="AF223" i="26"/>
  <c r="AF204" i="26"/>
  <c r="AE61" i="26"/>
  <c r="AF359" i="26"/>
  <c r="AF91" i="26"/>
  <c r="AF146" i="26"/>
  <c r="AF136" i="26"/>
  <c r="AF56" i="26"/>
  <c r="AD56" i="26" s="1"/>
  <c r="AF308" i="26"/>
  <c r="AE227" i="26"/>
  <c r="AE316" i="26"/>
  <c r="AE282" i="26"/>
  <c r="AE159" i="26"/>
  <c r="AE215" i="26"/>
  <c r="AF80" i="26"/>
  <c r="AE243" i="26"/>
  <c r="AD243" i="26" s="1"/>
  <c r="AE169" i="26"/>
  <c r="AE235" i="26"/>
  <c r="AE69" i="26"/>
  <c r="AD69" i="26" s="1"/>
  <c r="AF97" i="26"/>
  <c r="AE375" i="26"/>
  <c r="AE71" i="26"/>
  <c r="AE240" i="26"/>
  <c r="AE258" i="26"/>
  <c r="AE237" i="26"/>
  <c r="AD237" i="26" s="1"/>
  <c r="AE247" i="26"/>
  <c r="AD247" i="26" s="1"/>
  <c r="AE136" i="26"/>
  <c r="AD136" i="26" s="1"/>
  <c r="AE265" i="26"/>
  <c r="AE355" i="26"/>
  <c r="AG20" i="26"/>
  <c r="AE127" i="26"/>
  <c r="AD127" i="26" s="1"/>
  <c r="AE77" i="26"/>
  <c r="AD77" i="26" s="1"/>
  <c r="AE178" i="26"/>
  <c r="AD178" i="26" s="1"/>
  <c r="AE141" i="26"/>
  <c r="AF23" i="26"/>
  <c r="AD23" i="26" s="1"/>
  <c r="AE295" i="26"/>
  <c r="AE252" i="26"/>
  <c r="AE374" i="26"/>
  <c r="AF112" i="26"/>
  <c r="AE167" i="26"/>
  <c r="AF30" i="26"/>
  <c r="AD30" i="26" s="1"/>
  <c r="AE113" i="26"/>
  <c r="AD113" i="26" s="1"/>
  <c r="AE327" i="26"/>
  <c r="AE125" i="26"/>
  <c r="AE368" i="26"/>
  <c r="AE165" i="26"/>
  <c r="AE216" i="26"/>
  <c r="AF58" i="26"/>
  <c r="AE256" i="26"/>
  <c r="AD256" i="26" s="1"/>
  <c r="AE220" i="26"/>
  <c r="AD220" i="26" s="1"/>
  <c r="AE229" i="26"/>
  <c r="AE270" i="26"/>
  <c r="AE299" i="26"/>
  <c r="AE337" i="26"/>
  <c r="AE249" i="26"/>
  <c r="AD249" i="26" s="1"/>
  <c r="AF89" i="26"/>
  <c r="AE288" i="26"/>
  <c r="AD288" i="26" s="1"/>
  <c r="AE251" i="26"/>
  <c r="AE148" i="26"/>
  <c r="AF362" i="26"/>
  <c r="AE347" i="26"/>
  <c r="AE255" i="26"/>
  <c r="AE369" i="26"/>
  <c r="AE268" i="26"/>
  <c r="AE91" i="26"/>
  <c r="AD91" i="26" s="1"/>
  <c r="AE151" i="26"/>
  <c r="AE278" i="26"/>
  <c r="AE238" i="26"/>
  <c r="AE354" i="26"/>
  <c r="AE222" i="26"/>
  <c r="AE140" i="26"/>
  <c r="AE365" i="26"/>
  <c r="AE122" i="26"/>
  <c r="AE296" i="26"/>
  <c r="AD296" i="26" s="1"/>
  <c r="AE194" i="26"/>
  <c r="AD194" i="26" s="1"/>
  <c r="AF157" i="26"/>
  <c r="AE155" i="26"/>
  <c r="AE224" i="26"/>
  <c r="AE250" i="26"/>
  <c r="AE58" i="26"/>
  <c r="AE305" i="26"/>
  <c r="AE206" i="26"/>
  <c r="AE230" i="26"/>
  <c r="AF337" i="26"/>
  <c r="AE186" i="26"/>
  <c r="AE199" i="26"/>
  <c r="AE197" i="26"/>
  <c r="AE284" i="26"/>
  <c r="AE287" i="26"/>
  <c r="AE357" i="26"/>
  <c r="AE373" i="26"/>
  <c r="AD373" i="26" s="1"/>
  <c r="AF274" i="26"/>
  <c r="AE335" i="26"/>
  <c r="AE364" i="26"/>
  <c r="AE88" i="26"/>
  <c r="AE350" i="26"/>
  <c r="AE183" i="26"/>
  <c r="AE123" i="26"/>
  <c r="AE314" i="26"/>
  <c r="AE115" i="26"/>
  <c r="AF34" i="26"/>
  <c r="AD34" i="26" s="1"/>
  <c r="AF298" i="26"/>
  <c r="AE308" i="26"/>
  <c r="AE83" i="26"/>
  <c r="AE362" i="26"/>
  <c r="AE336" i="26"/>
  <c r="AE202" i="26"/>
  <c r="AE161" i="26"/>
  <c r="AE114" i="26"/>
  <c r="AE349" i="26"/>
  <c r="AE329" i="26"/>
  <c r="AD329" i="26" s="1"/>
  <c r="AE241" i="26"/>
  <c r="AF122" i="26"/>
  <c r="AE111" i="26"/>
  <c r="AE360" i="26"/>
  <c r="AE325" i="26"/>
  <c r="AE181" i="26"/>
  <c r="AE379" i="26"/>
  <c r="AE67" i="26"/>
  <c r="AE203" i="26"/>
  <c r="AE118" i="26"/>
  <c r="AA15" i="26"/>
  <c r="AA16" i="26" s="1"/>
  <c r="J57" i="2" s="1"/>
  <c r="AE275" i="26"/>
  <c r="AE212" i="26"/>
  <c r="AE80" i="26"/>
  <c r="AE345" i="26"/>
  <c r="AF250" i="26"/>
  <c r="AE285" i="26"/>
  <c r="AE371" i="26"/>
  <c r="AF26" i="26"/>
  <c r="AD26" i="26" s="1"/>
  <c r="AE89" i="26"/>
  <c r="AE232" i="26"/>
  <c r="AF21" i="26"/>
  <c r="AE294" i="26"/>
  <c r="AE163" i="26"/>
  <c r="AE245" i="26"/>
  <c r="AE142" i="26"/>
  <c r="AE195" i="26"/>
  <c r="AE94" i="26"/>
  <c r="AE97" i="26"/>
  <c r="AE84" i="26"/>
  <c r="AF348" i="26"/>
  <c r="AE168" i="26"/>
  <c r="AD168" i="26" s="1"/>
  <c r="R365" i="26" l="1"/>
  <c r="R187" i="26"/>
  <c r="R261" i="26"/>
  <c r="R151" i="26"/>
  <c r="R183" i="26"/>
  <c r="R145" i="26"/>
  <c r="R217" i="26"/>
  <c r="R43" i="26"/>
  <c r="R110" i="26"/>
  <c r="AD144" i="26"/>
  <c r="AD187" i="26"/>
  <c r="R257" i="26"/>
  <c r="R269" i="26"/>
  <c r="R86" i="26"/>
  <c r="R54" i="26"/>
  <c r="R36" i="26"/>
  <c r="R44" i="26"/>
  <c r="AD156" i="26"/>
  <c r="AA67" i="3"/>
  <c r="R41" i="26"/>
  <c r="AM44" i="3"/>
  <c r="AM52" i="3" s="1"/>
  <c r="AM59" i="3" s="1"/>
  <c r="AM63" i="3" s="1"/>
  <c r="R101" i="26"/>
  <c r="AL40" i="3"/>
  <c r="AO33" i="3"/>
  <c r="AP40" i="3"/>
  <c r="R34" i="26"/>
  <c r="AJ73" i="3"/>
  <c r="X45" i="13" s="1"/>
  <c r="AM73" i="3"/>
  <c r="AD77" i="3"/>
  <c r="V49" i="13" s="1"/>
  <c r="AD78" i="3"/>
  <c r="V50" i="13" s="1"/>
  <c r="AG63" i="3"/>
  <c r="AF63" i="3" s="1"/>
  <c r="W35" i="13"/>
  <c r="W37" i="13" s="1"/>
  <c r="V36" i="13"/>
  <c r="V38" i="13" s="1"/>
  <c r="R40" i="26"/>
  <c r="R42" i="26"/>
  <c r="R229" i="26"/>
  <c r="R38" i="26"/>
  <c r="AJ44" i="3"/>
  <c r="AJ52" i="3" s="1"/>
  <c r="AJ59" i="3" s="1"/>
  <c r="AI40" i="3"/>
  <c r="AG60" i="3"/>
  <c r="AG62" i="3"/>
  <c r="AF59" i="3"/>
  <c r="R39" i="26"/>
  <c r="R33" i="26"/>
  <c r="R35" i="26"/>
  <c r="W43" i="26"/>
  <c r="W41" i="26"/>
  <c r="W39" i="26"/>
  <c r="W35" i="26"/>
  <c r="W33" i="26"/>
  <c r="W38" i="26"/>
  <c r="W44" i="26"/>
  <c r="W42" i="26"/>
  <c r="W37" i="26"/>
  <c r="W36" i="26"/>
  <c r="W34" i="26"/>
  <c r="W40" i="26"/>
  <c r="AD73" i="3"/>
  <c r="V45" i="13" s="1"/>
  <c r="AG73" i="3"/>
  <c r="W45" i="13" s="1"/>
  <c r="X73" i="3"/>
  <c r="T45" i="13" s="1"/>
  <c r="AA73" i="3"/>
  <c r="U45" i="13" s="1"/>
  <c r="R129" i="26"/>
  <c r="R342" i="26"/>
  <c r="R264" i="26"/>
  <c r="R87" i="26"/>
  <c r="R251" i="26"/>
  <c r="R283" i="26"/>
  <c r="R66" i="26"/>
  <c r="R311" i="26"/>
  <c r="R277" i="26"/>
  <c r="R241" i="26"/>
  <c r="R296" i="26"/>
  <c r="R281" i="26"/>
  <c r="R223" i="26"/>
  <c r="R221" i="26"/>
  <c r="R232" i="26"/>
  <c r="R64" i="26"/>
  <c r="R191" i="26"/>
  <c r="R46" i="26"/>
  <c r="R194" i="26"/>
  <c r="R90" i="26"/>
  <c r="R181" i="26"/>
  <c r="R297" i="26"/>
  <c r="R85" i="26"/>
  <c r="R45" i="26"/>
  <c r="R168" i="26"/>
  <c r="R79" i="26"/>
  <c r="R65" i="26"/>
  <c r="R93" i="26"/>
  <c r="R374" i="26"/>
  <c r="R333" i="26"/>
  <c r="R343" i="26"/>
  <c r="R177" i="26"/>
  <c r="R25" i="13"/>
  <c r="Q25" i="13" s="1"/>
  <c r="R373" i="26"/>
  <c r="R308" i="26"/>
  <c r="R155" i="26"/>
  <c r="R59" i="26"/>
  <c r="R304" i="26"/>
  <c r="R226" i="26"/>
  <c r="R267" i="26"/>
  <c r="R122" i="26"/>
  <c r="R77" i="26"/>
  <c r="R103" i="26"/>
  <c r="R119" i="26"/>
  <c r="R61" i="26"/>
  <c r="R190" i="26"/>
  <c r="R150" i="26"/>
  <c r="R175" i="26"/>
  <c r="R351" i="26"/>
  <c r="R227" i="26"/>
  <c r="R171" i="26"/>
  <c r="R139" i="26"/>
  <c r="R149" i="26"/>
  <c r="R91" i="26"/>
  <c r="R180" i="26"/>
  <c r="R158" i="26"/>
  <c r="R363" i="26"/>
  <c r="R323" i="26"/>
  <c r="R205" i="26"/>
  <c r="R330" i="26"/>
  <c r="R109" i="26"/>
  <c r="R89" i="26"/>
  <c r="R355" i="26"/>
  <c r="R243" i="26"/>
  <c r="R218" i="26"/>
  <c r="R78" i="26"/>
  <c r="R48" i="26"/>
  <c r="R47" i="26"/>
  <c r="AD108" i="26"/>
  <c r="R378" i="26"/>
  <c r="R52" i="26"/>
  <c r="R209" i="26"/>
  <c r="R117" i="26"/>
  <c r="R237" i="26"/>
  <c r="R185" i="26"/>
  <c r="R146" i="26"/>
  <c r="R231" i="26"/>
  <c r="R291" i="26"/>
  <c r="R289" i="26"/>
  <c r="R372" i="26"/>
  <c r="R98" i="26"/>
  <c r="R287" i="26"/>
  <c r="R285" i="26"/>
  <c r="R81" i="26"/>
  <c r="R107" i="26"/>
  <c r="R193" i="26"/>
  <c r="R358" i="26"/>
  <c r="R259" i="26"/>
  <c r="R67" i="26"/>
  <c r="R279" i="26"/>
  <c r="R258" i="26"/>
  <c r="R309" i="26"/>
  <c r="R97" i="26"/>
  <c r="R263" i="26"/>
  <c r="R295" i="26"/>
  <c r="R148" i="26"/>
  <c r="R113" i="26"/>
  <c r="R115" i="26"/>
  <c r="R70" i="26"/>
  <c r="R53" i="26"/>
  <c r="AD68" i="26"/>
  <c r="O73" i="3"/>
  <c r="Q45" i="13" s="1"/>
  <c r="R73" i="3"/>
  <c r="R45" i="13" s="1"/>
  <c r="U73" i="3"/>
  <c r="S45" i="13" s="1"/>
  <c r="R213" i="26"/>
  <c r="R344" i="26"/>
  <c r="R137" i="26"/>
  <c r="R273" i="26"/>
  <c r="R375" i="26"/>
  <c r="R353" i="26"/>
  <c r="R350" i="26"/>
  <c r="R84" i="26"/>
  <c r="R161" i="26"/>
  <c r="R51" i="26"/>
  <c r="R301" i="26"/>
  <c r="R131" i="26"/>
  <c r="R163" i="26"/>
  <c r="R95" i="26"/>
  <c r="R215" i="26"/>
  <c r="R225" i="26"/>
  <c r="R141" i="26"/>
  <c r="R71" i="26"/>
  <c r="R278" i="26"/>
  <c r="R105" i="26"/>
  <c r="R325" i="26"/>
  <c r="R317" i="26"/>
  <c r="R290" i="26"/>
  <c r="R74" i="26"/>
  <c r="R130" i="26"/>
  <c r="R121" i="26"/>
  <c r="R326" i="26"/>
  <c r="R219" i="26"/>
  <c r="R108" i="26"/>
  <c r="R214" i="26"/>
  <c r="W46" i="26"/>
  <c r="W50" i="26"/>
  <c r="W51" i="26"/>
  <c r="W48" i="26"/>
  <c r="W54" i="26"/>
  <c r="W47" i="26"/>
  <c r="W45" i="26"/>
  <c r="W55" i="26"/>
  <c r="W56" i="26"/>
  <c r="W49" i="26"/>
  <c r="W52" i="26"/>
  <c r="W53" i="26"/>
  <c r="R331" i="26"/>
  <c r="R123" i="26"/>
  <c r="R195" i="26"/>
  <c r="R104" i="26"/>
  <c r="R262" i="26"/>
  <c r="R201" i="26"/>
  <c r="R329" i="26"/>
  <c r="R256" i="26"/>
  <c r="R170" i="26"/>
  <c r="R58" i="26"/>
  <c r="R362" i="26"/>
  <c r="R306" i="26"/>
  <c r="R92" i="26"/>
  <c r="R324" i="26"/>
  <c r="R284" i="26"/>
  <c r="R116" i="26"/>
  <c r="R238" i="26"/>
  <c r="R120" i="26"/>
  <c r="R335" i="26"/>
  <c r="R165" i="26"/>
  <c r="R337" i="26"/>
  <c r="R160" i="26"/>
  <c r="R69" i="26"/>
  <c r="R72" i="26"/>
  <c r="R178" i="26"/>
  <c r="R345" i="26"/>
  <c r="R60" i="26"/>
  <c r="R184" i="26"/>
  <c r="R152" i="26"/>
  <c r="R294" i="26"/>
  <c r="R206" i="26"/>
  <c r="R88" i="26"/>
  <c r="R135" i="26"/>
  <c r="R312" i="26"/>
  <c r="R360" i="26"/>
  <c r="R167" i="26"/>
  <c r="R192" i="26"/>
  <c r="R197" i="26"/>
  <c r="R303" i="26"/>
  <c r="R338" i="26"/>
  <c r="R208" i="26"/>
  <c r="R275" i="26"/>
  <c r="R224" i="26"/>
  <c r="R334" i="26"/>
  <c r="R348" i="26"/>
  <c r="R63" i="26"/>
  <c r="R57" i="26"/>
  <c r="W84" i="26"/>
  <c r="W206" i="26"/>
  <c r="W159" i="26"/>
  <c r="W273" i="26"/>
  <c r="W112" i="26"/>
  <c r="W205" i="26"/>
  <c r="W180" i="26"/>
  <c r="W137" i="26"/>
  <c r="W178" i="26"/>
  <c r="W102" i="26"/>
  <c r="W154" i="26"/>
  <c r="W91" i="26"/>
  <c r="W314" i="26"/>
  <c r="W213" i="26"/>
  <c r="W92" i="26"/>
  <c r="W171" i="26"/>
  <c r="W120" i="26"/>
  <c r="W94" i="26"/>
  <c r="W153" i="26"/>
  <c r="W294" i="26"/>
  <c r="W192" i="26"/>
  <c r="W119" i="26"/>
  <c r="W122" i="26"/>
  <c r="W193" i="26"/>
  <c r="W176" i="26"/>
  <c r="W232" i="26"/>
  <c r="W74" i="26"/>
  <c r="W321" i="26"/>
  <c r="W284" i="26"/>
  <c r="W267" i="26"/>
  <c r="W72" i="26"/>
  <c r="W61" i="26"/>
  <c r="W75" i="26"/>
  <c r="W324" i="26"/>
  <c r="W143" i="26"/>
  <c r="W350" i="26"/>
  <c r="W347" i="26"/>
  <c r="W330" i="26"/>
  <c r="W146" i="26"/>
  <c r="W148" i="26"/>
  <c r="W239" i="26"/>
  <c r="W95" i="26"/>
  <c r="W243" i="26"/>
  <c r="W175" i="26"/>
  <c r="W62" i="26"/>
  <c r="W103" i="26"/>
  <c r="W128" i="26"/>
  <c r="W289" i="26"/>
  <c r="W220" i="26"/>
  <c r="W246" i="26"/>
  <c r="W89" i="26"/>
  <c r="W222" i="26"/>
  <c r="W185" i="26"/>
  <c r="W277" i="26"/>
  <c r="W140" i="26"/>
  <c r="W250" i="26"/>
  <c r="W216" i="26"/>
  <c r="W270" i="26"/>
  <c r="W236" i="26"/>
  <c r="W258" i="26"/>
  <c r="W346" i="26"/>
  <c r="W332" i="26"/>
  <c r="W58" i="26"/>
  <c r="W125" i="26"/>
  <c r="W254" i="26"/>
  <c r="W105" i="26"/>
  <c r="W162" i="26"/>
  <c r="W187" i="26"/>
  <c r="W107" i="26"/>
  <c r="W271" i="26"/>
  <c r="W79" i="26"/>
  <c r="W295" i="26"/>
  <c r="W69" i="26"/>
  <c r="W165" i="26"/>
  <c r="W145" i="26"/>
  <c r="W259" i="26"/>
  <c r="W67" i="26"/>
  <c r="W227" i="26"/>
  <c r="W110" i="26"/>
  <c r="W276" i="26"/>
  <c r="W219" i="26"/>
  <c r="W202" i="26"/>
  <c r="W247" i="26"/>
  <c r="W221" i="26"/>
  <c r="W338" i="26"/>
  <c r="W335" i="26"/>
  <c r="W168" i="26"/>
  <c r="W308" i="26"/>
  <c r="W286" i="26"/>
  <c r="W147" i="26"/>
  <c r="W262" i="26"/>
  <c r="W70" i="26"/>
  <c r="W237" i="26"/>
  <c r="W108" i="26"/>
  <c r="W331" i="26"/>
  <c r="W297" i="26"/>
  <c r="W238" i="26"/>
  <c r="W60" i="26"/>
  <c r="W66" i="26"/>
  <c r="W209" i="26"/>
  <c r="W118" i="26"/>
  <c r="W208" i="26"/>
  <c r="W264" i="26"/>
  <c r="W65" i="26"/>
  <c r="W90" i="26"/>
  <c r="W306" i="26"/>
  <c r="W310" i="26"/>
  <c r="W100" i="26"/>
  <c r="W198" i="26"/>
  <c r="W179" i="26"/>
  <c r="W283" i="26"/>
  <c r="W265" i="26"/>
  <c r="W311" i="26"/>
  <c r="W158" i="26"/>
  <c r="W320" i="26"/>
  <c r="W352" i="26"/>
  <c r="W333" i="26"/>
  <c r="W341" i="26"/>
  <c r="W183" i="26"/>
  <c r="W151" i="26"/>
  <c r="W167" i="26"/>
  <c r="W106" i="26"/>
  <c r="W322" i="26"/>
  <c r="W355" i="26"/>
  <c r="W288" i="26"/>
  <c r="W88" i="26"/>
  <c r="W305" i="26"/>
  <c r="W299" i="26"/>
  <c r="W190" i="26"/>
  <c r="W344" i="26"/>
  <c r="W367" i="26"/>
  <c r="W304" i="26"/>
  <c r="W97" i="26"/>
  <c r="W248" i="26"/>
  <c r="W290" i="26"/>
  <c r="W358" i="26"/>
  <c r="W376" i="26"/>
  <c r="W231" i="26"/>
  <c r="W109" i="26"/>
  <c r="W78" i="26"/>
  <c r="W316" i="26"/>
  <c r="W317" i="26"/>
  <c r="W343" i="26"/>
  <c r="W369" i="26"/>
  <c r="W345" i="26"/>
  <c r="W337" i="26"/>
  <c r="W101" i="26"/>
  <c r="W230" i="26"/>
  <c r="W173" i="26"/>
  <c r="W76" i="26"/>
  <c r="W218" i="26"/>
  <c r="W83" i="26"/>
  <c r="W291" i="26"/>
  <c r="W155" i="26"/>
  <c r="W228" i="26"/>
  <c r="W188" i="26"/>
  <c r="W170" i="26"/>
  <c r="W215" i="26"/>
  <c r="W59" i="26"/>
  <c r="W117" i="26"/>
  <c r="W201" i="26"/>
  <c r="W278" i="26"/>
  <c r="W81" i="26"/>
  <c r="W96" i="26"/>
  <c r="W257" i="26"/>
  <c r="W269" i="26"/>
  <c r="W139" i="26"/>
  <c r="W266" i="26"/>
  <c r="W207" i="26"/>
  <c r="W301" i="26"/>
  <c r="W156" i="26"/>
  <c r="W138" i="26"/>
  <c r="W184" i="26"/>
  <c r="W319" i="26"/>
  <c r="W357" i="26"/>
  <c r="W372" i="26"/>
  <c r="W371" i="26"/>
  <c r="W197" i="26"/>
  <c r="W130" i="26"/>
  <c r="W71" i="26"/>
  <c r="W152" i="26"/>
  <c r="W351" i="26"/>
  <c r="W370" i="26"/>
  <c r="W214" i="26"/>
  <c r="W249" i="26"/>
  <c r="W244" i="26"/>
  <c r="W86" i="26"/>
  <c r="W63" i="26"/>
  <c r="W353" i="26"/>
  <c r="W362" i="26"/>
  <c r="W242" i="26"/>
  <c r="W303" i="26"/>
  <c r="W212" i="26"/>
  <c r="W302" i="26"/>
  <c r="W323" i="26"/>
  <c r="W365" i="26"/>
  <c r="W373" i="26"/>
  <c r="W163" i="26"/>
  <c r="W116" i="26"/>
  <c r="W281" i="26"/>
  <c r="W251" i="26"/>
  <c r="W123" i="26"/>
  <c r="W325" i="26"/>
  <c r="W380" i="26"/>
  <c r="W150" i="26"/>
  <c r="W364" i="26"/>
  <c r="W327" i="26"/>
  <c r="W211" i="26"/>
  <c r="W275" i="26"/>
  <c r="W224" i="26"/>
  <c r="W131" i="26"/>
  <c r="W217" i="26"/>
  <c r="W182" i="26"/>
  <c r="W194" i="26"/>
  <c r="W142" i="26"/>
  <c r="W274" i="26"/>
  <c r="W174" i="26"/>
  <c r="W115" i="26"/>
  <c r="W68" i="26"/>
  <c r="W57" i="26"/>
  <c r="W169" i="26"/>
  <c r="W149" i="26"/>
  <c r="W85" i="26"/>
  <c r="W113" i="26"/>
  <c r="W315" i="26"/>
  <c r="W263" i="26"/>
  <c r="W133" i="26"/>
  <c r="W189" i="26"/>
  <c r="W241" i="26"/>
  <c r="W229" i="26"/>
  <c r="W234" i="26"/>
  <c r="W134" i="26"/>
  <c r="W121" i="26"/>
  <c r="W177" i="26"/>
  <c r="W300" i="26"/>
  <c r="W93" i="26"/>
  <c r="W349" i="26"/>
  <c r="W326" i="26"/>
  <c r="W334" i="26"/>
  <c r="W64" i="26"/>
  <c r="W203" i="26"/>
  <c r="W80" i="26"/>
  <c r="W261" i="26"/>
  <c r="W253" i="26"/>
  <c r="W356" i="26"/>
  <c r="W375" i="26"/>
  <c r="W104" i="26"/>
  <c r="W245" i="26"/>
  <c r="W82" i="26"/>
  <c r="W135" i="26"/>
  <c r="W318" i="26"/>
  <c r="W359" i="26"/>
  <c r="W378" i="26"/>
  <c r="W98" i="26"/>
  <c r="W77" i="26"/>
  <c r="W172" i="26"/>
  <c r="W268" i="26"/>
  <c r="W348" i="26"/>
  <c r="W366" i="26"/>
  <c r="W293" i="26"/>
  <c r="W127" i="26"/>
  <c r="W309" i="26"/>
  <c r="W233" i="26"/>
  <c r="W226" i="26"/>
  <c r="W361" i="26"/>
  <c r="W379" i="26"/>
  <c r="W196" i="26"/>
  <c r="W342" i="26"/>
  <c r="W329" i="26"/>
  <c r="W73" i="26"/>
  <c r="W87" i="26"/>
  <c r="W199" i="26"/>
  <c r="W223" i="26"/>
  <c r="W272" i="26"/>
  <c r="W160" i="26"/>
  <c r="W256" i="26"/>
  <c r="W292" i="26"/>
  <c r="W235" i="26"/>
  <c r="W161" i="26"/>
  <c r="W312" i="26"/>
  <c r="W181" i="26"/>
  <c r="W144" i="26"/>
  <c r="W260" i="26"/>
  <c r="W225" i="26"/>
  <c r="W186" i="26"/>
  <c r="W99" i="26"/>
  <c r="W210" i="26"/>
  <c r="W166" i="26"/>
  <c r="W141" i="26"/>
  <c r="W132" i="26"/>
  <c r="W200" i="26"/>
  <c r="W296" i="26"/>
  <c r="W252" i="26"/>
  <c r="W204" i="26"/>
  <c r="W111" i="26"/>
  <c r="W280" i="26"/>
  <c r="W157" i="26"/>
  <c r="W285" i="26"/>
  <c r="W307" i="26"/>
  <c r="W363" i="26"/>
  <c r="W328" i="26"/>
  <c r="W336" i="26"/>
  <c r="W282" i="26"/>
  <c r="W287" i="26"/>
  <c r="W124" i="26"/>
  <c r="W129" i="26"/>
  <c r="W360" i="26"/>
  <c r="W374" i="26"/>
  <c r="W240" i="26"/>
  <c r="W136" i="26"/>
  <c r="W164" i="26"/>
  <c r="W191" i="26"/>
  <c r="W340" i="26"/>
  <c r="W354" i="26"/>
  <c r="W377" i="26"/>
  <c r="W255" i="26"/>
  <c r="W114" i="26"/>
  <c r="W298" i="26"/>
  <c r="W126" i="26"/>
  <c r="W339" i="26"/>
  <c r="W368" i="26"/>
  <c r="W313" i="26"/>
  <c r="W195" i="26"/>
  <c r="W279" i="26"/>
  <c r="R321" i="26"/>
  <c r="R298" i="26"/>
  <c r="R319" i="26"/>
  <c r="R380" i="26"/>
  <c r="R354" i="26"/>
  <c r="R369" i="26"/>
  <c r="R128" i="26"/>
  <c r="R96" i="26"/>
  <c r="R143" i="26"/>
  <c r="R252" i="26"/>
  <c r="R266" i="26"/>
  <c r="R233" i="26"/>
  <c r="R212" i="26"/>
  <c r="R230" i="26"/>
  <c r="R198" i="26"/>
  <c r="R346" i="26"/>
  <c r="R244" i="26"/>
  <c r="V33" i="26"/>
  <c r="V67" i="26"/>
  <c r="V74" i="26"/>
  <c r="V30" i="26"/>
  <c r="V53" i="26"/>
  <c r="V22" i="26"/>
  <c r="V28" i="26"/>
  <c r="V80" i="26"/>
  <c r="V84" i="26"/>
  <c r="V44" i="26"/>
  <c r="V141" i="26"/>
  <c r="V288" i="26"/>
  <c r="V185" i="26"/>
  <c r="V303" i="26"/>
  <c r="V106" i="26"/>
  <c r="V230" i="26"/>
  <c r="V127" i="26"/>
  <c r="V168" i="26"/>
  <c r="V203" i="26"/>
  <c r="V126" i="26"/>
  <c r="V181" i="26"/>
  <c r="V96" i="26"/>
  <c r="V131" i="26"/>
  <c r="V362" i="26"/>
  <c r="V324" i="26"/>
  <c r="V315" i="26"/>
  <c r="V373" i="26"/>
  <c r="V56" i="26"/>
  <c r="R21" i="26"/>
  <c r="O66" i="3" s="1"/>
  <c r="V59" i="26"/>
  <c r="V64" i="26"/>
  <c r="V21" i="26"/>
  <c r="V37" i="26"/>
  <c r="V40" i="26"/>
  <c r="V23" i="26"/>
  <c r="V87" i="26"/>
  <c r="V34" i="26"/>
  <c r="V43" i="26"/>
  <c r="V76" i="26"/>
  <c r="V293" i="26"/>
  <c r="V256" i="26"/>
  <c r="V153" i="26"/>
  <c r="V202" i="26"/>
  <c r="V285" i="26"/>
  <c r="V259" i="26"/>
  <c r="V95" i="26"/>
  <c r="V136" i="26"/>
  <c r="V139" i="26"/>
  <c r="V213" i="26"/>
  <c r="V117" i="26"/>
  <c r="V298" i="26"/>
  <c r="V249" i="26"/>
  <c r="V320" i="26"/>
  <c r="V337" i="26"/>
  <c r="V338" i="26"/>
  <c r="V339" i="26"/>
  <c r="V45" i="26"/>
  <c r="V31" i="26"/>
  <c r="V81" i="26"/>
  <c r="V125" i="26"/>
  <c r="V27" i="26"/>
  <c r="V38" i="26"/>
  <c r="V72" i="26"/>
  <c r="V49" i="26"/>
  <c r="V39" i="26"/>
  <c r="V62" i="26"/>
  <c r="V61" i="26"/>
  <c r="V173" i="26"/>
  <c r="V251" i="26"/>
  <c r="V224" i="26"/>
  <c r="V121" i="26"/>
  <c r="V170" i="26"/>
  <c r="V294" i="26"/>
  <c r="V191" i="26"/>
  <c r="V295" i="26"/>
  <c r="V306" i="26"/>
  <c r="V281" i="26"/>
  <c r="V284" i="26"/>
  <c r="V247" i="26"/>
  <c r="V234" i="26"/>
  <c r="V182" i="26"/>
  <c r="V336" i="26"/>
  <c r="V334" i="26"/>
  <c r="V363" i="26"/>
  <c r="V360" i="26"/>
  <c r="V50" i="26"/>
  <c r="V25" i="26"/>
  <c r="V69" i="26"/>
  <c r="V65" i="26"/>
  <c r="V35" i="26"/>
  <c r="V71" i="26"/>
  <c r="V75" i="26"/>
  <c r="V26" i="26"/>
  <c r="V70" i="26"/>
  <c r="V48" i="26"/>
  <c r="V73" i="26"/>
  <c r="V245" i="26"/>
  <c r="V196" i="26"/>
  <c r="V235" i="26"/>
  <c r="V89" i="26"/>
  <c r="V138" i="26"/>
  <c r="V262" i="26"/>
  <c r="V159" i="26"/>
  <c r="V200" i="26"/>
  <c r="V242" i="26"/>
  <c r="V190" i="26"/>
  <c r="V220" i="26"/>
  <c r="V156" i="26"/>
  <c r="V195" i="26"/>
  <c r="V118" i="26"/>
  <c r="V335" i="26"/>
  <c r="V333" i="26"/>
  <c r="V366" i="26"/>
  <c r="V24" i="26"/>
  <c r="V77" i="26"/>
  <c r="V52" i="26"/>
  <c r="V116" i="26"/>
  <c r="V260" i="26"/>
  <c r="V280" i="26"/>
  <c r="V177" i="26"/>
  <c r="V271" i="26"/>
  <c r="V79" i="26"/>
  <c r="V83" i="26"/>
  <c r="V93" i="26"/>
  <c r="V279" i="26"/>
  <c r="V272" i="26"/>
  <c r="V169" i="26"/>
  <c r="V239" i="26"/>
  <c r="V90" i="26"/>
  <c r="V214" i="26"/>
  <c r="V111" i="26"/>
  <c r="V152" i="26"/>
  <c r="V171" i="26"/>
  <c r="V100" i="26"/>
  <c r="V149" i="26"/>
  <c r="V229" i="26"/>
  <c r="V99" i="26"/>
  <c r="V345" i="26"/>
  <c r="V317" i="26"/>
  <c r="V367" i="26"/>
  <c r="V344" i="26"/>
  <c r="V68" i="26"/>
  <c r="V97" i="26"/>
  <c r="V238" i="26"/>
  <c r="V176" i="26"/>
  <c r="V142" i="26"/>
  <c r="V108" i="26"/>
  <c r="V309" i="26"/>
  <c r="V351" i="26"/>
  <c r="V357" i="26"/>
  <c r="V85" i="26"/>
  <c r="V233" i="26"/>
  <c r="V222" i="26"/>
  <c r="V160" i="26"/>
  <c r="V110" i="26"/>
  <c r="V237" i="26"/>
  <c r="V332" i="26"/>
  <c r="V374" i="26"/>
  <c r="V380" i="26"/>
  <c r="V276" i="26"/>
  <c r="V264" i="26"/>
  <c r="V277" i="26"/>
  <c r="V103" i="26"/>
  <c r="V155" i="26"/>
  <c r="V133" i="26"/>
  <c r="V313" i="26"/>
  <c r="V326" i="26"/>
  <c r="V352" i="26"/>
  <c r="V36" i="26"/>
  <c r="V194" i="26"/>
  <c r="V227" i="26"/>
  <c r="V128" i="26"/>
  <c r="V269" i="26"/>
  <c r="V282" i="26"/>
  <c r="V319" i="26"/>
  <c r="V342" i="26"/>
  <c r="V364" i="26"/>
  <c r="V78" i="26"/>
  <c r="V212" i="26"/>
  <c r="V221" i="26"/>
  <c r="V248" i="26"/>
  <c r="V145" i="26"/>
  <c r="V32" i="26"/>
  <c r="V42" i="26"/>
  <c r="V60" i="26"/>
  <c r="V292" i="26"/>
  <c r="V301" i="26"/>
  <c r="V240" i="26"/>
  <c r="V137" i="26"/>
  <c r="V186" i="26"/>
  <c r="V310" i="26"/>
  <c r="V207" i="26"/>
  <c r="V257" i="26"/>
  <c r="V120" i="26"/>
  <c r="V107" i="26"/>
  <c r="V261" i="26"/>
  <c r="V273" i="26"/>
  <c r="V266" i="26"/>
  <c r="V223" i="26"/>
  <c r="V328" i="26"/>
  <c r="V318" i="26"/>
  <c r="V350" i="26"/>
  <c r="V376" i="26"/>
  <c r="V92" i="26"/>
  <c r="V178" i="26"/>
  <c r="V199" i="26"/>
  <c r="V112" i="26"/>
  <c r="V300" i="26"/>
  <c r="V250" i="26"/>
  <c r="V325" i="26"/>
  <c r="V330" i="26"/>
  <c r="V340" i="26"/>
  <c r="V228" i="26"/>
  <c r="V162" i="26"/>
  <c r="V183" i="26"/>
  <c r="V290" i="26"/>
  <c r="V268" i="26"/>
  <c r="V218" i="26"/>
  <c r="V331" i="26"/>
  <c r="V371" i="26"/>
  <c r="V54" i="26"/>
  <c r="V241" i="26"/>
  <c r="V161" i="26"/>
  <c r="V270" i="26"/>
  <c r="V208" i="26"/>
  <c r="V206" i="26"/>
  <c r="V172" i="26"/>
  <c r="V134" i="26"/>
  <c r="V377" i="26"/>
  <c r="V353" i="26"/>
  <c r="V308" i="26"/>
  <c r="V130" i="26"/>
  <c r="V151" i="26"/>
  <c r="V226" i="26"/>
  <c r="V283" i="26"/>
  <c r="V179" i="26"/>
  <c r="V329" i="26"/>
  <c r="V343" i="26"/>
  <c r="V180" i="26"/>
  <c r="V205" i="26"/>
  <c r="V305" i="26"/>
  <c r="V216" i="26"/>
  <c r="V113" i="26"/>
  <c r="V29" i="26"/>
  <c r="V66" i="26"/>
  <c r="V86" i="26"/>
  <c r="V148" i="26"/>
  <c r="V189" i="26"/>
  <c r="V299" i="26"/>
  <c r="V105" i="26"/>
  <c r="V154" i="26"/>
  <c r="V278" i="26"/>
  <c r="V175" i="26"/>
  <c r="V231" i="26"/>
  <c r="V274" i="26"/>
  <c r="V255" i="26"/>
  <c r="V252" i="26"/>
  <c r="V188" i="26"/>
  <c r="V275" i="26"/>
  <c r="V150" i="26"/>
  <c r="V323" i="26"/>
  <c r="V321" i="26"/>
  <c r="V349" i="26"/>
  <c r="V46" i="26"/>
  <c r="V132" i="26"/>
  <c r="V114" i="26"/>
  <c r="V135" i="26"/>
  <c r="V243" i="26"/>
  <c r="V197" i="26"/>
  <c r="V147" i="26"/>
  <c r="V370" i="26"/>
  <c r="V358" i="26"/>
  <c r="V372" i="26"/>
  <c r="V296" i="26"/>
  <c r="V98" i="26"/>
  <c r="V119" i="26"/>
  <c r="V187" i="26"/>
  <c r="V165" i="26"/>
  <c r="V115" i="26"/>
  <c r="V327" i="26"/>
  <c r="V359" i="26"/>
  <c r="V82" i="26"/>
  <c r="V215" i="26"/>
  <c r="V210" i="26"/>
  <c r="V291" i="26"/>
  <c r="V144" i="26"/>
  <c r="V88" i="26"/>
  <c r="V314" i="26"/>
  <c r="V347" i="26"/>
  <c r="V361" i="26"/>
  <c r="V356" i="26"/>
  <c r="V232" i="26"/>
  <c r="V253" i="26"/>
  <c r="V289" i="26"/>
  <c r="V123" i="26"/>
  <c r="V101" i="26"/>
  <c r="V287" i="26"/>
  <c r="V354" i="26"/>
  <c r="V368" i="26"/>
  <c r="V51" i="26"/>
  <c r="V102" i="26"/>
  <c r="V164" i="26"/>
  <c r="V312" i="26"/>
  <c r="V209" i="26"/>
  <c r="V297" i="26"/>
  <c r="V47" i="26"/>
  <c r="V63" i="26"/>
  <c r="V109" i="26"/>
  <c r="V244" i="26"/>
  <c r="V304" i="26"/>
  <c r="V201" i="26"/>
  <c r="V265" i="26"/>
  <c r="V122" i="26"/>
  <c r="V246" i="26"/>
  <c r="V143" i="26"/>
  <c r="V184" i="26"/>
  <c r="V307" i="26"/>
  <c r="V158" i="26"/>
  <c r="V219" i="26"/>
  <c r="V124" i="26"/>
  <c r="V163" i="26"/>
  <c r="V94" i="26"/>
  <c r="V346" i="26"/>
  <c r="V322" i="26"/>
  <c r="V375" i="26"/>
  <c r="V55" i="26"/>
  <c r="V267" i="26"/>
  <c r="V302" i="26"/>
  <c r="V225" i="26"/>
  <c r="V91" i="26"/>
  <c r="V311" i="26"/>
  <c r="V198" i="26"/>
  <c r="V316" i="26"/>
  <c r="V369" i="26"/>
  <c r="V57" i="26"/>
  <c r="V193" i="26"/>
  <c r="V286" i="26"/>
  <c r="V263" i="26"/>
  <c r="V217" i="26"/>
  <c r="V204" i="26"/>
  <c r="V166" i="26"/>
  <c r="V341" i="26"/>
  <c r="V348" i="26"/>
  <c r="V41" i="26"/>
  <c r="V157" i="26"/>
  <c r="V146" i="26"/>
  <c r="V167" i="26"/>
  <c r="V258" i="26"/>
  <c r="V236" i="26"/>
  <c r="V211" i="26"/>
  <c r="V378" i="26"/>
  <c r="V365" i="26"/>
  <c r="V58" i="26"/>
  <c r="V129" i="26"/>
  <c r="V254" i="26"/>
  <c r="V192" i="26"/>
  <c r="V174" i="26"/>
  <c r="V140" i="26"/>
  <c r="V104" i="26"/>
  <c r="V379" i="26"/>
  <c r="V355" i="26"/>
  <c r="R280" i="26"/>
  <c r="R114" i="26"/>
  <c r="R302" i="26"/>
  <c r="R102" i="26"/>
  <c r="R80" i="26"/>
  <c r="R270" i="26"/>
  <c r="R182" i="26"/>
  <c r="R76" i="26"/>
  <c r="R126" i="26"/>
  <c r="R174" i="26"/>
  <c r="R332" i="26"/>
  <c r="R73" i="26"/>
  <c r="R142" i="26"/>
  <c r="R242" i="26"/>
  <c r="R366" i="26"/>
  <c r="R153" i="26"/>
  <c r="R327" i="26"/>
  <c r="R202" i="26"/>
  <c r="R200" i="26"/>
  <c r="R154" i="26"/>
  <c r="R255" i="26"/>
  <c r="R253" i="26"/>
  <c r="R340" i="26"/>
  <c r="R234" i="26"/>
  <c r="R138" i="26"/>
  <c r="R166" i="26"/>
  <c r="R376" i="26"/>
  <c r="R118" i="26"/>
  <c r="R274" i="26"/>
  <c r="R112" i="26"/>
  <c r="R189" i="26"/>
  <c r="R132" i="26"/>
  <c r="R239" i="26"/>
  <c r="R370" i="26"/>
  <c r="R94" i="26"/>
  <c r="R293" i="26"/>
  <c r="R111" i="26"/>
  <c r="R356" i="26"/>
  <c r="R62" i="26"/>
  <c r="R292" i="26"/>
  <c r="R203" i="26"/>
  <c r="R204" i="26"/>
  <c r="R254" i="26"/>
  <c r="R134" i="26"/>
  <c r="R248" i="26"/>
  <c r="R313" i="26"/>
  <c r="R196" i="26"/>
  <c r="R271" i="26"/>
  <c r="R361" i="26"/>
  <c r="R359" i="26"/>
  <c r="R220" i="26"/>
  <c r="L93" i="3"/>
  <c r="P44" i="13" s="1"/>
  <c r="Q21" i="26"/>
  <c r="U21" i="26" s="1"/>
  <c r="Q22" i="26" s="1"/>
  <c r="U22" i="26" s="1"/>
  <c r="Q23" i="26" s="1"/>
  <c r="U23" i="26" s="1"/>
  <c r="Q24" i="26" s="1"/>
  <c r="U24" i="26" s="1"/>
  <c r="Q25" i="26" s="1"/>
  <c r="U25" i="26" s="1"/>
  <c r="Q26" i="26" s="1"/>
  <c r="U26" i="26" s="1"/>
  <c r="Q27" i="26" s="1"/>
  <c r="U27" i="26" s="1"/>
  <c r="Q28" i="26" s="1"/>
  <c r="U28" i="26" s="1"/>
  <c r="Q29" i="26" s="1"/>
  <c r="U29" i="26" s="1"/>
  <c r="Q30" i="26" s="1"/>
  <c r="U30" i="26" s="1"/>
  <c r="Q31" i="26" s="1"/>
  <c r="U31" i="26" s="1"/>
  <c r="Q32" i="26" s="1"/>
  <c r="U32" i="26" s="1"/>
  <c r="R100" i="26"/>
  <c r="R144" i="26"/>
  <c r="R268" i="26"/>
  <c r="R236" i="26"/>
  <c r="R286" i="26"/>
  <c r="R83" i="26"/>
  <c r="R347" i="26"/>
  <c r="R315" i="26"/>
  <c r="R147" i="26"/>
  <c r="R316" i="26"/>
  <c r="R240" i="26"/>
  <c r="R349" i="26"/>
  <c r="R352" i="26"/>
  <c r="R127" i="26"/>
  <c r="R125" i="26"/>
  <c r="R106" i="26"/>
  <c r="R379" i="26"/>
  <c r="R99" i="26"/>
  <c r="R339" i="26"/>
  <c r="R159" i="26"/>
  <c r="R157" i="26"/>
  <c r="R260" i="26"/>
  <c r="R172" i="26"/>
  <c r="R371" i="26"/>
  <c r="R140" i="26"/>
  <c r="R364" i="26"/>
  <c r="R176" i="26"/>
  <c r="R169" i="26"/>
  <c r="R216" i="26"/>
  <c r="R322" i="26"/>
  <c r="R188" i="26"/>
  <c r="R156" i="26"/>
  <c r="R136" i="26"/>
  <c r="P45" i="13"/>
  <c r="R124" i="26"/>
  <c r="R336" i="26"/>
  <c r="R328" i="26"/>
  <c r="R82" i="26"/>
  <c r="R228" i="26"/>
  <c r="R314" i="26"/>
  <c r="R164" i="26"/>
  <c r="R272" i="26"/>
  <c r="R368" i="26"/>
  <c r="R310" i="26"/>
  <c r="R367" i="26"/>
  <c r="R276" i="26"/>
  <c r="R377" i="26"/>
  <c r="R68" i="26"/>
  <c r="R210" i="26"/>
  <c r="R207" i="26"/>
  <c r="AD104" i="26"/>
  <c r="AD224" i="26"/>
  <c r="AD141" i="26"/>
  <c r="AD235" i="26"/>
  <c r="AD57" i="26"/>
  <c r="AD70" i="26"/>
  <c r="AD146" i="26"/>
  <c r="AD100" i="26"/>
  <c r="AD116" i="26"/>
  <c r="AD164" i="26"/>
  <c r="AD331" i="26"/>
  <c r="AD279" i="26"/>
  <c r="AD176" i="26"/>
  <c r="AD167" i="26"/>
  <c r="AD258" i="26"/>
  <c r="AD93" i="26"/>
  <c r="AD155" i="26"/>
  <c r="AD159" i="26"/>
  <c r="AD223" i="26"/>
  <c r="AD230" i="26"/>
  <c r="AD327" i="26"/>
  <c r="AD112" i="26"/>
  <c r="AD272" i="26"/>
  <c r="AD151" i="26"/>
  <c r="AD255" i="26"/>
  <c r="AD366" i="26"/>
  <c r="AD310" i="26"/>
  <c r="AD111" i="26"/>
  <c r="AD323" i="26"/>
  <c r="AD84" i="26"/>
  <c r="AD202" i="26"/>
  <c r="AD197" i="26"/>
  <c r="AD171" i="26"/>
  <c r="AD186" i="26"/>
  <c r="AD172" i="26"/>
  <c r="AD191" i="26"/>
  <c r="AD290" i="26"/>
  <c r="AD206" i="26"/>
  <c r="AD332" i="26"/>
  <c r="AD196" i="26"/>
  <c r="AD105" i="26"/>
  <c r="AD138" i="26"/>
  <c r="AD203" i="26"/>
  <c r="AD83" i="26"/>
  <c r="AD284" i="26"/>
  <c r="AD359" i="26"/>
  <c r="AD378" i="26"/>
  <c r="AD126" i="26"/>
  <c r="AD207" i="26"/>
  <c r="AD267" i="26"/>
  <c r="AD184" i="26"/>
  <c r="AD94" i="26"/>
  <c r="AD240" i="26"/>
  <c r="AD96" i="26"/>
  <c r="AD153" i="26"/>
  <c r="AD269" i="26"/>
  <c r="AD158" i="26"/>
  <c r="AD251" i="26"/>
  <c r="AD374" i="26"/>
  <c r="AD214" i="26"/>
  <c r="AD319" i="26"/>
  <c r="AD110" i="26"/>
  <c r="AD188" i="26"/>
  <c r="AD312" i="26"/>
  <c r="AD377" i="26"/>
  <c r="AD185" i="26"/>
  <c r="AD308" i="26"/>
  <c r="AD316" i="26"/>
  <c r="AD221" i="26"/>
  <c r="AD343" i="26"/>
  <c r="AD165" i="26"/>
  <c r="AD78" i="26"/>
  <c r="AD109" i="26"/>
  <c r="AD130" i="26"/>
  <c r="AD99" i="26"/>
  <c r="AI61" i="26"/>
  <c r="AD311" i="26"/>
  <c r="AD169" i="26"/>
  <c r="AD302" i="26"/>
  <c r="AD347" i="26"/>
  <c r="AD66" i="26"/>
  <c r="AD353" i="26"/>
  <c r="AD143" i="26"/>
  <c r="AD252" i="26"/>
  <c r="AD307" i="26"/>
  <c r="AD271" i="26"/>
  <c r="AD301" i="26"/>
  <c r="AD370" i="26"/>
  <c r="AD253" i="26"/>
  <c r="AD86" i="26"/>
  <c r="AD348" i="26"/>
  <c r="AD195" i="26"/>
  <c r="AD345" i="26"/>
  <c r="AD379" i="26"/>
  <c r="AD80" i="26"/>
  <c r="AD183" i="26"/>
  <c r="AD335" i="26"/>
  <c r="AD121" i="26"/>
  <c r="AH24" i="26"/>
  <c r="AD245" i="26"/>
  <c r="AD161" i="26"/>
  <c r="AI62" i="26"/>
  <c r="AD157" i="26"/>
  <c r="AD270" i="26"/>
  <c r="AD295" i="26"/>
  <c r="AD282" i="26"/>
  <c r="AD304" i="26"/>
  <c r="AD280" i="26"/>
  <c r="AD261" i="26"/>
  <c r="AD328" i="26"/>
  <c r="AD72" i="26"/>
  <c r="AD277" i="26"/>
  <c r="AD246" i="26"/>
  <c r="AD134" i="26"/>
  <c r="AD317" i="26"/>
  <c r="AD260" i="26"/>
  <c r="AD106" i="26"/>
  <c r="AD227" i="26"/>
  <c r="AD174" i="26"/>
  <c r="AD248" i="26"/>
  <c r="AD293" i="26"/>
  <c r="AD150" i="26"/>
  <c r="AD292" i="26"/>
  <c r="AD380" i="26"/>
  <c r="AD179" i="26"/>
  <c r="AD133" i="26"/>
  <c r="AD356" i="26"/>
  <c r="AH32" i="26"/>
  <c r="AI59" i="26"/>
  <c r="AI58" i="26"/>
  <c r="AI60" i="26"/>
  <c r="AD89" i="26"/>
  <c r="AD291" i="26"/>
  <c r="AD244" i="26"/>
  <c r="AI91" i="26"/>
  <c r="AI139" i="26"/>
  <c r="AD60" i="26"/>
  <c r="AI233" i="26"/>
  <c r="AI119" i="26"/>
  <c r="AD306" i="26"/>
  <c r="AI188" i="26"/>
  <c r="AI221" i="26"/>
  <c r="AI157" i="26"/>
  <c r="AH328" i="26"/>
  <c r="AI109" i="26"/>
  <c r="AH290" i="26"/>
  <c r="AI98" i="26"/>
  <c r="AH132" i="26"/>
  <c r="AH246" i="26"/>
  <c r="AH343" i="26"/>
  <c r="AI268" i="26"/>
  <c r="AI182" i="26"/>
  <c r="AH57" i="26"/>
  <c r="AH51" i="26"/>
  <c r="AH54" i="26"/>
  <c r="AI178" i="26"/>
  <c r="AH331" i="26"/>
  <c r="AH341" i="26"/>
  <c r="AH301" i="26"/>
  <c r="AD337" i="26"/>
  <c r="AD85" i="26"/>
  <c r="AD336" i="26"/>
  <c r="AD219" i="26"/>
  <c r="AD225" i="26"/>
  <c r="AD268" i="26"/>
  <c r="AI63" i="26"/>
  <c r="AD350" i="26"/>
  <c r="AD375" i="26"/>
  <c r="AD61" i="26"/>
  <c r="AD264" i="26"/>
  <c r="AD82" i="26"/>
  <c r="AD376" i="26"/>
  <c r="AD123" i="26"/>
  <c r="AD357" i="26"/>
  <c r="AD64" i="26"/>
  <c r="AD233" i="26"/>
  <c r="AD182" i="26"/>
  <c r="AD274" i="26"/>
  <c r="AD372" i="26"/>
  <c r="AD98" i="26"/>
  <c r="AD326" i="26"/>
  <c r="AD129" i="26"/>
  <c r="AD283" i="26"/>
  <c r="AD229" i="26"/>
  <c r="AD231" i="26"/>
  <c r="AD298" i="26"/>
  <c r="AD263" i="26"/>
  <c r="AD262" i="26"/>
  <c r="AD148" i="26"/>
  <c r="AD367" i="26"/>
  <c r="AD313" i="26"/>
  <c r="AD365" i="26"/>
  <c r="AD297" i="26"/>
  <c r="AD210" i="26"/>
  <c r="AD322" i="26"/>
  <c r="AH356" i="26"/>
  <c r="AD122" i="26"/>
  <c r="AH26" i="26"/>
  <c r="AH23" i="26"/>
  <c r="AH243" i="26"/>
  <c r="AH211" i="26"/>
  <c r="AH294" i="26"/>
  <c r="AH48" i="26"/>
  <c r="AH60" i="26"/>
  <c r="AH159" i="26"/>
  <c r="AH239" i="26"/>
  <c r="AH210" i="26"/>
  <c r="AH80" i="26"/>
  <c r="AH125" i="26"/>
  <c r="AH342" i="26"/>
  <c r="AH100" i="26"/>
  <c r="AH261" i="26"/>
  <c r="AH110" i="26"/>
  <c r="AH98" i="26"/>
  <c r="AH133" i="26"/>
  <c r="AH22" i="26"/>
  <c r="AH235" i="26"/>
  <c r="AD170" i="26"/>
  <c r="AI179" i="26"/>
  <c r="AI194" i="26"/>
  <c r="AI83" i="26"/>
  <c r="AI151" i="26"/>
  <c r="AI134" i="26"/>
  <c r="AI371" i="26"/>
  <c r="AI123" i="26"/>
  <c r="AI180" i="26"/>
  <c r="AI108" i="26"/>
  <c r="AI363" i="26"/>
  <c r="AI111" i="26"/>
  <c r="AH157" i="26"/>
  <c r="AH193" i="26"/>
  <c r="AH303" i="26"/>
  <c r="AH82" i="26"/>
  <c r="AH256" i="26"/>
  <c r="AH314" i="26"/>
  <c r="AH173" i="26"/>
  <c r="AH380" i="26"/>
  <c r="AI141" i="26"/>
  <c r="AH300" i="26"/>
  <c r="AH309" i="26"/>
  <c r="AH144" i="26"/>
  <c r="AH78" i="26"/>
  <c r="AD63" i="26"/>
  <c r="AI138" i="26"/>
  <c r="AI369" i="26"/>
  <c r="AI263" i="26"/>
  <c r="AI224" i="26"/>
  <c r="AI328" i="26"/>
  <c r="AI168" i="26"/>
  <c r="AI166" i="26"/>
  <c r="AI107" i="26"/>
  <c r="AI170" i="26"/>
  <c r="AI310" i="26"/>
  <c r="AI95" i="26"/>
  <c r="AI185" i="26"/>
  <c r="AI200" i="26"/>
  <c r="AI122" i="26"/>
  <c r="AI189" i="26"/>
  <c r="AI171" i="26"/>
  <c r="AI144" i="26"/>
  <c r="AI114" i="26"/>
  <c r="AI135" i="26"/>
  <c r="AI137" i="26"/>
  <c r="AI169" i="26"/>
  <c r="AI113" i="26"/>
  <c r="AI203" i="26"/>
  <c r="AI269" i="26"/>
  <c r="AI338" i="26"/>
  <c r="AI174" i="26"/>
  <c r="AH183" i="26"/>
  <c r="AH191" i="26"/>
  <c r="AH166" i="26"/>
  <c r="AH116" i="26"/>
  <c r="AH192" i="26"/>
  <c r="AH312" i="26"/>
  <c r="AH104" i="26"/>
  <c r="AH101" i="26"/>
  <c r="AH66" i="26"/>
  <c r="AH89" i="26"/>
  <c r="AH165" i="26"/>
  <c r="AH278" i="26"/>
  <c r="AH168" i="26"/>
  <c r="AC21" i="26"/>
  <c r="AG21" i="26" s="1"/>
  <c r="AC22" i="26" s="1"/>
  <c r="AG22" i="26" s="1"/>
  <c r="AC23" i="26" s="1"/>
  <c r="AG23" i="26" s="1"/>
  <c r="AC24" i="26" s="1"/>
  <c r="AG24" i="26" s="1"/>
  <c r="AC25" i="26" s="1"/>
  <c r="AG25" i="26" s="1"/>
  <c r="AC26" i="26" s="1"/>
  <c r="AG26" i="26" s="1"/>
  <c r="AC27" i="26" s="1"/>
  <c r="AG27" i="26" s="1"/>
  <c r="AC28" i="26" s="1"/>
  <c r="AG28" i="26" s="1"/>
  <c r="AC29" i="26" s="1"/>
  <c r="AG29" i="26" s="1"/>
  <c r="AC30" i="26" s="1"/>
  <c r="AG30" i="26" s="1"/>
  <c r="AC31" i="26" s="1"/>
  <c r="AG31" i="26" s="1"/>
  <c r="AC32" i="26" s="1"/>
  <c r="AG32" i="26" s="1"/>
  <c r="R94" i="3"/>
  <c r="AD107" i="26"/>
  <c r="AD137" i="26"/>
  <c r="AI128" i="26"/>
  <c r="AI102" i="26"/>
  <c r="AI204" i="26"/>
  <c r="AI284" i="26"/>
  <c r="AI92" i="26"/>
  <c r="AI104" i="26"/>
  <c r="AI176" i="26"/>
  <c r="AI311" i="26"/>
  <c r="AI167" i="26"/>
  <c r="AI112" i="26"/>
  <c r="AI318" i="26"/>
  <c r="AH65" i="26"/>
  <c r="AH118" i="26"/>
  <c r="AH182" i="26"/>
  <c r="AH94" i="26"/>
  <c r="AH318" i="26"/>
  <c r="AH305" i="26"/>
  <c r="AH68" i="26"/>
  <c r="AH332" i="26"/>
  <c r="AH213" i="26"/>
  <c r="AH346" i="26"/>
  <c r="AH222" i="26"/>
  <c r="AH164" i="26"/>
  <c r="AI64" i="26"/>
  <c r="AH47" i="26"/>
  <c r="AH34" i="26"/>
  <c r="AD285" i="26"/>
  <c r="AD358" i="26"/>
  <c r="AD163" i="26"/>
  <c r="AD275" i="26"/>
  <c r="AI154" i="26"/>
  <c r="AD360" i="26"/>
  <c r="AD314" i="26"/>
  <c r="AD88" i="26"/>
  <c r="AD140" i="26"/>
  <c r="AD278" i="26"/>
  <c r="AD369" i="26"/>
  <c r="AD362" i="26"/>
  <c r="AD58" i="26"/>
  <c r="AD125" i="26"/>
  <c r="AD265" i="26"/>
  <c r="AD238" i="26"/>
  <c r="AD139" i="26"/>
  <c r="AD305" i="26"/>
  <c r="AD181" i="26"/>
  <c r="AD354" i="26"/>
  <c r="AD208" i="26"/>
  <c r="AH190" i="26"/>
  <c r="AD259" i="26"/>
  <c r="AD166" i="26"/>
  <c r="AD201" i="26"/>
  <c r="AI68" i="26"/>
  <c r="AD74" i="26"/>
  <c r="AD145" i="26"/>
  <c r="AD118" i="26"/>
  <c r="AD216" i="26"/>
  <c r="AD204" i="26"/>
  <c r="AD334" i="26"/>
  <c r="AD299" i="26"/>
  <c r="AD330" i="26"/>
  <c r="AD361" i="26"/>
  <c r="AD321" i="26"/>
  <c r="AD180" i="26"/>
  <c r="AD177" i="26"/>
  <c r="AD71" i="26"/>
  <c r="AD162" i="26"/>
  <c r="AD135" i="26"/>
  <c r="AD75" i="26"/>
  <c r="AD368" i="26"/>
  <c r="AD364" i="26"/>
  <c r="AD119" i="26"/>
  <c r="AD226" i="26"/>
  <c r="AD340" i="26"/>
  <c r="AD128" i="26"/>
  <c r="AD189" i="26"/>
  <c r="AD344" i="26"/>
  <c r="AD117" i="26"/>
  <c r="AD300" i="26"/>
  <c r="AD218" i="26"/>
  <c r="AD59" i="26"/>
  <c r="AD154" i="26"/>
  <c r="AD287" i="26"/>
  <c r="AD281" i="26"/>
  <c r="AD102" i="26"/>
  <c r="AD273" i="26"/>
  <c r="AD87" i="26"/>
  <c r="AD212" i="26"/>
  <c r="AD266" i="26"/>
  <c r="AD303" i="26"/>
  <c r="AD217" i="26"/>
  <c r="AD114" i="26"/>
  <c r="AD289" i="26"/>
  <c r="AD193" i="26"/>
  <c r="AD160" i="26"/>
  <c r="AD73" i="26"/>
  <c r="AD198" i="26"/>
  <c r="AD215" i="26"/>
  <c r="AD363" i="26"/>
  <c r="AD92" i="26"/>
  <c r="AD294" i="26"/>
  <c r="AD349" i="26"/>
  <c r="AD199" i="26"/>
  <c r="AD324" i="26"/>
  <c r="AI196" i="26"/>
  <c r="AI86" i="26"/>
  <c r="AI312" i="26"/>
  <c r="AI305" i="26"/>
  <c r="AI163" i="26"/>
  <c r="AI130" i="26"/>
  <c r="AI124" i="26"/>
  <c r="AI136" i="26"/>
  <c r="AI80" i="26"/>
  <c r="AI79" i="26"/>
  <c r="AI292" i="26"/>
  <c r="AI172" i="26"/>
  <c r="AI181" i="26"/>
  <c r="AI96" i="26"/>
  <c r="AI131" i="26"/>
  <c r="AI378" i="26"/>
  <c r="AI380" i="26"/>
  <c r="AI105" i="26"/>
  <c r="AI126" i="26"/>
  <c r="AI155" i="26"/>
  <c r="AI186" i="26"/>
  <c r="AI87" i="26"/>
  <c r="AI116" i="26"/>
  <c r="AI250" i="26"/>
  <c r="AI165" i="26"/>
  <c r="AI125" i="26"/>
  <c r="AI82" i="26"/>
  <c r="AI297" i="26"/>
  <c r="AI198" i="26"/>
  <c r="AH205" i="26"/>
  <c r="AH198" i="26"/>
  <c r="AH296" i="26"/>
  <c r="AH93" i="26"/>
  <c r="AH344" i="26"/>
  <c r="AH69" i="26"/>
  <c r="AH97" i="26"/>
  <c r="AH67" i="26"/>
  <c r="AH70" i="26"/>
  <c r="AH81" i="26"/>
  <c r="AH138" i="26"/>
  <c r="AH121" i="26"/>
  <c r="AH106" i="26"/>
  <c r="AH372" i="26"/>
  <c r="AH270" i="26"/>
  <c r="AH282" i="26"/>
  <c r="AH137" i="26"/>
  <c r="AH62" i="26"/>
  <c r="AH231" i="26"/>
  <c r="AH321" i="26"/>
  <c r="AH265" i="26"/>
  <c r="AI127" i="26"/>
  <c r="AI294" i="26"/>
  <c r="AI192" i="26"/>
  <c r="AH250" i="26"/>
  <c r="AH377" i="26"/>
  <c r="AH61" i="26"/>
  <c r="AH325" i="26"/>
  <c r="AH264" i="26"/>
  <c r="AH171" i="26"/>
  <c r="AH215" i="26"/>
  <c r="AH58" i="26"/>
  <c r="AH145" i="26"/>
  <c r="AH46" i="26"/>
  <c r="AI201" i="26"/>
  <c r="AI346" i="26"/>
  <c r="AI89" i="26"/>
  <c r="AD250" i="26"/>
  <c r="AD44" i="26"/>
  <c r="X67" i="3" s="1"/>
  <c r="AH258" i="26"/>
  <c r="AH330" i="26"/>
  <c r="AH335" i="26"/>
  <c r="AH148" i="26"/>
  <c r="AH52" i="26"/>
  <c r="AH55" i="26"/>
  <c r="AH334" i="26"/>
  <c r="AH91" i="26"/>
  <c r="AH126" i="26"/>
  <c r="AH142" i="26"/>
  <c r="AH95" i="26"/>
  <c r="AH72" i="26"/>
  <c r="AH130" i="26"/>
  <c r="AH112" i="26"/>
  <c r="AH152" i="26"/>
  <c r="AH319" i="26"/>
  <c r="AH207" i="26"/>
  <c r="AH253" i="26"/>
  <c r="AH263" i="26"/>
  <c r="AH248" i="26"/>
  <c r="AH50" i="26"/>
  <c r="AH275" i="26"/>
  <c r="AH252" i="26"/>
  <c r="AH206" i="26"/>
  <c r="AH249" i="26"/>
  <c r="AH326" i="26"/>
  <c r="AH340" i="26"/>
  <c r="AH169" i="26"/>
  <c r="AH86" i="26"/>
  <c r="AH153" i="26"/>
  <c r="AH131" i="26"/>
  <c r="AH174" i="26"/>
  <c r="AH184" i="26"/>
  <c r="AH140" i="26"/>
  <c r="AH223" i="26"/>
  <c r="AH242" i="26"/>
  <c r="AH202" i="26"/>
  <c r="AH281" i="26"/>
  <c r="AH295" i="26"/>
  <c r="AH244" i="26"/>
  <c r="AH120" i="26"/>
  <c r="AH187" i="26"/>
  <c r="AH308" i="26"/>
  <c r="AH143" i="26"/>
  <c r="AH107" i="26"/>
  <c r="AH324" i="26"/>
  <c r="AH177" i="26"/>
  <c r="AH186" i="26"/>
  <c r="AH237" i="26"/>
  <c r="AH151" i="26"/>
  <c r="AH59" i="26"/>
  <c r="AH63" i="26"/>
  <c r="AH323" i="26"/>
  <c r="AH212" i="26"/>
  <c r="AH77" i="26"/>
  <c r="AH268" i="26"/>
  <c r="AH53" i="26"/>
  <c r="AH272" i="26"/>
  <c r="AH203" i="26"/>
  <c r="AH214" i="26"/>
  <c r="AH195" i="26"/>
  <c r="AH84" i="26"/>
  <c r="AH241" i="26"/>
  <c r="AH128" i="26"/>
  <c r="AH99" i="26"/>
  <c r="AH150" i="26"/>
  <c r="AI66" i="26"/>
  <c r="AI74" i="26"/>
  <c r="AI73" i="26"/>
  <c r="AI293" i="26"/>
  <c r="AI197" i="26"/>
  <c r="AI320" i="26"/>
  <c r="AD65" i="26"/>
  <c r="AI65" i="26"/>
  <c r="AI147" i="26"/>
  <c r="AI206" i="26"/>
  <c r="AI84" i="26"/>
  <c r="AI145" i="26"/>
  <c r="AI173" i="26"/>
  <c r="AI327" i="26"/>
  <c r="AI120" i="26"/>
  <c r="AI149" i="26"/>
  <c r="AI193" i="26"/>
  <c r="AI90" i="26"/>
  <c r="AI202" i="26"/>
  <c r="AI288" i="26"/>
  <c r="AI316" i="26"/>
  <c r="AI110" i="26"/>
  <c r="AI187" i="26"/>
  <c r="AI290" i="26"/>
  <c r="AI121" i="26"/>
  <c r="AI195" i="26"/>
  <c r="AI164" i="26"/>
  <c r="AI143" i="26"/>
  <c r="AI140" i="26"/>
  <c r="AI184" i="26"/>
  <c r="AI298" i="26"/>
  <c r="AD152" i="26"/>
  <c r="AD333" i="26"/>
  <c r="AH298" i="26"/>
  <c r="AI225" i="26"/>
  <c r="AI199" i="26"/>
  <c r="AI115" i="26"/>
  <c r="AI150" i="26"/>
  <c r="AI324" i="26"/>
  <c r="AI234" i="26"/>
  <c r="AI367" i="26"/>
  <c r="AI88" i="26"/>
  <c r="AI301" i="26"/>
  <c r="AI253" i="26"/>
  <c r="AI159" i="26"/>
  <c r="AI118" i="26"/>
  <c r="AI273" i="26"/>
  <c r="AI142" i="26"/>
  <c r="AI103" i="26"/>
  <c r="AI153" i="26"/>
  <c r="AI276" i="26"/>
  <c r="AI161" i="26"/>
  <c r="AI106" i="26"/>
  <c r="AI299" i="26"/>
  <c r="AI162" i="26"/>
  <c r="AI183" i="26"/>
  <c r="AI190" i="26"/>
  <c r="AI133" i="26"/>
  <c r="AI117" i="26"/>
  <c r="AI146" i="26"/>
  <c r="AI152" i="26"/>
  <c r="AI132" i="26"/>
  <c r="AI129" i="26"/>
  <c r="AH236" i="26"/>
  <c r="AH279" i="26"/>
  <c r="AH163" i="26"/>
  <c r="AH75" i="26"/>
  <c r="AH254" i="26"/>
  <c r="AH247" i="26"/>
  <c r="AH147" i="26"/>
  <c r="AH313" i="26"/>
  <c r="AH197" i="26"/>
  <c r="AH322" i="26"/>
  <c r="AH149" i="26"/>
  <c r="AH269" i="26"/>
  <c r="AH274" i="26"/>
  <c r="AH162" i="26"/>
  <c r="AH284" i="26"/>
  <c r="AH123" i="26"/>
  <c r="AH83" i="26"/>
  <c r="AH194" i="26"/>
  <c r="AH316" i="26"/>
  <c r="AH230" i="26"/>
  <c r="AH311" i="26"/>
  <c r="AH64" i="26"/>
  <c r="AI156" i="26"/>
  <c r="AI175" i="26"/>
  <c r="AH245" i="26"/>
  <c r="AH374" i="26"/>
  <c r="AH156" i="26"/>
  <c r="AH306" i="26"/>
  <c r="AH233" i="26"/>
  <c r="AH76" i="26"/>
  <c r="AH135" i="26"/>
  <c r="AH286" i="26"/>
  <c r="AH196" i="26"/>
  <c r="AH251" i="26"/>
  <c r="AH234" i="26"/>
  <c r="AH320" i="26"/>
  <c r="AH141" i="26"/>
  <c r="AH204" i="26"/>
  <c r="AH220" i="26"/>
  <c r="AH73" i="26"/>
  <c r="AH327" i="26"/>
  <c r="AH349" i="26"/>
  <c r="AH201" i="26"/>
  <c r="AH154" i="26"/>
  <c r="AH216" i="26"/>
  <c r="AH291" i="26"/>
  <c r="AH136" i="26"/>
  <c r="AH79" i="26"/>
  <c r="AH170" i="26"/>
  <c r="AH56" i="26"/>
  <c r="AH71" i="26"/>
  <c r="AH339" i="26"/>
  <c r="AH172" i="26"/>
  <c r="AH302" i="26"/>
  <c r="AH228" i="26"/>
  <c r="AH238" i="26"/>
  <c r="AH109" i="26"/>
  <c r="AH175" i="26"/>
  <c r="AH105" i="26"/>
  <c r="AH179" i="26"/>
  <c r="AH96" i="26"/>
  <c r="AH189" i="26"/>
  <c r="AH310" i="26"/>
  <c r="AH111" i="26"/>
  <c r="AH31" i="26"/>
  <c r="AH221" i="26"/>
  <c r="AH39" i="26"/>
  <c r="AD120" i="26"/>
  <c r="AD213" i="26"/>
  <c r="AD352" i="26"/>
  <c r="AD286" i="26"/>
  <c r="AD25" i="26"/>
  <c r="AH119" i="26"/>
  <c r="AH115" i="26"/>
  <c r="AH180" i="26"/>
  <c r="AH181" i="26"/>
  <c r="AH37" i="26"/>
  <c r="AH124" i="26"/>
  <c r="AH160" i="26"/>
  <c r="AH217" i="26"/>
  <c r="AH40" i="26"/>
  <c r="AH127" i="26"/>
  <c r="AH178" i="26"/>
  <c r="AH185" i="26"/>
  <c r="AH28" i="26"/>
  <c r="AH36" i="26"/>
  <c r="AH43" i="26"/>
  <c r="AH260" i="26"/>
  <c r="AH225" i="26"/>
  <c r="AH87" i="26"/>
  <c r="AH117" i="26"/>
  <c r="AH229" i="26"/>
  <c r="AH285" i="26"/>
  <c r="AH92" i="26"/>
  <c r="AH297" i="26"/>
  <c r="AH161" i="26"/>
  <c r="AH347" i="26"/>
  <c r="AH345" i="26"/>
  <c r="AH266" i="26"/>
  <c r="AH276" i="26"/>
  <c r="AH200" i="26"/>
  <c r="AH329" i="26"/>
  <c r="AH90" i="26"/>
  <c r="AH283" i="26"/>
  <c r="AH158" i="26"/>
  <c r="AH315" i="26"/>
  <c r="AH333" i="26"/>
  <c r="AH267" i="26"/>
  <c r="AH114" i="26"/>
  <c r="AH139" i="26"/>
  <c r="AH108" i="26"/>
  <c r="AH289" i="26"/>
  <c r="AH88" i="26"/>
  <c r="AH85" i="26"/>
  <c r="AH45" i="26"/>
  <c r="AH146" i="26"/>
  <c r="AH33" i="26"/>
  <c r="AH42" i="26"/>
  <c r="AH240" i="26"/>
  <c r="AH167" i="26"/>
  <c r="AH49" i="26"/>
  <c r="AH155" i="26"/>
  <c r="AH44" i="26"/>
  <c r="AH27" i="26"/>
  <c r="AH29" i="26"/>
  <c r="AH103" i="26"/>
  <c r="AH199" i="26"/>
  <c r="AH262" i="26"/>
  <c r="AH227" i="26"/>
  <c r="AH188" i="26"/>
  <c r="AH113" i="26"/>
  <c r="AH337" i="26"/>
  <c r="AH226" i="26"/>
  <c r="AH292" i="26"/>
  <c r="AH209" i="26"/>
  <c r="AH219" i="26"/>
  <c r="AH232" i="26"/>
  <c r="AH134" i="26"/>
  <c r="AH224" i="26"/>
  <c r="AH218" i="26"/>
  <c r="AH208" i="26"/>
  <c r="AH277" i="26"/>
  <c r="AH74" i="26"/>
  <c r="AD320" i="26"/>
  <c r="AH102" i="26"/>
  <c r="AH273" i="26"/>
  <c r="AH317" i="26"/>
  <c r="AH280" i="26"/>
  <c r="AH336" i="26"/>
  <c r="AH30" i="26"/>
  <c r="AH129" i="26"/>
  <c r="AH38" i="26"/>
  <c r="AH122" i="26"/>
  <c r="AH41" i="26"/>
  <c r="AH25" i="26"/>
  <c r="AH176" i="26"/>
  <c r="AH35" i="26"/>
  <c r="AD142" i="26"/>
  <c r="AD371" i="26"/>
  <c r="AD101" i="26"/>
  <c r="AD232" i="26"/>
  <c r="AD325" i="26"/>
  <c r="AD241" i="26"/>
  <c r="AD115" i="26"/>
  <c r="AD355" i="26"/>
  <c r="AD149" i="26"/>
  <c r="AD97" i="26"/>
  <c r="AD222" i="26"/>
  <c r="AD124" i="26"/>
  <c r="AD192" i="26"/>
  <c r="AD309" i="26"/>
  <c r="AD211" i="26"/>
  <c r="AD79" i="26"/>
  <c r="AD254" i="26"/>
  <c r="AD90" i="26"/>
  <c r="AD76" i="26"/>
  <c r="AD239" i="26"/>
  <c r="AD95" i="26"/>
  <c r="AD236" i="26"/>
  <c r="AD228" i="26"/>
  <c r="AD209" i="26"/>
  <c r="AD276" i="26"/>
  <c r="AD173" i="26"/>
  <c r="AD346" i="26"/>
  <c r="AD190" i="26"/>
  <c r="AD147" i="26"/>
  <c r="AH293" i="26"/>
  <c r="AI177" i="26"/>
  <c r="AI99" i="26"/>
  <c r="AH288" i="26"/>
  <c r="AH287" i="26"/>
  <c r="AI78" i="26"/>
  <c r="AH307" i="26"/>
  <c r="AH338" i="26"/>
  <c r="AI70" i="26"/>
  <c r="AI94" i="26"/>
  <c r="AH352" i="26"/>
  <c r="AD67" i="26"/>
  <c r="AH367" i="26"/>
  <c r="AH259" i="26"/>
  <c r="AI69" i="26"/>
  <c r="AI81" i="26"/>
  <c r="AI158" i="26"/>
  <c r="AH304" i="26"/>
  <c r="AI71" i="26"/>
  <c r="AI93" i="26"/>
  <c r="AH255" i="26"/>
  <c r="AI333" i="26"/>
  <c r="AH357" i="26"/>
  <c r="AI101" i="26"/>
  <c r="AI76" i="26"/>
  <c r="AH257" i="26"/>
  <c r="AI75" i="26"/>
  <c r="AI335" i="26"/>
  <c r="AI313" i="26"/>
  <c r="AI359" i="26"/>
  <c r="AI325" i="26"/>
  <c r="AI307" i="26"/>
  <c r="AI283" i="26"/>
  <c r="AI277" i="26"/>
  <c r="AI366" i="26"/>
  <c r="AI291" i="26"/>
  <c r="AI336" i="26"/>
  <c r="AI358" i="26"/>
  <c r="AI341" i="26"/>
  <c r="AI365" i="26"/>
  <c r="AI321" i="26"/>
  <c r="AI207" i="26"/>
  <c r="AI352" i="26"/>
  <c r="AI261" i="26"/>
  <c r="AI379" i="26"/>
  <c r="AI248" i="26"/>
  <c r="AI332" i="26"/>
  <c r="AI272" i="26"/>
  <c r="AI304" i="26"/>
  <c r="AI343" i="26"/>
  <c r="AI319" i="26"/>
  <c r="AI255" i="26"/>
  <c r="AI377" i="26"/>
  <c r="AI240" i="26"/>
  <c r="AH359" i="26"/>
  <c r="AH358" i="26"/>
  <c r="AH364" i="26"/>
  <c r="AI340" i="26"/>
  <c r="AI375" i="26"/>
  <c r="AI314" i="26"/>
  <c r="AI271" i="26"/>
  <c r="AI329" i="26"/>
  <c r="AI357" i="26"/>
  <c r="AI339" i="26"/>
  <c r="AI215" i="26"/>
  <c r="AH361" i="26"/>
  <c r="AI266" i="26"/>
  <c r="AI287" i="26"/>
  <c r="AI257" i="26"/>
  <c r="AH369" i="26"/>
  <c r="AH362" i="26"/>
  <c r="AI300" i="26"/>
  <c r="AH350" i="26"/>
  <c r="AH348" i="26"/>
  <c r="AI331" i="26"/>
  <c r="AH365" i="26"/>
  <c r="AI356" i="26"/>
  <c r="AI270" i="26"/>
  <c r="AI296" i="26"/>
  <c r="AI286" i="26"/>
  <c r="AI241" i="26"/>
  <c r="AI212" i="26"/>
  <c r="AI370" i="26"/>
  <c r="AI361" i="26"/>
  <c r="AI364" i="26"/>
  <c r="AI279" i="26"/>
  <c r="AI249" i="26"/>
  <c r="AI372" i="26"/>
  <c r="AI348" i="26"/>
  <c r="AI285" i="26"/>
  <c r="AI254" i="26"/>
  <c r="AI260" i="26"/>
  <c r="AI245" i="26"/>
  <c r="AI280" i="26"/>
  <c r="AI302" i="26"/>
  <c r="AI243" i="26"/>
  <c r="AI349" i="26"/>
  <c r="AI218" i="26"/>
  <c r="AI232" i="26"/>
  <c r="AI205" i="26"/>
  <c r="AI210" i="26"/>
  <c r="AI326" i="26"/>
  <c r="AI374" i="26"/>
  <c r="AI373" i="26"/>
  <c r="AI222" i="26"/>
  <c r="AI214" i="26"/>
  <c r="AI281" i="26"/>
  <c r="AI235" i="26"/>
  <c r="AH363" i="26"/>
  <c r="AH351" i="26"/>
  <c r="AH366" i="26"/>
  <c r="AI223" i="26"/>
  <c r="AH376" i="26"/>
  <c r="AH375" i="26"/>
  <c r="AI323" i="26"/>
  <c r="AI220" i="26"/>
  <c r="AI278" i="26"/>
  <c r="AI231" i="26"/>
  <c r="AI262" i="26"/>
  <c r="AI252" i="26"/>
  <c r="AI376" i="26"/>
  <c r="AH353" i="26"/>
  <c r="AH360" i="26"/>
  <c r="AI239" i="26"/>
  <c r="AI216" i="26"/>
  <c r="AI230" i="26"/>
  <c r="AI334" i="26"/>
  <c r="AH354" i="26"/>
  <c r="AI303" i="26"/>
  <c r="AI330" i="26"/>
  <c r="AI315" i="26"/>
  <c r="AI353" i="26"/>
  <c r="AI256" i="26"/>
  <c r="AI226" i="26"/>
  <c r="AI236" i="26"/>
  <c r="AI219" i="26"/>
  <c r="AI209" i="26"/>
  <c r="AI246" i="26"/>
  <c r="AI342" i="26"/>
  <c r="AI289" i="26"/>
  <c r="AI337" i="26"/>
  <c r="AI258" i="26"/>
  <c r="AI355" i="26"/>
  <c r="AI213" i="26"/>
  <c r="AI238" i="26"/>
  <c r="AI208" i="26"/>
  <c r="AI362" i="26"/>
  <c r="AI264" i="26"/>
  <c r="AI282" i="26"/>
  <c r="AI344" i="26"/>
  <c r="AI351" i="26"/>
  <c r="AI211" i="26"/>
  <c r="AI229" i="26"/>
  <c r="AI265" i="26"/>
  <c r="AI237" i="26"/>
  <c r="AI347" i="26"/>
  <c r="AI247" i="26"/>
  <c r="AI309" i="26"/>
  <c r="AI217" i="26"/>
  <c r="AI227" i="26"/>
  <c r="AH378" i="26"/>
  <c r="AH379" i="26"/>
  <c r="AH355" i="26"/>
  <c r="AI242" i="26"/>
  <c r="AI259" i="26"/>
  <c r="AI354" i="26"/>
  <c r="AI251" i="26"/>
  <c r="AI322" i="26"/>
  <c r="AI345" i="26"/>
  <c r="AI267" i="26"/>
  <c r="AI228" i="26"/>
  <c r="AI317" i="26"/>
  <c r="AI274" i="26"/>
  <c r="AI350" i="26"/>
  <c r="AI308" i="26"/>
  <c r="AH368" i="26"/>
  <c r="AH371" i="26"/>
  <c r="AH370" i="26"/>
  <c r="AI306" i="26"/>
  <c r="AI360" i="26"/>
  <c r="AI275" i="26"/>
  <c r="AI148" i="26"/>
  <c r="AI85" i="26"/>
  <c r="AH271" i="26"/>
  <c r="AI77" i="26"/>
  <c r="AH299" i="26"/>
  <c r="AI191" i="26"/>
  <c r="AI72" i="26"/>
  <c r="AI100" i="26"/>
  <c r="AI368" i="26"/>
  <c r="AI295" i="26"/>
  <c r="AI244" i="26"/>
  <c r="AH373" i="26"/>
  <c r="AI160" i="26"/>
  <c r="AI97" i="26"/>
  <c r="AI67" i="26"/>
  <c r="AH21" i="26"/>
  <c r="AD21" i="26"/>
  <c r="U67" i="3" s="1"/>
  <c r="L126" i="3"/>
  <c r="L127" i="3" s="1"/>
  <c r="O126" i="3"/>
  <c r="O127" i="3" s="1"/>
  <c r="H48" i="32" l="1"/>
  <c r="Q42" i="37"/>
  <c r="G48" i="32"/>
  <c r="P42" i="37"/>
  <c r="AL59" i="3"/>
  <c r="R66" i="3"/>
  <c r="AJ67" i="3"/>
  <c r="AG67" i="3"/>
  <c r="X66" i="3"/>
  <c r="AA66" i="3"/>
  <c r="AA69" i="3" s="1"/>
  <c r="AA74" i="3" s="1"/>
  <c r="U46" i="13" s="1"/>
  <c r="AM66" i="3"/>
  <c r="AJ66" i="3"/>
  <c r="AD66" i="3"/>
  <c r="AG66" i="3"/>
  <c r="U66" i="3"/>
  <c r="U69" i="3" s="1"/>
  <c r="U74" i="3" s="1"/>
  <c r="S46" i="13" s="1"/>
  <c r="AD67" i="3"/>
  <c r="AM67" i="3"/>
  <c r="AP44" i="3"/>
  <c r="AP52" i="3" s="1"/>
  <c r="AP59" i="3" s="1"/>
  <c r="AP63" i="3" s="1"/>
  <c r="AO63" i="3" s="1"/>
  <c r="AO40" i="3"/>
  <c r="AM78" i="3"/>
  <c r="AM77" i="3"/>
  <c r="AM60" i="3"/>
  <c r="AM62" i="3"/>
  <c r="Y35" i="13"/>
  <c r="Y37" i="13" s="1"/>
  <c r="AG78" i="3"/>
  <c r="W50" i="13" s="1"/>
  <c r="AG77" i="3"/>
  <c r="W49" i="13" s="1"/>
  <c r="AJ63" i="3"/>
  <c r="AI63" i="3" s="1"/>
  <c r="X35" i="13"/>
  <c r="X37" i="13" s="1"/>
  <c r="W36" i="13"/>
  <c r="W38" i="13" s="1"/>
  <c r="Y45" i="13"/>
  <c r="AJ60" i="3"/>
  <c r="AI59" i="3"/>
  <c r="AJ62" i="3"/>
  <c r="O93" i="3"/>
  <c r="Q33" i="26"/>
  <c r="U33" i="26" s="1"/>
  <c r="Q34" i="26" s="1"/>
  <c r="U34" i="26" s="1"/>
  <c r="Q35" i="26" s="1"/>
  <c r="U35" i="26" s="1"/>
  <c r="Q36" i="26" s="1"/>
  <c r="U36" i="26" s="1"/>
  <c r="Q37" i="26" s="1"/>
  <c r="U37" i="26" s="1"/>
  <c r="Q38" i="26" s="1"/>
  <c r="U38" i="26" s="1"/>
  <c r="Q39" i="26" s="1"/>
  <c r="U39" i="26" s="1"/>
  <c r="Q40" i="26" s="1"/>
  <c r="U40" i="26" s="1"/>
  <c r="Q41" i="26" s="1"/>
  <c r="U41" i="26" s="1"/>
  <c r="Q42" i="26" s="1"/>
  <c r="U42" i="26" s="1"/>
  <c r="Q43" i="26" s="1"/>
  <c r="U43" i="26" s="1"/>
  <c r="Q44" i="26" s="1"/>
  <c r="U44" i="26" s="1"/>
  <c r="AC33" i="26"/>
  <c r="AG33" i="26" s="1"/>
  <c r="AC34" i="26" s="1"/>
  <c r="AG34" i="26" s="1"/>
  <c r="AC35" i="26" s="1"/>
  <c r="AG35" i="26" s="1"/>
  <c r="AC36" i="26" s="1"/>
  <c r="AG36" i="26" s="1"/>
  <c r="AC37" i="26" s="1"/>
  <c r="AG37" i="26" s="1"/>
  <c r="AC38" i="26" s="1"/>
  <c r="AG38" i="26" s="1"/>
  <c r="AC39" i="26" s="1"/>
  <c r="AG39" i="26" s="1"/>
  <c r="AC40" i="26" s="1"/>
  <c r="AG40" i="26" s="1"/>
  <c r="AC41" i="26" s="1"/>
  <c r="AG41" i="26" s="1"/>
  <c r="AC42" i="26" s="1"/>
  <c r="AG42" i="26" s="1"/>
  <c r="AC43" i="26" s="1"/>
  <c r="AG43" i="26" s="1"/>
  <c r="AC44" i="26" s="1"/>
  <c r="AG44" i="26" s="1"/>
  <c r="X94" i="3" s="1"/>
  <c r="U94" i="3"/>
  <c r="H43" i="30"/>
  <c r="H158" i="27" s="1"/>
  <c r="G43" i="30"/>
  <c r="G158" i="27" s="1"/>
  <c r="L104" i="3"/>
  <c r="P32" i="37" s="1"/>
  <c r="L76" i="3"/>
  <c r="P31" i="37" l="1"/>
  <c r="P48" i="13"/>
  <c r="AG69" i="3"/>
  <c r="AM69" i="3"/>
  <c r="AM71" i="3"/>
  <c r="Y36" i="13"/>
  <c r="Y38" i="13" s="1"/>
  <c r="AO59" i="3"/>
  <c r="AP60" i="3"/>
  <c r="AP62" i="3"/>
  <c r="AJ77" i="3"/>
  <c r="X49" i="13" s="1"/>
  <c r="AJ78" i="3"/>
  <c r="X50" i="13" s="1"/>
  <c r="AL63" i="3"/>
  <c r="X36" i="13"/>
  <c r="X38" i="13" s="1"/>
  <c r="AG71" i="3"/>
  <c r="W43" i="13" s="1"/>
  <c r="AJ69" i="3"/>
  <c r="AJ74" i="3" s="1"/>
  <c r="X46" i="13" s="1"/>
  <c r="AJ71" i="3"/>
  <c r="X43" i="13" s="1"/>
  <c r="AA71" i="3"/>
  <c r="U43" i="13" s="1"/>
  <c r="U71" i="3"/>
  <c r="AD69" i="3"/>
  <c r="AD74" i="3" s="1"/>
  <c r="V46" i="13" s="1"/>
  <c r="AD71" i="3"/>
  <c r="V43" i="13" s="1"/>
  <c r="AA76" i="3"/>
  <c r="U48" i="13" s="1"/>
  <c r="AA104" i="3"/>
  <c r="X69" i="3"/>
  <c r="X74" i="3" s="1"/>
  <c r="T46" i="13" s="1"/>
  <c r="X71" i="3"/>
  <c r="T43" i="13" s="1"/>
  <c r="O72" i="3"/>
  <c r="Q44" i="13" s="1"/>
  <c r="R71" i="3"/>
  <c r="R43" i="13" s="1"/>
  <c r="R69" i="3"/>
  <c r="O69" i="3"/>
  <c r="O74" i="3" s="1"/>
  <c r="Q46" i="13" s="1"/>
  <c r="O71" i="3"/>
  <c r="Q43" i="13" s="1"/>
  <c r="R93" i="3"/>
  <c r="R72" i="3" s="1"/>
  <c r="J54" i="2"/>
  <c r="Q45" i="26"/>
  <c r="U45" i="26" s="1"/>
  <c r="Q46" i="26" s="1"/>
  <c r="U46" i="26" s="1"/>
  <c r="Q47" i="26" s="1"/>
  <c r="U47" i="26" s="1"/>
  <c r="Q48" i="26" s="1"/>
  <c r="U48" i="26" s="1"/>
  <c r="Q49" i="26" s="1"/>
  <c r="U49" i="26" s="1"/>
  <c r="Q50" i="26" s="1"/>
  <c r="U50" i="26" s="1"/>
  <c r="Q51" i="26" s="1"/>
  <c r="U51" i="26" s="1"/>
  <c r="Q52" i="26" s="1"/>
  <c r="U52" i="26" s="1"/>
  <c r="Q53" i="26" s="1"/>
  <c r="U53" i="26" s="1"/>
  <c r="Q54" i="26" s="1"/>
  <c r="U54" i="26" s="1"/>
  <c r="Q55" i="26" s="1"/>
  <c r="U55" i="26" s="1"/>
  <c r="Q56" i="26" s="1"/>
  <c r="U56" i="26" s="1"/>
  <c r="AM94" i="3"/>
  <c r="AC45" i="26"/>
  <c r="AG45" i="26" s="1"/>
  <c r="AC46" i="26" s="1"/>
  <c r="AG46" i="26" s="1"/>
  <c r="AC47" i="26" s="1"/>
  <c r="AG47" i="26" s="1"/>
  <c r="AC48" i="26" s="1"/>
  <c r="AG48" i="26" s="1"/>
  <c r="AC49" i="26" s="1"/>
  <c r="AG49" i="26" s="1"/>
  <c r="AC50" i="26" s="1"/>
  <c r="AG50" i="26" s="1"/>
  <c r="AC51" i="26" s="1"/>
  <c r="AG51" i="26" s="1"/>
  <c r="AC52" i="26" s="1"/>
  <c r="AG52" i="26" s="1"/>
  <c r="AC53" i="26" s="1"/>
  <c r="AG53" i="26" s="1"/>
  <c r="AC54" i="26" s="1"/>
  <c r="AG54" i="26" s="1"/>
  <c r="AC55" i="26" s="1"/>
  <c r="AG55" i="26" s="1"/>
  <c r="AC56" i="26" s="1"/>
  <c r="AG56" i="26" s="1"/>
  <c r="AA94" i="3" s="1"/>
  <c r="G40" i="32"/>
  <c r="L125" i="3"/>
  <c r="G35" i="30"/>
  <c r="G28" i="27"/>
  <c r="G47" i="32" l="1"/>
  <c r="P40" i="37"/>
  <c r="L40" i="32"/>
  <c r="L124" i="32" s="1"/>
  <c r="U32" i="37"/>
  <c r="U31" i="37" s="1"/>
  <c r="R76" i="3"/>
  <c r="R48" i="13" s="1"/>
  <c r="R74" i="3"/>
  <c r="R46" i="13" s="1"/>
  <c r="AM76" i="3"/>
  <c r="AM74" i="3"/>
  <c r="Y46" i="13" s="1"/>
  <c r="AG76" i="3"/>
  <c r="W48" i="13" s="1"/>
  <c r="AG74" i="3"/>
  <c r="W46" i="13" s="1"/>
  <c r="G124" i="32"/>
  <c r="AA125" i="3"/>
  <c r="U40" i="37" s="1"/>
  <c r="L28" i="27"/>
  <c r="L35" i="30"/>
  <c r="S43" i="13"/>
  <c r="AJ76" i="3"/>
  <c r="X48" i="13" s="1"/>
  <c r="AD76" i="3"/>
  <c r="V48" i="13" s="1"/>
  <c r="X76" i="3"/>
  <c r="T48" i="13" s="1"/>
  <c r="Y50" i="13"/>
  <c r="Y49" i="13"/>
  <c r="D29" i="13" s="1"/>
  <c r="E57" i="2"/>
  <c r="Y43" i="13"/>
  <c r="AC57" i="26"/>
  <c r="AG57" i="26" s="1"/>
  <c r="AC58" i="26" s="1"/>
  <c r="AG58" i="26" s="1"/>
  <c r="AC59" i="26" s="1"/>
  <c r="AG59" i="26" s="1"/>
  <c r="AC60" i="26" s="1"/>
  <c r="AG60" i="26" s="1"/>
  <c r="AC61" i="26" s="1"/>
  <c r="AG61" i="26" s="1"/>
  <c r="AC62" i="26" s="1"/>
  <c r="AG62" i="26" s="1"/>
  <c r="AC63" i="26" s="1"/>
  <c r="AG63" i="26" s="1"/>
  <c r="AC64" i="26" s="1"/>
  <c r="AG64" i="26" s="1"/>
  <c r="AC65" i="26" s="1"/>
  <c r="AG65" i="26" s="1"/>
  <c r="AC66" i="26" s="1"/>
  <c r="AG66" i="26" s="1"/>
  <c r="AC67" i="26" s="1"/>
  <c r="AG67" i="26" s="1"/>
  <c r="AC68" i="26" s="1"/>
  <c r="AG68" i="26" s="1"/>
  <c r="AD94" i="3" s="1"/>
  <c r="O76" i="3"/>
  <c r="O104" i="3"/>
  <c r="Q32" i="37" s="1"/>
  <c r="U93" i="3"/>
  <c r="U72" i="3" s="1"/>
  <c r="Q57" i="26"/>
  <c r="U57" i="26" s="1"/>
  <c r="Q58" i="26" s="1"/>
  <c r="U58" i="26" s="1"/>
  <c r="Q59" i="26" s="1"/>
  <c r="U59" i="26" s="1"/>
  <c r="Q60" i="26" s="1"/>
  <c r="U60" i="26" s="1"/>
  <c r="Q61" i="26" s="1"/>
  <c r="U61" i="26" s="1"/>
  <c r="Q62" i="26" s="1"/>
  <c r="U62" i="26" s="1"/>
  <c r="Q63" i="26" s="1"/>
  <c r="U63" i="26" s="1"/>
  <c r="Q64" i="26" s="1"/>
  <c r="U64" i="26" s="1"/>
  <c r="Q65" i="26" s="1"/>
  <c r="U65" i="26" s="1"/>
  <c r="Q66" i="26" s="1"/>
  <c r="U66" i="26" s="1"/>
  <c r="Q67" i="26" s="1"/>
  <c r="U67" i="26" s="1"/>
  <c r="Q68" i="26" s="1"/>
  <c r="U68" i="26" s="1"/>
  <c r="H52" i="13"/>
  <c r="J55" i="2"/>
  <c r="H53" i="13" s="1"/>
  <c r="R44" i="13"/>
  <c r="R90" i="3"/>
  <c r="R91" i="3" s="1"/>
  <c r="G39" i="32"/>
  <c r="G42" i="30"/>
  <c r="G55" i="30" s="1"/>
  <c r="G116" i="27"/>
  <c r="G27" i="27"/>
  <c r="G45" i="27"/>
  <c r="G34" i="30"/>
  <c r="G81" i="30"/>
  <c r="U76" i="3"/>
  <c r="L39" i="32" l="1"/>
  <c r="Q31" i="37"/>
  <c r="U45" i="37"/>
  <c r="P60" i="37"/>
  <c r="P228" i="37" s="1"/>
  <c r="P45" i="37"/>
  <c r="P48" i="37" s="1"/>
  <c r="Q48" i="13"/>
  <c r="I7" i="2"/>
  <c r="E59" i="2"/>
  <c r="R97" i="3" s="1"/>
  <c r="H22" i="13"/>
  <c r="Q69" i="26"/>
  <c r="U69" i="26" s="1"/>
  <c r="Q70" i="26" s="1"/>
  <c r="U70" i="26" s="1"/>
  <c r="Q71" i="26" s="1"/>
  <c r="U71" i="26" s="1"/>
  <c r="Q72" i="26" s="1"/>
  <c r="U72" i="26" s="1"/>
  <c r="Q73" i="26" s="1"/>
  <c r="U73" i="26" s="1"/>
  <c r="Q74" i="26" s="1"/>
  <c r="U74" i="26" s="1"/>
  <c r="Q75" i="26" s="1"/>
  <c r="U75" i="26" s="1"/>
  <c r="Q76" i="26" s="1"/>
  <c r="U76" i="26" s="1"/>
  <c r="Q77" i="26" s="1"/>
  <c r="U77" i="26" s="1"/>
  <c r="Q78" i="26" s="1"/>
  <c r="U78" i="26" s="1"/>
  <c r="Q79" i="26" s="1"/>
  <c r="U79" i="26" s="1"/>
  <c r="Q80" i="26" s="1"/>
  <c r="U80" i="26" s="1"/>
  <c r="X93" i="3"/>
  <c r="X72" i="3" s="1"/>
  <c r="T44" i="13" s="1"/>
  <c r="AM93" i="3"/>
  <c r="U97" i="3"/>
  <c r="AG97" i="3"/>
  <c r="L42" i="30"/>
  <c r="L47" i="32"/>
  <c r="L81" i="30"/>
  <c r="L34" i="30"/>
  <c r="L27" i="27"/>
  <c r="L116" i="27"/>
  <c r="AD97" i="3"/>
  <c r="S48" i="13"/>
  <c r="AM97" i="3"/>
  <c r="Y48" i="13"/>
  <c r="AC69" i="26"/>
  <c r="AG69" i="26" s="1"/>
  <c r="AC70" i="26" s="1"/>
  <c r="AG70" i="26" s="1"/>
  <c r="AC71" i="26" s="1"/>
  <c r="AG71" i="26" s="1"/>
  <c r="AC72" i="26" s="1"/>
  <c r="AG72" i="26" s="1"/>
  <c r="AC73" i="26" s="1"/>
  <c r="AG73" i="26" s="1"/>
  <c r="AC74" i="26" s="1"/>
  <c r="AG74" i="26" s="1"/>
  <c r="AC75" i="26" s="1"/>
  <c r="AG75" i="26" s="1"/>
  <c r="AC76" i="26" s="1"/>
  <c r="AG76" i="26" s="1"/>
  <c r="AC77" i="26" s="1"/>
  <c r="AG77" i="26" s="1"/>
  <c r="AC78" i="26" s="1"/>
  <c r="AG78" i="26" s="1"/>
  <c r="AC79" i="26" s="1"/>
  <c r="AG79" i="26" s="1"/>
  <c r="AC80" i="26" s="1"/>
  <c r="AG80" i="26" s="1"/>
  <c r="AG94" i="3" s="1"/>
  <c r="U99" i="3"/>
  <c r="U90" i="3"/>
  <c r="U91" i="3" s="1"/>
  <c r="H40" i="32"/>
  <c r="H28" i="27"/>
  <c r="O125" i="3"/>
  <c r="Q40" i="37" s="1"/>
  <c r="H35" i="30"/>
  <c r="G157" i="27"/>
  <c r="G53" i="30"/>
  <c r="G67" i="27"/>
  <c r="G51" i="27"/>
  <c r="G88" i="27"/>
  <c r="G52" i="27"/>
  <c r="G46" i="27"/>
  <c r="H42" i="27" s="1"/>
  <c r="G50" i="27"/>
  <c r="P229" i="37" l="1"/>
  <c r="P233" i="37"/>
  <c r="P75" i="37"/>
  <c r="P62" i="37"/>
  <c r="P63" i="37" s="1"/>
  <c r="P61" i="37"/>
  <c r="Q45" i="37"/>
  <c r="L55" i="30"/>
  <c r="L157" i="27"/>
  <c r="H24" i="13"/>
  <c r="H26" i="13" s="1"/>
  <c r="E60" i="2"/>
  <c r="R98" i="3" s="1"/>
  <c r="R99" i="3" s="1"/>
  <c r="R100" i="3" s="1"/>
  <c r="R126" i="3" s="1"/>
  <c r="X97" i="3"/>
  <c r="D7" i="27"/>
  <c r="D7" i="30"/>
  <c r="G7" i="31"/>
  <c r="H7" i="3"/>
  <c r="D7" i="32"/>
  <c r="G7" i="13"/>
  <c r="AM90" i="3"/>
  <c r="AM91" i="3" s="1"/>
  <c r="AM72" i="3"/>
  <c r="Q81" i="26"/>
  <c r="U81" i="26" s="1"/>
  <c r="Q82" i="26" s="1"/>
  <c r="U82" i="26" s="1"/>
  <c r="Q83" i="26" s="1"/>
  <c r="U83" i="26" s="1"/>
  <c r="Q84" i="26" s="1"/>
  <c r="U84" i="26" s="1"/>
  <c r="Q85" i="26" s="1"/>
  <c r="U85" i="26" s="1"/>
  <c r="Q86" i="26" s="1"/>
  <c r="U86" i="26" s="1"/>
  <c r="Q87" i="26" s="1"/>
  <c r="U87" i="26" s="1"/>
  <c r="Q88" i="26" s="1"/>
  <c r="U88" i="26" s="1"/>
  <c r="Q89" i="26" s="1"/>
  <c r="U89" i="26" s="1"/>
  <c r="Q90" i="26" s="1"/>
  <c r="U90" i="26" s="1"/>
  <c r="Q91" i="26" s="1"/>
  <c r="U91" i="26" s="1"/>
  <c r="Q92" i="26" s="1"/>
  <c r="U92" i="26" s="1"/>
  <c r="AA93" i="3"/>
  <c r="AA72" i="3" s="1"/>
  <c r="U44" i="13" s="1"/>
  <c r="U98" i="3"/>
  <c r="U103" i="3" s="1"/>
  <c r="AG98" i="3"/>
  <c r="AG99" i="3" s="1"/>
  <c r="AG100" i="3" s="1"/>
  <c r="AG128" i="3" s="1"/>
  <c r="AD98" i="3"/>
  <c r="AM98" i="3"/>
  <c r="AM103" i="3" s="1"/>
  <c r="AC81" i="26"/>
  <c r="AG81" i="26" s="1"/>
  <c r="AC82" i="26" s="1"/>
  <c r="AG82" i="26" s="1"/>
  <c r="AC83" i="26" s="1"/>
  <c r="AG83" i="26" s="1"/>
  <c r="AC84" i="26" s="1"/>
  <c r="AG84" i="26" s="1"/>
  <c r="AC85" i="26" s="1"/>
  <c r="AG85" i="26" s="1"/>
  <c r="AC86" i="26" s="1"/>
  <c r="AG86" i="26" s="1"/>
  <c r="AC87" i="26" s="1"/>
  <c r="AG87" i="26" s="1"/>
  <c r="AC88" i="26" s="1"/>
  <c r="AG88" i="26" s="1"/>
  <c r="AC89" i="26" s="1"/>
  <c r="AG89" i="26" s="1"/>
  <c r="AC90" i="26" s="1"/>
  <c r="AG90" i="26" s="1"/>
  <c r="AC91" i="26" s="1"/>
  <c r="AG91" i="26" s="1"/>
  <c r="AC92" i="26" s="1"/>
  <c r="AG92" i="26" s="1"/>
  <c r="AJ94" i="3" s="1"/>
  <c r="H34" i="30"/>
  <c r="H81" i="30"/>
  <c r="H47" i="32"/>
  <c r="H42" i="30"/>
  <c r="H27" i="27"/>
  <c r="H116" i="27"/>
  <c r="H124" i="32"/>
  <c r="H39" i="32"/>
  <c r="G54" i="30"/>
  <c r="G65" i="30" s="1"/>
  <c r="G56" i="30"/>
  <c r="G58" i="30" s="1"/>
  <c r="G54" i="27"/>
  <c r="G68" i="27" s="1"/>
  <c r="G69" i="27" s="1"/>
  <c r="H64" i="27" s="1"/>
  <c r="H66" i="27" s="1"/>
  <c r="H44" i="27"/>
  <c r="H45" i="27" s="1"/>
  <c r="P66" i="37" l="1"/>
  <c r="N49" i="32"/>
  <c r="W43" i="37"/>
  <c r="P105" i="37"/>
  <c r="P171" i="37"/>
  <c r="P127" i="37"/>
  <c r="P149" i="37"/>
  <c r="R104" i="3"/>
  <c r="R128" i="3"/>
  <c r="H25" i="13"/>
  <c r="R103" i="3"/>
  <c r="I40" i="32"/>
  <c r="X98" i="3"/>
  <c r="X99" i="3" s="1"/>
  <c r="X100" i="3" s="1"/>
  <c r="AM99" i="3"/>
  <c r="AM100" i="3" s="1"/>
  <c r="Q93" i="26"/>
  <c r="U93" i="26" s="1"/>
  <c r="Q94" i="26" s="1"/>
  <c r="U94" i="26" s="1"/>
  <c r="Q95" i="26" s="1"/>
  <c r="U95" i="26" s="1"/>
  <c r="Q96" i="26" s="1"/>
  <c r="U96" i="26" s="1"/>
  <c r="Q97" i="26" s="1"/>
  <c r="U97" i="26" s="1"/>
  <c r="Q98" i="26" s="1"/>
  <c r="U98" i="26" s="1"/>
  <c r="Q99" i="26" s="1"/>
  <c r="U99" i="26" s="1"/>
  <c r="Q100" i="26" s="1"/>
  <c r="U100" i="26" s="1"/>
  <c r="Q101" i="26" s="1"/>
  <c r="U101" i="26" s="1"/>
  <c r="Q102" i="26" s="1"/>
  <c r="U102" i="26" s="1"/>
  <c r="Q103" i="26" s="1"/>
  <c r="U103" i="26" s="1"/>
  <c r="Q104" i="26" s="1"/>
  <c r="U104" i="26" s="1"/>
  <c r="AD93" i="3"/>
  <c r="AD72" i="3" s="1"/>
  <c r="V44" i="13" s="1"/>
  <c r="I43" i="30"/>
  <c r="I158" i="27" s="1"/>
  <c r="AG103" i="3"/>
  <c r="U100" i="3"/>
  <c r="U128" i="3" s="1"/>
  <c r="AG126" i="3"/>
  <c r="AG127" i="3" s="1"/>
  <c r="AG104" i="3"/>
  <c r="W32" i="37" s="1"/>
  <c r="W31" i="37" s="1"/>
  <c r="S44" i="13"/>
  <c r="AD103" i="3"/>
  <c r="AD99" i="3"/>
  <c r="AD100" i="3" s="1"/>
  <c r="AD128" i="3" s="1"/>
  <c r="AC93" i="26"/>
  <c r="AG93" i="26" s="1"/>
  <c r="AC94" i="26" s="1"/>
  <c r="AG94" i="26" s="1"/>
  <c r="AC95" i="26" s="1"/>
  <c r="AG95" i="26" s="1"/>
  <c r="AC96" i="26" s="1"/>
  <c r="AG96" i="26" s="1"/>
  <c r="AC97" i="26" s="1"/>
  <c r="AG97" i="26" s="1"/>
  <c r="AC98" i="26" s="1"/>
  <c r="AG98" i="26" s="1"/>
  <c r="AC99" i="26" s="1"/>
  <c r="AG99" i="26" s="1"/>
  <c r="AC100" i="26" s="1"/>
  <c r="AG100" i="26" s="1"/>
  <c r="AC101" i="26" s="1"/>
  <c r="AG101" i="26" s="1"/>
  <c r="AC102" i="26" s="1"/>
  <c r="AG102" i="26" s="1"/>
  <c r="AC103" i="26" s="1"/>
  <c r="AG103" i="26" s="1"/>
  <c r="AC104" i="26" s="1"/>
  <c r="AG104" i="26" s="1"/>
  <c r="H55" i="30"/>
  <c r="H157" i="27"/>
  <c r="G60" i="30"/>
  <c r="G73" i="30"/>
  <c r="G57" i="30"/>
  <c r="G62" i="30"/>
  <c r="H51" i="27"/>
  <c r="H88" i="27"/>
  <c r="H50" i="27"/>
  <c r="H67" i="27"/>
  <c r="H52" i="27"/>
  <c r="H46" i="27"/>
  <c r="I42" i="27" s="1"/>
  <c r="G72" i="27"/>
  <c r="G73" i="27"/>
  <c r="G71" i="27"/>
  <c r="G89" i="27"/>
  <c r="G59" i="30"/>
  <c r="G119" i="30"/>
  <c r="G125" i="30" s="1"/>
  <c r="G121" i="30" s="1"/>
  <c r="M49" i="32" l="1"/>
  <c r="V43" i="37"/>
  <c r="R125" i="3"/>
  <c r="R32" i="37"/>
  <c r="P128" i="37"/>
  <c r="N48" i="32"/>
  <c r="W42" i="37"/>
  <c r="J49" i="32"/>
  <c r="S43" i="37"/>
  <c r="P172" i="37"/>
  <c r="P68" i="37"/>
  <c r="P72" i="37" s="1"/>
  <c r="P231" i="37" s="1"/>
  <c r="P234" i="37" s="1"/>
  <c r="P77" i="37"/>
  <c r="P187" i="37"/>
  <c r="P80" i="37"/>
  <c r="P106" i="37"/>
  <c r="I49" i="32"/>
  <c r="R43" i="37"/>
  <c r="P150" i="37"/>
  <c r="I35" i="30"/>
  <c r="I81" i="30" s="1"/>
  <c r="X103" i="3"/>
  <c r="E113" i="3" s="1"/>
  <c r="I28" i="27"/>
  <c r="I27" i="27" s="1"/>
  <c r="I124" i="32"/>
  <c r="I42" i="30"/>
  <c r="I157" i="27" s="1"/>
  <c r="AM104" i="3"/>
  <c r="AM128" i="3"/>
  <c r="Y43" i="37" s="1"/>
  <c r="X104" i="3"/>
  <c r="X128" i="3"/>
  <c r="R127" i="3"/>
  <c r="I39" i="32"/>
  <c r="Q105" i="26"/>
  <c r="U105" i="26" s="1"/>
  <c r="Q106" i="26" s="1"/>
  <c r="U106" i="26" s="1"/>
  <c r="Q107" i="26" s="1"/>
  <c r="U107" i="26" s="1"/>
  <c r="Q108" i="26" s="1"/>
  <c r="U108" i="26" s="1"/>
  <c r="Q109" i="26" s="1"/>
  <c r="U109" i="26" s="1"/>
  <c r="Q110" i="26" s="1"/>
  <c r="U110" i="26" s="1"/>
  <c r="Q111" i="26" s="1"/>
  <c r="U111" i="26" s="1"/>
  <c r="Q112" i="26" s="1"/>
  <c r="U112" i="26" s="1"/>
  <c r="Q113" i="26" s="1"/>
  <c r="U113" i="26" s="1"/>
  <c r="Q114" i="26" s="1"/>
  <c r="U114" i="26" s="1"/>
  <c r="Q115" i="26" s="1"/>
  <c r="U115" i="26" s="1"/>
  <c r="Q116" i="26" s="1"/>
  <c r="U116" i="26" s="1"/>
  <c r="AG93" i="3"/>
  <c r="AG72" i="3" s="1"/>
  <c r="W44" i="13" s="1"/>
  <c r="U126" i="3"/>
  <c r="U127" i="3" s="1"/>
  <c r="U104" i="3"/>
  <c r="S32" i="37" s="1"/>
  <c r="S31" i="37" s="1"/>
  <c r="N40" i="32"/>
  <c r="N28" i="27"/>
  <c r="N35" i="30"/>
  <c r="AG125" i="3"/>
  <c r="W40" i="37" s="1"/>
  <c r="N43" i="30"/>
  <c r="N158" i="27" s="1"/>
  <c r="X126" i="3"/>
  <c r="AM126" i="3"/>
  <c r="P43" i="30" s="1"/>
  <c r="P158" i="27" s="1"/>
  <c r="AD126" i="3"/>
  <c r="AD127" i="3" s="1"/>
  <c r="AD104" i="3"/>
  <c r="AC105" i="26"/>
  <c r="AG105" i="26" s="1"/>
  <c r="AC106" i="26" s="1"/>
  <c r="AG106" i="26" s="1"/>
  <c r="AC107" i="26" s="1"/>
  <c r="AG107" i="26" s="1"/>
  <c r="AC108" i="26" s="1"/>
  <c r="AG108" i="26" s="1"/>
  <c r="AC109" i="26" s="1"/>
  <c r="AG109" i="26" s="1"/>
  <c r="AC110" i="26" s="1"/>
  <c r="AG110" i="26" s="1"/>
  <c r="AC111" i="26" s="1"/>
  <c r="AG111" i="26" s="1"/>
  <c r="AC112" i="26" s="1"/>
  <c r="AG112" i="26" s="1"/>
  <c r="AC113" i="26" s="1"/>
  <c r="AG113" i="26" s="1"/>
  <c r="AC114" i="26" s="1"/>
  <c r="AG114" i="26" s="1"/>
  <c r="AC115" i="26" s="1"/>
  <c r="AG115" i="26" s="1"/>
  <c r="AC116" i="26" s="1"/>
  <c r="AG116" i="26" s="1"/>
  <c r="AC117" i="26" s="1"/>
  <c r="AG117" i="26" s="1"/>
  <c r="AC118" i="26" s="1"/>
  <c r="AG118" i="26" s="1"/>
  <c r="AC119" i="26" s="1"/>
  <c r="AG119" i="26" s="1"/>
  <c r="AC120" i="26" s="1"/>
  <c r="AG120" i="26" s="1"/>
  <c r="AC121" i="26" s="1"/>
  <c r="AG121" i="26" s="1"/>
  <c r="AC122" i="26" s="1"/>
  <c r="AG122" i="26" s="1"/>
  <c r="AC123" i="26" s="1"/>
  <c r="AG123" i="26" s="1"/>
  <c r="AC124" i="26" s="1"/>
  <c r="AG124" i="26" s="1"/>
  <c r="AC125" i="26" s="1"/>
  <c r="AG125" i="26" s="1"/>
  <c r="AC126" i="26" s="1"/>
  <c r="AG126" i="26" s="1"/>
  <c r="AC127" i="26" s="1"/>
  <c r="AG127" i="26" s="1"/>
  <c r="AC128" i="26" s="1"/>
  <c r="AG128" i="26" s="1"/>
  <c r="AC129" i="26" s="1"/>
  <c r="AG129" i="26" s="1"/>
  <c r="AC130" i="26" s="1"/>
  <c r="AG130" i="26" s="1"/>
  <c r="AC131" i="26" s="1"/>
  <c r="AG131" i="26" s="1"/>
  <c r="AC132" i="26" s="1"/>
  <c r="AG132" i="26" s="1"/>
  <c r="AC133" i="26" s="1"/>
  <c r="AG133" i="26" s="1"/>
  <c r="AC134" i="26" s="1"/>
  <c r="AG134" i="26" s="1"/>
  <c r="AC135" i="26" s="1"/>
  <c r="AG135" i="26" s="1"/>
  <c r="AC136" i="26" s="1"/>
  <c r="AG136" i="26" s="1"/>
  <c r="AC137" i="26" s="1"/>
  <c r="AG137" i="26" s="1"/>
  <c r="AC138" i="26" s="1"/>
  <c r="AG138" i="26" s="1"/>
  <c r="AC139" i="26" s="1"/>
  <c r="AG139" i="26" s="1"/>
  <c r="AC140" i="26" s="1"/>
  <c r="AG140" i="26" s="1"/>
  <c r="AC141" i="26" s="1"/>
  <c r="AG141" i="26" s="1"/>
  <c r="AC142" i="26" s="1"/>
  <c r="AG142" i="26" s="1"/>
  <c r="AC143" i="26" s="1"/>
  <c r="AG143" i="26" s="1"/>
  <c r="AC144" i="26" s="1"/>
  <c r="AG144" i="26" s="1"/>
  <c r="AC145" i="26" s="1"/>
  <c r="AG145" i="26" s="1"/>
  <c r="AC146" i="26" s="1"/>
  <c r="AG146" i="26" s="1"/>
  <c r="AC147" i="26" s="1"/>
  <c r="AG147" i="26" s="1"/>
  <c r="AC148" i="26" s="1"/>
  <c r="AG148" i="26" s="1"/>
  <c r="AC149" i="26" s="1"/>
  <c r="AG149" i="26" s="1"/>
  <c r="AC150" i="26" s="1"/>
  <c r="AG150" i="26" s="1"/>
  <c r="AC151" i="26" s="1"/>
  <c r="AG151" i="26" s="1"/>
  <c r="AC152" i="26" s="1"/>
  <c r="AG152" i="26" s="1"/>
  <c r="AC153" i="26" s="1"/>
  <c r="AG153" i="26" s="1"/>
  <c r="AC154" i="26" s="1"/>
  <c r="AG154" i="26" s="1"/>
  <c r="AC155" i="26" s="1"/>
  <c r="AG155" i="26" s="1"/>
  <c r="AC156" i="26" s="1"/>
  <c r="AG156" i="26" s="1"/>
  <c r="AC157" i="26" s="1"/>
  <c r="AG157" i="26" s="1"/>
  <c r="AC158" i="26" s="1"/>
  <c r="AG158" i="26" s="1"/>
  <c r="AC159" i="26" s="1"/>
  <c r="AG159" i="26" s="1"/>
  <c r="AC160" i="26" s="1"/>
  <c r="AG160" i="26" s="1"/>
  <c r="AC161" i="26" s="1"/>
  <c r="AG161" i="26" s="1"/>
  <c r="AC162" i="26" s="1"/>
  <c r="AG162" i="26" s="1"/>
  <c r="AC163" i="26" s="1"/>
  <c r="AG163" i="26" s="1"/>
  <c r="AC164" i="26" s="1"/>
  <c r="AG164" i="26" s="1"/>
  <c r="AC165" i="26" s="1"/>
  <c r="AG165" i="26" s="1"/>
  <c r="AC166" i="26" s="1"/>
  <c r="AG166" i="26" s="1"/>
  <c r="AC167" i="26" s="1"/>
  <c r="AG167" i="26" s="1"/>
  <c r="AC168" i="26" s="1"/>
  <c r="AG168" i="26" s="1"/>
  <c r="AC169" i="26" s="1"/>
  <c r="AG169" i="26" s="1"/>
  <c r="AC170" i="26" s="1"/>
  <c r="AG170" i="26" s="1"/>
  <c r="AC171" i="26" s="1"/>
  <c r="AG171" i="26" s="1"/>
  <c r="AC172" i="26" s="1"/>
  <c r="AG172" i="26" s="1"/>
  <c r="AC173" i="26" s="1"/>
  <c r="AG173" i="26" s="1"/>
  <c r="AC174" i="26" s="1"/>
  <c r="AG174" i="26" s="1"/>
  <c r="AC175" i="26" s="1"/>
  <c r="AG175" i="26" s="1"/>
  <c r="AC176" i="26" s="1"/>
  <c r="AG176" i="26" s="1"/>
  <c r="AC177" i="26" s="1"/>
  <c r="AG177" i="26" s="1"/>
  <c r="AC178" i="26" s="1"/>
  <c r="AG178" i="26" s="1"/>
  <c r="AC179" i="26" s="1"/>
  <c r="AG179" i="26" s="1"/>
  <c r="AC180" i="26" s="1"/>
  <c r="AG180" i="26" s="1"/>
  <c r="AC181" i="26" s="1"/>
  <c r="AG181" i="26" s="1"/>
  <c r="AC182" i="26" s="1"/>
  <c r="AG182" i="26" s="1"/>
  <c r="AC183" i="26" s="1"/>
  <c r="AG183" i="26" s="1"/>
  <c r="AC184" i="26" s="1"/>
  <c r="AG184" i="26" s="1"/>
  <c r="AC185" i="26" s="1"/>
  <c r="AG185" i="26" s="1"/>
  <c r="AC186" i="26" s="1"/>
  <c r="AG186" i="26" s="1"/>
  <c r="AC187" i="26" s="1"/>
  <c r="AG187" i="26" s="1"/>
  <c r="AC188" i="26" s="1"/>
  <c r="AG188" i="26" s="1"/>
  <c r="AC189" i="26" s="1"/>
  <c r="AG189" i="26" s="1"/>
  <c r="AC190" i="26" s="1"/>
  <c r="AG190" i="26" s="1"/>
  <c r="AC191" i="26" s="1"/>
  <c r="AG191" i="26" s="1"/>
  <c r="AC192" i="26" s="1"/>
  <c r="AG192" i="26" s="1"/>
  <c r="AC193" i="26" s="1"/>
  <c r="AG193" i="26" s="1"/>
  <c r="AC194" i="26" s="1"/>
  <c r="AG194" i="26" s="1"/>
  <c r="AC195" i="26" s="1"/>
  <c r="AG195" i="26" s="1"/>
  <c r="AC196" i="26" s="1"/>
  <c r="AG196" i="26" s="1"/>
  <c r="AC197" i="26" s="1"/>
  <c r="AG197" i="26" s="1"/>
  <c r="AC198" i="26" s="1"/>
  <c r="AG198" i="26" s="1"/>
  <c r="AC199" i="26" s="1"/>
  <c r="AG199" i="26" s="1"/>
  <c r="AC200" i="26" s="1"/>
  <c r="AG200" i="26" s="1"/>
  <c r="AC201" i="26" s="1"/>
  <c r="AG201" i="26" s="1"/>
  <c r="AC202" i="26" s="1"/>
  <c r="AG202" i="26" s="1"/>
  <c r="AC203" i="26" s="1"/>
  <c r="AG203" i="26" s="1"/>
  <c r="AC204" i="26" s="1"/>
  <c r="AG204" i="26" s="1"/>
  <c r="AC205" i="26" s="1"/>
  <c r="AG205" i="26" s="1"/>
  <c r="AC206" i="26" s="1"/>
  <c r="AG206" i="26" s="1"/>
  <c r="AC207" i="26" s="1"/>
  <c r="AG207" i="26" s="1"/>
  <c r="AC208" i="26" s="1"/>
  <c r="AG208" i="26" s="1"/>
  <c r="AC209" i="26" s="1"/>
  <c r="AG209" i="26" s="1"/>
  <c r="AC210" i="26" s="1"/>
  <c r="AG210" i="26" s="1"/>
  <c r="AC211" i="26" s="1"/>
  <c r="AG211" i="26" s="1"/>
  <c r="AC212" i="26" s="1"/>
  <c r="AG212" i="26" s="1"/>
  <c r="AC213" i="26" s="1"/>
  <c r="AG213" i="26" s="1"/>
  <c r="AC214" i="26" s="1"/>
  <c r="AG214" i="26" s="1"/>
  <c r="AC215" i="26" s="1"/>
  <c r="AG215" i="26" s="1"/>
  <c r="AC216" i="26" s="1"/>
  <c r="AG216" i="26" s="1"/>
  <c r="AC217" i="26" s="1"/>
  <c r="AG217" i="26" s="1"/>
  <c r="AC218" i="26" s="1"/>
  <c r="AG218" i="26" s="1"/>
  <c r="AC219" i="26" s="1"/>
  <c r="AG219" i="26" s="1"/>
  <c r="AC220" i="26" s="1"/>
  <c r="AG220" i="26" s="1"/>
  <c r="AC221" i="26" s="1"/>
  <c r="AG221" i="26" s="1"/>
  <c r="AC222" i="26" s="1"/>
  <c r="AG222" i="26" s="1"/>
  <c r="AC223" i="26" s="1"/>
  <c r="AG223" i="26" s="1"/>
  <c r="AC224" i="26" s="1"/>
  <c r="AG224" i="26" s="1"/>
  <c r="AC225" i="26" s="1"/>
  <c r="AG225" i="26" s="1"/>
  <c r="AC226" i="26" s="1"/>
  <c r="AG226" i="26" s="1"/>
  <c r="AC227" i="26" s="1"/>
  <c r="AG227" i="26" s="1"/>
  <c r="AC228" i="26" s="1"/>
  <c r="AG228" i="26" s="1"/>
  <c r="AC229" i="26" s="1"/>
  <c r="AG229" i="26" s="1"/>
  <c r="AC230" i="26" s="1"/>
  <c r="AG230" i="26" s="1"/>
  <c r="AC231" i="26" s="1"/>
  <c r="AG231" i="26" s="1"/>
  <c r="AC232" i="26" s="1"/>
  <c r="AG232" i="26" s="1"/>
  <c r="AC233" i="26" s="1"/>
  <c r="AG233" i="26" s="1"/>
  <c r="AC234" i="26" s="1"/>
  <c r="AG234" i="26" s="1"/>
  <c r="AC235" i="26" s="1"/>
  <c r="AG235" i="26" s="1"/>
  <c r="AC236" i="26" s="1"/>
  <c r="AG236" i="26" s="1"/>
  <c r="AC237" i="26" s="1"/>
  <c r="AG237" i="26" s="1"/>
  <c r="AC238" i="26" s="1"/>
  <c r="AG238" i="26" s="1"/>
  <c r="AC239" i="26" s="1"/>
  <c r="AG239" i="26" s="1"/>
  <c r="AC240" i="26" s="1"/>
  <c r="AG240" i="26" s="1"/>
  <c r="AC241" i="26" s="1"/>
  <c r="AG241" i="26" s="1"/>
  <c r="AC242" i="26" s="1"/>
  <c r="AG242" i="26" s="1"/>
  <c r="AC243" i="26" s="1"/>
  <c r="AG243" i="26" s="1"/>
  <c r="AC244" i="26" s="1"/>
  <c r="AG244" i="26" s="1"/>
  <c r="AC245" i="26" s="1"/>
  <c r="AG245" i="26" s="1"/>
  <c r="AC246" i="26" s="1"/>
  <c r="AG246" i="26" s="1"/>
  <c r="AC247" i="26" s="1"/>
  <c r="AG247" i="26" s="1"/>
  <c r="AC248" i="26" s="1"/>
  <c r="AG248" i="26" s="1"/>
  <c r="AC249" i="26" s="1"/>
  <c r="AG249" i="26" s="1"/>
  <c r="AC250" i="26" s="1"/>
  <c r="AG250" i="26" s="1"/>
  <c r="AC251" i="26" s="1"/>
  <c r="AG251" i="26" s="1"/>
  <c r="AC252" i="26" s="1"/>
  <c r="AG252" i="26" s="1"/>
  <c r="AC253" i="26" s="1"/>
  <c r="AG253" i="26" s="1"/>
  <c r="AC254" i="26" s="1"/>
  <c r="AG254" i="26" s="1"/>
  <c r="AC255" i="26" s="1"/>
  <c r="AG255" i="26" s="1"/>
  <c r="AC256" i="26" s="1"/>
  <c r="AG256" i="26" s="1"/>
  <c r="AC257" i="26" s="1"/>
  <c r="AG257" i="26" s="1"/>
  <c r="AC258" i="26" s="1"/>
  <c r="AG258" i="26" s="1"/>
  <c r="AC259" i="26" s="1"/>
  <c r="AG259" i="26" s="1"/>
  <c r="AC260" i="26" s="1"/>
  <c r="AG260" i="26" s="1"/>
  <c r="AC261" i="26" s="1"/>
  <c r="AG261" i="26" s="1"/>
  <c r="AC262" i="26" s="1"/>
  <c r="AG262" i="26" s="1"/>
  <c r="AC263" i="26" s="1"/>
  <c r="AG263" i="26" s="1"/>
  <c r="AC264" i="26" s="1"/>
  <c r="AG264" i="26" s="1"/>
  <c r="AC265" i="26" s="1"/>
  <c r="AG265" i="26" s="1"/>
  <c r="AC266" i="26" s="1"/>
  <c r="AG266" i="26" s="1"/>
  <c r="AC267" i="26" s="1"/>
  <c r="AG267" i="26" s="1"/>
  <c r="AC268" i="26" s="1"/>
  <c r="AG268" i="26" s="1"/>
  <c r="AC269" i="26" s="1"/>
  <c r="AG269" i="26" s="1"/>
  <c r="AC270" i="26" s="1"/>
  <c r="AG270" i="26" s="1"/>
  <c r="AC271" i="26" s="1"/>
  <c r="AG271" i="26" s="1"/>
  <c r="AC272" i="26" s="1"/>
  <c r="AG272" i="26" s="1"/>
  <c r="AC273" i="26" s="1"/>
  <c r="AG273" i="26" s="1"/>
  <c r="AC274" i="26" s="1"/>
  <c r="AG274" i="26" s="1"/>
  <c r="AC275" i="26" s="1"/>
  <c r="AG275" i="26" s="1"/>
  <c r="AC276" i="26" s="1"/>
  <c r="AG276" i="26" s="1"/>
  <c r="AC277" i="26" s="1"/>
  <c r="AG277" i="26" s="1"/>
  <c r="AC278" i="26" s="1"/>
  <c r="AG278" i="26" s="1"/>
  <c r="AC279" i="26" s="1"/>
  <c r="AG279" i="26" s="1"/>
  <c r="AC280" i="26" s="1"/>
  <c r="AG280" i="26" s="1"/>
  <c r="AC281" i="26" s="1"/>
  <c r="AG281" i="26" s="1"/>
  <c r="AC282" i="26" s="1"/>
  <c r="AG282" i="26" s="1"/>
  <c r="AC283" i="26" s="1"/>
  <c r="AG283" i="26" s="1"/>
  <c r="AC284" i="26" s="1"/>
  <c r="AG284" i="26" s="1"/>
  <c r="AC285" i="26" s="1"/>
  <c r="AG285" i="26" s="1"/>
  <c r="AC286" i="26" s="1"/>
  <c r="AG286" i="26" s="1"/>
  <c r="AC287" i="26" s="1"/>
  <c r="AG287" i="26" s="1"/>
  <c r="AC288" i="26" s="1"/>
  <c r="AG288" i="26" s="1"/>
  <c r="AC289" i="26" s="1"/>
  <c r="AG289" i="26" s="1"/>
  <c r="AC290" i="26" s="1"/>
  <c r="AG290" i="26" s="1"/>
  <c r="AC291" i="26" s="1"/>
  <c r="AG291" i="26" s="1"/>
  <c r="AC292" i="26" s="1"/>
  <c r="AG292" i="26" s="1"/>
  <c r="AC293" i="26" s="1"/>
  <c r="AG293" i="26" s="1"/>
  <c r="AC294" i="26" s="1"/>
  <c r="AG294" i="26" s="1"/>
  <c r="AC295" i="26" s="1"/>
  <c r="AG295" i="26" s="1"/>
  <c r="AC296" i="26" s="1"/>
  <c r="AG296" i="26" s="1"/>
  <c r="AC297" i="26" s="1"/>
  <c r="AG297" i="26" s="1"/>
  <c r="AC298" i="26" s="1"/>
  <c r="AG298" i="26" s="1"/>
  <c r="AC299" i="26" s="1"/>
  <c r="AG299" i="26" s="1"/>
  <c r="AC300" i="26" s="1"/>
  <c r="AG300" i="26" s="1"/>
  <c r="AC301" i="26" s="1"/>
  <c r="AG301" i="26" s="1"/>
  <c r="AC302" i="26" s="1"/>
  <c r="AG302" i="26" s="1"/>
  <c r="AC303" i="26" s="1"/>
  <c r="AG303" i="26" s="1"/>
  <c r="AC304" i="26" s="1"/>
  <c r="AG304" i="26" s="1"/>
  <c r="AC305" i="26" s="1"/>
  <c r="AG305" i="26" s="1"/>
  <c r="AC306" i="26" s="1"/>
  <c r="AG306" i="26" s="1"/>
  <c r="AC307" i="26" s="1"/>
  <c r="AG307" i="26" s="1"/>
  <c r="AC308" i="26" s="1"/>
  <c r="AG308" i="26" s="1"/>
  <c r="AC309" i="26" s="1"/>
  <c r="AG309" i="26" s="1"/>
  <c r="AC310" i="26" s="1"/>
  <c r="AG310" i="26" s="1"/>
  <c r="AC311" i="26" s="1"/>
  <c r="AG311" i="26" s="1"/>
  <c r="AC312" i="26" s="1"/>
  <c r="AG312" i="26" s="1"/>
  <c r="AC313" i="26" s="1"/>
  <c r="AG313" i="26" s="1"/>
  <c r="AC314" i="26" s="1"/>
  <c r="AG314" i="26" s="1"/>
  <c r="AC315" i="26" s="1"/>
  <c r="AG315" i="26" s="1"/>
  <c r="AC316" i="26" s="1"/>
  <c r="AG316" i="26" s="1"/>
  <c r="AC317" i="26" s="1"/>
  <c r="AG317" i="26" s="1"/>
  <c r="AC318" i="26" s="1"/>
  <c r="AG318" i="26" s="1"/>
  <c r="AC319" i="26" s="1"/>
  <c r="AG319" i="26" s="1"/>
  <c r="AC320" i="26" s="1"/>
  <c r="AG320" i="26" s="1"/>
  <c r="AC321" i="26" s="1"/>
  <c r="AG321" i="26" s="1"/>
  <c r="AC322" i="26" s="1"/>
  <c r="AG322" i="26" s="1"/>
  <c r="AC323" i="26" s="1"/>
  <c r="AG323" i="26" s="1"/>
  <c r="AC324" i="26" s="1"/>
  <c r="AG324" i="26" s="1"/>
  <c r="AC325" i="26" s="1"/>
  <c r="AG325" i="26" s="1"/>
  <c r="AC326" i="26" s="1"/>
  <c r="AG326" i="26" s="1"/>
  <c r="AC327" i="26" s="1"/>
  <c r="AG327" i="26" s="1"/>
  <c r="AC328" i="26" s="1"/>
  <c r="AG328" i="26" s="1"/>
  <c r="AC329" i="26" s="1"/>
  <c r="AG329" i="26" s="1"/>
  <c r="AC330" i="26" s="1"/>
  <c r="AG330" i="26" s="1"/>
  <c r="AC331" i="26" s="1"/>
  <c r="AG331" i="26" s="1"/>
  <c r="AC332" i="26" s="1"/>
  <c r="AG332" i="26" s="1"/>
  <c r="AC333" i="26" s="1"/>
  <c r="AG333" i="26" s="1"/>
  <c r="AC334" i="26" s="1"/>
  <c r="AG334" i="26" s="1"/>
  <c r="AC335" i="26" s="1"/>
  <c r="AG335" i="26" s="1"/>
  <c r="AC336" i="26" s="1"/>
  <c r="AG336" i="26" s="1"/>
  <c r="AC337" i="26" s="1"/>
  <c r="AG337" i="26" s="1"/>
  <c r="AC338" i="26" s="1"/>
  <c r="AG338" i="26" s="1"/>
  <c r="AC339" i="26" s="1"/>
  <c r="AG339" i="26" s="1"/>
  <c r="AC340" i="26" s="1"/>
  <c r="AG340" i="26" s="1"/>
  <c r="AC341" i="26" s="1"/>
  <c r="AG341" i="26" s="1"/>
  <c r="AC342" i="26" s="1"/>
  <c r="AG342" i="26" s="1"/>
  <c r="AC343" i="26" s="1"/>
  <c r="AG343" i="26" s="1"/>
  <c r="AC344" i="26" s="1"/>
  <c r="AG344" i="26" s="1"/>
  <c r="AC345" i="26" s="1"/>
  <c r="AG345" i="26" s="1"/>
  <c r="AC346" i="26" s="1"/>
  <c r="AG346" i="26" s="1"/>
  <c r="AC347" i="26" s="1"/>
  <c r="AG347" i="26" s="1"/>
  <c r="AC348" i="26" s="1"/>
  <c r="AG348" i="26" s="1"/>
  <c r="AC349" i="26" s="1"/>
  <c r="AG349" i="26" s="1"/>
  <c r="AC350" i="26" s="1"/>
  <c r="AG350" i="26" s="1"/>
  <c r="AC351" i="26" s="1"/>
  <c r="AG351" i="26" s="1"/>
  <c r="AC352" i="26" s="1"/>
  <c r="AG352" i="26" s="1"/>
  <c r="AC353" i="26" s="1"/>
  <c r="AG353" i="26" s="1"/>
  <c r="AC354" i="26" s="1"/>
  <c r="AG354" i="26" s="1"/>
  <c r="AC355" i="26" s="1"/>
  <c r="AG355" i="26" s="1"/>
  <c r="AC356" i="26" s="1"/>
  <c r="AG356" i="26" s="1"/>
  <c r="AC357" i="26" s="1"/>
  <c r="AG357" i="26" s="1"/>
  <c r="AC358" i="26" s="1"/>
  <c r="AG358" i="26" s="1"/>
  <c r="AC359" i="26" s="1"/>
  <c r="AG359" i="26" s="1"/>
  <c r="AC360" i="26" s="1"/>
  <c r="AG360" i="26" s="1"/>
  <c r="AC361" i="26" s="1"/>
  <c r="AG361" i="26" s="1"/>
  <c r="AC362" i="26" s="1"/>
  <c r="AG362" i="26" s="1"/>
  <c r="AC363" i="26" s="1"/>
  <c r="AG363" i="26" s="1"/>
  <c r="AC364" i="26" s="1"/>
  <c r="AG364" i="26" s="1"/>
  <c r="AC365" i="26" s="1"/>
  <c r="AG365" i="26" s="1"/>
  <c r="AC366" i="26" s="1"/>
  <c r="AG366" i="26" s="1"/>
  <c r="AC367" i="26" s="1"/>
  <c r="AG367" i="26" s="1"/>
  <c r="AC368" i="26" s="1"/>
  <c r="AG368" i="26" s="1"/>
  <c r="AC369" i="26" s="1"/>
  <c r="AG369" i="26" s="1"/>
  <c r="AC370" i="26" s="1"/>
  <c r="AG370" i="26" s="1"/>
  <c r="AC371" i="26" s="1"/>
  <c r="AG371" i="26" s="1"/>
  <c r="AC372" i="26" s="1"/>
  <c r="AG372" i="26" s="1"/>
  <c r="AC373" i="26" s="1"/>
  <c r="AG373" i="26" s="1"/>
  <c r="AC374" i="26" s="1"/>
  <c r="AG374" i="26" s="1"/>
  <c r="AC375" i="26" s="1"/>
  <c r="AG375" i="26" s="1"/>
  <c r="AC376" i="26" s="1"/>
  <c r="AG376" i="26" s="1"/>
  <c r="AC377" i="26" s="1"/>
  <c r="AG377" i="26" s="1"/>
  <c r="AC378" i="26" s="1"/>
  <c r="AG378" i="26" s="1"/>
  <c r="AC379" i="26" s="1"/>
  <c r="AG379" i="26" s="1"/>
  <c r="AC380" i="26" s="1"/>
  <c r="AG380" i="26" s="1"/>
  <c r="G90" i="30"/>
  <c r="G66" i="30"/>
  <c r="G71" i="30" s="1"/>
  <c r="G120" i="30"/>
  <c r="G89" i="30" s="1"/>
  <c r="H54" i="27"/>
  <c r="H68" i="27" s="1"/>
  <c r="G75" i="27"/>
  <c r="G90" i="27" s="1"/>
  <c r="G91" i="27" s="1"/>
  <c r="H85" i="27" s="1"/>
  <c r="H87" i="27" s="1"/>
  <c r="I44" i="27"/>
  <c r="M40" i="32" l="1"/>
  <c r="M124" i="32" s="1"/>
  <c r="V32" i="37"/>
  <c r="V31" i="37" s="1"/>
  <c r="K40" i="32"/>
  <c r="K39" i="32" s="1"/>
  <c r="T32" i="37"/>
  <c r="T31" i="37" s="1"/>
  <c r="R31" i="37"/>
  <c r="W45" i="37"/>
  <c r="P173" i="37"/>
  <c r="P264" i="37" s="1"/>
  <c r="P81" i="37"/>
  <c r="P83" i="37"/>
  <c r="P129" i="37"/>
  <c r="P246" i="37" s="1"/>
  <c r="P82" i="37"/>
  <c r="P84" i="37"/>
  <c r="P151" i="37"/>
  <c r="P255" i="37" s="1"/>
  <c r="P107" i="37"/>
  <c r="P237" i="37" s="1"/>
  <c r="I47" i="32"/>
  <c r="R40" i="37"/>
  <c r="M48" i="32"/>
  <c r="V42" i="37"/>
  <c r="J48" i="32"/>
  <c r="S42" i="37"/>
  <c r="I48" i="32"/>
  <c r="R42" i="37"/>
  <c r="P40" i="32"/>
  <c r="P39" i="32" s="1"/>
  <c r="Y32" i="37"/>
  <c r="Y31" i="37" s="1"/>
  <c r="P78" i="37"/>
  <c r="P112" i="37" s="1"/>
  <c r="P70" i="37"/>
  <c r="K49" i="32"/>
  <c r="T43" i="37"/>
  <c r="N43" i="37" s="1"/>
  <c r="P35" i="30"/>
  <c r="P81" i="30" s="1"/>
  <c r="AM125" i="3"/>
  <c r="Y40" i="37" s="1"/>
  <c r="P28" i="27"/>
  <c r="P116" i="27" s="1"/>
  <c r="E110" i="3"/>
  <c r="E70" i="2" s="1"/>
  <c r="E111" i="3"/>
  <c r="E71" i="2" s="1"/>
  <c r="E73" i="2" s="1"/>
  <c r="E74" i="2" s="1"/>
  <c r="I55" i="30"/>
  <c r="I34" i="30"/>
  <c r="I45" i="27"/>
  <c r="I51" i="27" s="1"/>
  <c r="I116" i="27"/>
  <c r="K35" i="30"/>
  <c r="K34" i="30" s="1"/>
  <c r="P124" i="32"/>
  <c r="X125" i="3"/>
  <c r="K28" i="27"/>
  <c r="K27" i="27" s="1"/>
  <c r="K43" i="30"/>
  <c r="K158" i="27" s="1"/>
  <c r="X127" i="3"/>
  <c r="AM127" i="3"/>
  <c r="P49" i="32"/>
  <c r="Q117" i="26"/>
  <c r="U117" i="26" s="1"/>
  <c r="Q118" i="26" s="1"/>
  <c r="U118" i="26" s="1"/>
  <c r="Q119" i="26" s="1"/>
  <c r="U119" i="26" s="1"/>
  <c r="Q120" i="26" s="1"/>
  <c r="U120" i="26" s="1"/>
  <c r="Q121" i="26" s="1"/>
  <c r="U121" i="26" s="1"/>
  <c r="Q122" i="26" s="1"/>
  <c r="U122" i="26" s="1"/>
  <c r="Q123" i="26" s="1"/>
  <c r="U123" i="26" s="1"/>
  <c r="Q124" i="26" s="1"/>
  <c r="U124" i="26" s="1"/>
  <c r="Q125" i="26" s="1"/>
  <c r="U125" i="26" s="1"/>
  <c r="Q126" i="26" s="1"/>
  <c r="U126" i="26" s="1"/>
  <c r="Q127" i="26" s="1"/>
  <c r="U127" i="26" s="1"/>
  <c r="Q128" i="26" s="1"/>
  <c r="U128" i="26" s="1"/>
  <c r="Q129" i="26" s="1"/>
  <c r="U129" i="26" s="1"/>
  <c r="Q130" i="26" s="1"/>
  <c r="U130" i="26" s="1"/>
  <c r="Q131" i="26" s="1"/>
  <c r="U131" i="26" s="1"/>
  <c r="Q132" i="26" s="1"/>
  <c r="U132" i="26" s="1"/>
  <c r="Q133" i="26" s="1"/>
  <c r="U133" i="26" s="1"/>
  <c r="Q134" i="26" s="1"/>
  <c r="U134" i="26" s="1"/>
  <c r="Q135" i="26" s="1"/>
  <c r="U135" i="26" s="1"/>
  <c r="Q136" i="26" s="1"/>
  <c r="U136" i="26" s="1"/>
  <c r="Q137" i="26" s="1"/>
  <c r="U137" i="26" s="1"/>
  <c r="Q138" i="26" s="1"/>
  <c r="U138" i="26" s="1"/>
  <c r="Q139" i="26" s="1"/>
  <c r="U139" i="26" s="1"/>
  <c r="Q140" i="26" s="1"/>
  <c r="U140" i="26" s="1"/>
  <c r="Q141" i="26" s="1"/>
  <c r="U141" i="26" s="1"/>
  <c r="Q142" i="26" s="1"/>
  <c r="U142" i="26" s="1"/>
  <c r="Q143" i="26" s="1"/>
  <c r="U143" i="26" s="1"/>
  <c r="Q144" i="26" s="1"/>
  <c r="U144" i="26" s="1"/>
  <c r="Q145" i="26" s="1"/>
  <c r="U145" i="26" s="1"/>
  <c r="Q146" i="26" s="1"/>
  <c r="U146" i="26" s="1"/>
  <c r="Q147" i="26" s="1"/>
  <c r="U147" i="26" s="1"/>
  <c r="Q148" i="26" s="1"/>
  <c r="U148" i="26" s="1"/>
  <c r="Q149" i="26" s="1"/>
  <c r="U149" i="26" s="1"/>
  <c r="Q150" i="26" s="1"/>
  <c r="U150" i="26" s="1"/>
  <c r="Q151" i="26" s="1"/>
  <c r="U151" i="26" s="1"/>
  <c r="Q152" i="26" s="1"/>
  <c r="U152" i="26" s="1"/>
  <c r="Q153" i="26" s="1"/>
  <c r="U153" i="26" s="1"/>
  <c r="Q154" i="26" s="1"/>
  <c r="U154" i="26" s="1"/>
  <c r="Q155" i="26" s="1"/>
  <c r="U155" i="26" s="1"/>
  <c r="Q156" i="26" s="1"/>
  <c r="U156" i="26" s="1"/>
  <c r="Q157" i="26" s="1"/>
  <c r="U157" i="26" s="1"/>
  <c r="Q158" i="26" s="1"/>
  <c r="U158" i="26" s="1"/>
  <c r="Q159" i="26" s="1"/>
  <c r="U159" i="26" s="1"/>
  <c r="Q160" i="26" s="1"/>
  <c r="U160" i="26" s="1"/>
  <c r="Q161" i="26" s="1"/>
  <c r="U161" i="26" s="1"/>
  <c r="Q162" i="26" s="1"/>
  <c r="U162" i="26" s="1"/>
  <c r="Q163" i="26" s="1"/>
  <c r="U163" i="26" s="1"/>
  <c r="Q164" i="26" s="1"/>
  <c r="U164" i="26" s="1"/>
  <c r="Q165" i="26" s="1"/>
  <c r="U165" i="26" s="1"/>
  <c r="Q166" i="26" s="1"/>
  <c r="U166" i="26" s="1"/>
  <c r="Q167" i="26" s="1"/>
  <c r="U167" i="26" s="1"/>
  <c r="Q168" i="26" s="1"/>
  <c r="U168" i="26" s="1"/>
  <c r="Q169" i="26" s="1"/>
  <c r="U169" i="26" s="1"/>
  <c r="Q170" i="26" s="1"/>
  <c r="U170" i="26" s="1"/>
  <c r="Q171" i="26" s="1"/>
  <c r="U171" i="26" s="1"/>
  <c r="Q172" i="26" s="1"/>
  <c r="U172" i="26" s="1"/>
  <c r="Q173" i="26" s="1"/>
  <c r="U173" i="26" s="1"/>
  <c r="Q174" i="26" s="1"/>
  <c r="U174" i="26" s="1"/>
  <c r="Q175" i="26" s="1"/>
  <c r="U175" i="26" s="1"/>
  <c r="Q176" i="26" s="1"/>
  <c r="U176" i="26" s="1"/>
  <c r="Q177" i="26" s="1"/>
  <c r="U177" i="26" s="1"/>
  <c r="Q178" i="26" s="1"/>
  <c r="U178" i="26" s="1"/>
  <c r="Q179" i="26" s="1"/>
  <c r="U179" i="26" s="1"/>
  <c r="Q180" i="26" s="1"/>
  <c r="U180" i="26" s="1"/>
  <c r="Q181" i="26" s="1"/>
  <c r="U181" i="26" s="1"/>
  <c r="Q182" i="26" s="1"/>
  <c r="U182" i="26" s="1"/>
  <c r="Q183" i="26" s="1"/>
  <c r="U183" i="26" s="1"/>
  <c r="Q184" i="26" s="1"/>
  <c r="U184" i="26" s="1"/>
  <c r="Q185" i="26" s="1"/>
  <c r="U185" i="26" s="1"/>
  <c r="Q186" i="26" s="1"/>
  <c r="U186" i="26" s="1"/>
  <c r="Q187" i="26" s="1"/>
  <c r="U187" i="26" s="1"/>
  <c r="Q188" i="26" s="1"/>
  <c r="U188" i="26" s="1"/>
  <c r="Q189" i="26" s="1"/>
  <c r="U189" i="26" s="1"/>
  <c r="Q190" i="26" s="1"/>
  <c r="U190" i="26" s="1"/>
  <c r="Q191" i="26" s="1"/>
  <c r="U191" i="26" s="1"/>
  <c r="Q192" i="26" s="1"/>
  <c r="U192" i="26" s="1"/>
  <c r="Q193" i="26" s="1"/>
  <c r="U193" i="26" s="1"/>
  <c r="Q194" i="26" s="1"/>
  <c r="U194" i="26" s="1"/>
  <c r="Q195" i="26" s="1"/>
  <c r="U195" i="26" s="1"/>
  <c r="Q196" i="26" s="1"/>
  <c r="U196" i="26" s="1"/>
  <c r="Q197" i="26" s="1"/>
  <c r="U197" i="26" s="1"/>
  <c r="Q198" i="26" s="1"/>
  <c r="U198" i="26" s="1"/>
  <c r="Q199" i="26" s="1"/>
  <c r="U199" i="26" s="1"/>
  <c r="Q200" i="26" s="1"/>
  <c r="U200" i="26" s="1"/>
  <c r="Q201" i="26" s="1"/>
  <c r="U201" i="26" s="1"/>
  <c r="Q202" i="26" s="1"/>
  <c r="U202" i="26" s="1"/>
  <c r="Q203" i="26" s="1"/>
  <c r="U203" i="26" s="1"/>
  <c r="Q204" i="26" s="1"/>
  <c r="U204" i="26" s="1"/>
  <c r="Q205" i="26" s="1"/>
  <c r="U205" i="26" s="1"/>
  <c r="Q206" i="26" s="1"/>
  <c r="U206" i="26" s="1"/>
  <c r="Q207" i="26" s="1"/>
  <c r="U207" i="26" s="1"/>
  <c r="Q208" i="26" s="1"/>
  <c r="U208" i="26" s="1"/>
  <c r="Q209" i="26" s="1"/>
  <c r="U209" i="26" s="1"/>
  <c r="Q210" i="26" s="1"/>
  <c r="U210" i="26" s="1"/>
  <c r="Q211" i="26" s="1"/>
  <c r="U211" i="26" s="1"/>
  <c r="Q212" i="26" s="1"/>
  <c r="U212" i="26" s="1"/>
  <c r="Q213" i="26" s="1"/>
  <c r="U213" i="26" s="1"/>
  <c r="Q214" i="26" s="1"/>
  <c r="U214" i="26" s="1"/>
  <c r="Q215" i="26" s="1"/>
  <c r="U215" i="26" s="1"/>
  <c r="Q216" i="26" s="1"/>
  <c r="U216" i="26" s="1"/>
  <c r="Q217" i="26" s="1"/>
  <c r="U217" i="26" s="1"/>
  <c r="Q218" i="26" s="1"/>
  <c r="U218" i="26" s="1"/>
  <c r="Q219" i="26" s="1"/>
  <c r="U219" i="26" s="1"/>
  <c r="Q220" i="26" s="1"/>
  <c r="U220" i="26" s="1"/>
  <c r="Q221" i="26" s="1"/>
  <c r="U221" i="26" s="1"/>
  <c r="Q222" i="26" s="1"/>
  <c r="U222" i="26" s="1"/>
  <c r="Q223" i="26" s="1"/>
  <c r="U223" i="26" s="1"/>
  <c r="Q224" i="26" s="1"/>
  <c r="U224" i="26" s="1"/>
  <c r="Q225" i="26" s="1"/>
  <c r="U225" i="26" s="1"/>
  <c r="Q226" i="26" s="1"/>
  <c r="U226" i="26" s="1"/>
  <c r="Q227" i="26" s="1"/>
  <c r="U227" i="26" s="1"/>
  <c r="Q228" i="26" s="1"/>
  <c r="U228" i="26" s="1"/>
  <c r="Q229" i="26" s="1"/>
  <c r="U229" i="26" s="1"/>
  <c r="Q230" i="26" s="1"/>
  <c r="U230" i="26" s="1"/>
  <c r="Q231" i="26" s="1"/>
  <c r="U231" i="26" s="1"/>
  <c r="Q232" i="26" s="1"/>
  <c r="U232" i="26" s="1"/>
  <c r="Q233" i="26" s="1"/>
  <c r="U233" i="26" s="1"/>
  <c r="Q234" i="26" s="1"/>
  <c r="U234" i="26" s="1"/>
  <c r="Q235" i="26" s="1"/>
  <c r="U235" i="26" s="1"/>
  <c r="Q236" i="26" s="1"/>
  <c r="U236" i="26" s="1"/>
  <c r="Q237" i="26" s="1"/>
  <c r="U237" i="26" s="1"/>
  <c r="Q238" i="26" s="1"/>
  <c r="U238" i="26" s="1"/>
  <c r="Q239" i="26" s="1"/>
  <c r="U239" i="26" s="1"/>
  <c r="Q240" i="26" s="1"/>
  <c r="U240" i="26" s="1"/>
  <c r="Q241" i="26" s="1"/>
  <c r="U241" i="26" s="1"/>
  <c r="Q242" i="26" s="1"/>
  <c r="U242" i="26" s="1"/>
  <c r="Q243" i="26" s="1"/>
  <c r="U243" i="26" s="1"/>
  <c r="Q244" i="26" s="1"/>
  <c r="U244" i="26" s="1"/>
  <c r="Q245" i="26" s="1"/>
  <c r="U245" i="26" s="1"/>
  <c r="Q246" i="26" s="1"/>
  <c r="U246" i="26" s="1"/>
  <c r="Q247" i="26" s="1"/>
  <c r="U247" i="26" s="1"/>
  <c r="Q248" i="26" s="1"/>
  <c r="U248" i="26" s="1"/>
  <c r="Q249" i="26" s="1"/>
  <c r="U249" i="26" s="1"/>
  <c r="Q250" i="26" s="1"/>
  <c r="U250" i="26" s="1"/>
  <c r="Q251" i="26" s="1"/>
  <c r="U251" i="26" s="1"/>
  <c r="Q252" i="26" s="1"/>
  <c r="U252" i="26" s="1"/>
  <c r="Q253" i="26" s="1"/>
  <c r="U253" i="26" s="1"/>
  <c r="Q254" i="26" s="1"/>
  <c r="U254" i="26" s="1"/>
  <c r="Q255" i="26" s="1"/>
  <c r="U255" i="26" s="1"/>
  <c r="Q256" i="26" s="1"/>
  <c r="U256" i="26" s="1"/>
  <c r="Q257" i="26" s="1"/>
  <c r="U257" i="26" s="1"/>
  <c r="Q258" i="26" s="1"/>
  <c r="U258" i="26" s="1"/>
  <c r="Q259" i="26" s="1"/>
  <c r="U259" i="26" s="1"/>
  <c r="Q260" i="26" s="1"/>
  <c r="U260" i="26" s="1"/>
  <c r="Q261" i="26" s="1"/>
  <c r="U261" i="26" s="1"/>
  <c r="Q262" i="26" s="1"/>
  <c r="U262" i="26" s="1"/>
  <c r="Q263" i="26" s="1"/>
  <c r="U263" i="26" s="1"/>
  <c r="Q264" i="26" s="1"/>
  <c r="U264" i="26" s="1"/>
  <c r="Q265" i="26" s="1"/>
  <c r="U265" i="26" s="1"/>
  <c r="Q266" i="26" s="1"/>
  <c r="U266" i="26" s="1"/>
  <c r="Q267" i="26" s="1"/>
  <c r="U267" i="26" s="1"/>
  <c r="Q268" i="26" s="1"/>
  <c r="U268" i="26" s="1"/>
  <c r="Q269" i="26" s="1"/>
  <c r="U269" i="26" s="1"/>
  <c r="Q270" i="26" s="1"/>
  <c r="U270" i="26" s="1"/>
  <c r="Q271" i="26" s="1"/>
  <c r="U271" i="26" s="1"/>
  <c r="Q272" i="26" s="1"/>
  <c r="U272" i="26" s="1"/>
  <c r="Q273" i="26" s="1"/>
  <c r="U273" i="26" s="1"/>
  <c r="Q274" i="26" s="1"/>
  <c r="U274" i="26" s="1"/>
  <c r="Q275" i="26" s="1"/>
  <c r="U275" i="26" s="1"/>
  <c r="Q276" i="26" s="1"/>
  <c r="U276" i="26" s="1"/>
  <c r="Q277" i="26" s="1"/>
  <c r="U277" i="26" s="1"/>
  <c r="Q278" i="26" s="1"/>
  <c r="U278" i="26" s="1"/>
  <c r="Q279" i="26" s="1"/>
  <c r="U279" i="26" s="1"/>
  <c r="Q280" i="26" s="1"/>
  <c r="U280" i="26" s="1"/>
  <c r="Q281" i="26" s="1"/>
  <c r="U281" i="26" s="1"/>
  <c r="Q282" i="26" s="1"/>
  <c r="U282" i="26" s="1"/>
  <c r="Q283" i="26" s="1"/>
  <c r="U283" i="26" s="1"/>
  <c r="Q284" i="26" s="1"/>
  <c r="U284" i="26" s="1"/>
  <c r="Q285" i="26" s="1"/>
  <c r="U285" i="26" s="1"/>
  <c r="Q286" i="26" s="1"/>
  <c r="U286" i="26" s="1"/>
  <c r="Q287" i="26" s="1"/>
  <c r="U287" i="26" s="1"/>
  <c r="Q288" i="26" s="1"/>
  <c r="U288" i="26" s="1"/>
  <c r="Q289" i="26" s="1"/>
  <c r="U289" i="26" s="1"/>
  <c r="Q290" i="26" s="1"/>
  <c r="U290" i="26" s="1"/>
  <c r="Q291" i="26" s="1"/>
  <c r="U291" i="26" s="1"/>
  <c r="Q292" i="26" s="1"/>
  <c r="U292" i="26" s="1"/>
  <c r="Q293" i="26" s="1"/>
  <c r="U293" i="26" s="1"/>
  <c r="Q294" i="26" s="1"/>
  <c r="U294" i="26" s="1"/>
  <c r="Q295" i="26" s="1"/>
  <c r="U295" i="26" s="1"/>
  <c r="Q296" i="26" s="1"/>
  <c r="U296" i="26" s="1"/>
  <c r="Q297" i="26" s="1"/>
  <c r="U297" i="26" s="1"/>
  <c r="Q298" i="26" s="1"/>
  <c r="U298" i="26" s="1"/>
  <c r="Q299" i="26" s="1"/>
  <c r="U299" i="26" s="1"/>
  <c r="Q300" i="26" s="1"/>
  <c r="U300" i="26" s="1"/>
  <c r="Q301" i="26" s="1"/>
  <c r="U301" i="26" s="1"/>
  <c r="Q302" i="26" s="1"/>
  <c r="U302" i="26" s="1"/>
  <c r="Q303" i="26" s="1"/>
  <c r="U303" i="26" s="1"/>
  <c r="Q304" i="26" s="1"/>
  <c r="U304" i="26" s="1"/>
  <c r="Q305" i="26" s="1"/>
  <c r="U305" i="26" s="1"/>
  <c r="Q306" i="26" s="1"/>
  <c r="U306" i="26" s="1"/>
  <c r="Q307" i="26" s="1"/>
  <c r="U307" i="26" s="1"/>
  <c r="Q308" i="26" s="1"/>
  <c r="U308" i="26" s="1"/>
  <c r="Q309" i="26" s="1"/>
  <c r="U309" i="26" s="1"/>
  <c r="Q310" i="26" s="1"/>
  <c r="U310" i="26" s="1"/>
  <c r="Q311" i="26" s="1"/>
  <c r="U311" i="26" s="1"/>
  <c r="Q312" i="26" s="1"/>
  <c r="U312" i="26" s="1"/>
  <c r="Q313" i="26" s="1"/>
  <c r="U313" i="26" s="1"/>
  <c r="Q314" i="26" s="1"/>
  <c r="U314" i="26" s="1"/>
  <c r="Q315" i="26" s="1"/>
  <c r="U315" i="26" s="1"/>
  <c r="Q316" i="26" s="1"/>
  <c r="U316" i="26" s="1"/>
  <c r="Q317" i="26" s="1"/>
  <c r="U317" i="26" s="1"/>
  <c r="Q318" i="26" s="1"/>
  <c r="U318" i="26" s="1"/>
  <c r="Q319" i="26" s="1"/>
  <c r="U319" i="26" s="1"/>
  <c r="Q320" i="26" s="1"/>
  <c r="U320" i="26" s="1"/>
  <c r="Q321" i="26" s="1"/>
  <c r="U321" i="26" s="1"/>
  <c r="Q322" i="26" s="1"/>
  <c r="U322" i="26" s="1"/>
  <c r="Q323" i="26" s="1"/>
  <c r="U323" i="26" s="1"/>
  <c r="Q324" i="26" s="1"/>
  <c r="U324" i="26" s="1"/>
  <c r="Q325" i="26" s="1"/>
  <c r="U325" i="26" s="1"/>
  <c r="Q326" i="26" s="1"/>
  <c r="U326" i="26" s="1"/>
  <c r="Q327" i="26" s="1"/>
  <c r="U327" i="26" s="1"/>
  <c r="Q328" i="26" s="1"/>
  <c r="U328" i="26" s="1"/>
  <c r="Q329" i="26" s="1"/>
  <c r="U329" i="26" s="1"/>
  <c r="Q330" i="26" s="1"/>
  <c r="U330" i="26" s="1"/>
  <c r="Q331" i="26" s="1"/>
  <c r="U331" i="26" s="1"/>
  <c r="Q332" i="26" s="1"/>
  <c r="U332" i="26" s="1"/>
  <c r="Q333" i="26" s="1"/>
  <c r="U333" i="26" s="1"/>
  <c r="Q334" i="26" s="1"/>
  <c r="U334" i="26" s="1"/>
  <c r="Q335" i="26" s="1"/>
  <c r="U335" i="26" s="1"/>
  <c r="Q336" i="26" s="1"/>
  <c r="U336" i="26" s="1"/>
  <c r="Q337" i="26" s="1"/>
  <c r="U337" i="26" s="1"/>
  <c r="Q338" i="26" s="1"/>
  <c r="U338" i="26" s="1"/>
  <c r="Q339" i="26" s="1"/>
  <c r="U339" i="26" s="1"/>
  <c r="Q340" i="26" s="1"/>
  <c r="U340" i="26" s="1"/>
  <c r="Q341" i="26" s="1"/>
  <c r="U341" i="26" s="1"/>
  <c r="Q342" i="26" s="1"/>
  <c r="U342" i="26" s="1"/>
  <c r="Q343" i="26" s="1"/>
  <c r="U343" i="26" s="1"/>
  <c r="Q344" i="26" s="1"/>
  <c r="U344" i="26" s="1"/>
  <c r="Q345" i="26" s="1"/>
  <c r="U345" i="26" s="1"/>
  <c r="Q346" i="26" s="1"/>
  <c r="U346" i="26" s="1"/>
  <c r="Q347" i="26" s="1"/>
  <c r="U347" i="26" s="1"/>
  <c r="Q348" i="26" s="1"/>
  <c r="U348" i="26" s="1"/>
  <c r="Q349" i="26" s="1"/>
  <c r="U349" i="26" s="1"/>
  <c r="Q350" i="26" s="1"/>
  <c r="U350" i="26" s="1"/>
  <c r="Q351" i="26" s="1"/>
  <c r="U351" i="26" s="1"/>
  <c r="Q352" i="26" s="1"/>
  <c r="U352" i="26" s="1"/>
  <c r="Q353" i="26" s="1"/>
  <c r="U353" i="26" s="1"/>
  <c r="Q354" i="26" s="1"/>
  <c r="U354" i="26" s="1"/>
  <c r="Q355" i="26" s="1"/>
  <c r="U355" i="26" s="1"/>
  <c r="Q356" i="26" s="1"/>
  <c r="U356" i="26" s="1"/>
  <c r="Q357" i="26" s="1"/>
  <c r="U357" i="26" s="1"/>
  <c r="Q358" i="26" s="1"/>
  <c r="U358" i="26" s="1"/>
  <c r="Q359" i="26" s="1"/>
  <c r="U359" i="26" s="1"/>
  <c r="Q360" i="26" s="1"/>
  <c r="U360" i="26" s="1"/>
  <c r="Q361" i="26" s="1"/>
  <c r="U361" i="26" s="1"/>
  <c r="Q362" i="26" s="1"/>
  <c r="U362" i="26" s="1"/>
  <c r="Q363" i="26" s="1"/>
  <c r="U363" i="26" s="1"/>
  <c r="Q364" i="26" s="1"/>
  <c r="U364" i="26" s="1"/>
  <c r="Q365" i="26" s="1"/>
  <c r="U365" i="26" s="1"/>
  <c r="Q366" i="26" s="1"/>
  <c r="U366" i="26" s="1"/>
  <c r="Q367" i="26" s="1"/>
  <c r="U367" i="26" s="1"/>
  <c r="Q368" i="26" s="1"/>
  <c r="U368" i="26" s="1"/>
  <c r="Q369" i="26" s="1"/>
  <c r="U369" i="26" s="1"/>
  <c r="Q370" i="26" s="1"/>
  <c r="U370" i="26" s="1"/>
  <c r="Q371" i="26" s="1"/>
  <c r="U371" i="26" s="1"/>
  <c r="Q372" i="26" s="1"/>
  <c r="U372" i="26" s="1"/>
  <c r="Q373" i="26" s="1"/>
  <c r="U373" i="26" s="1"/>
  <c r="Q374" i="26" s="1"/>
  <c r="U374" i="26" s="1"/>
  <c r="Q375" i="26" s="1"/>
  <c r="U375" i="26" s="1"/>
  <c r="Q376" i="26" s="1"/>
  <c r="U376" i="26" s="1"/>
  <c r="Q377" i="26" s="1"/>
  <c r="U377" i="26" s="1"/>
  <c r="Q378" i="26" s="1"/>
  <c r="U378" i="26" s="1"/>
  <c r="Q379" i="26" s="1"/>
  <c r="U379" i="26" s="1"/>
  <c r="Q380" i="26" s="1"/>
  <c r="U380" i="26" s="1"/>
  <c r="AJ93" i="3"/>
  <c r="U125" i="3"/>
  <c r="S40" i="37" s="1"/>
  <c r="J28" i="27"/>
  <c r="J40" i="32"/>
  <c r="J35" i="30"/>
  <c r="J43" i="30"/>
  <c r="J158" i="27" s="1"/>
  <c r="N42" i="30"/>
  <c r="N47" i="32"/>
  <c r="N34" i="30"/>
  <c r="N81" i="30"/>
  <c r="N116" i="27"/>
  <c r="N27" i="27"/>
  <c r="N39" i="32"/>
  <c r="N124" i="32"/>
  <c r="M43" i="30"/>
  <c r="M158" i="27" s="1"/>
  <c r="P42" i="30"/>
  <c r="P47" i="32"/>
  <c r="AD125" i="3"/>
  <c r="V40" i="37" s="1"/>
  <c r="M28" i="27"/>
  <c r="M35" i="30"/>
  <c r="K81" i="30"/>
  <c r="Y44" i="13"/>
  <c r="H50" i="30"/>
  <c r="G94" i="27"/>
  <c r="G95" i="27"/>
  <c r="G93" i="27"/>
  <c r="G67" i="30"/>
  <c r="G74" i="30"/>
  <c r="H69" i="27"/>
  <c r="I64" i="27" s="1"/>
  <c r="I66" i="27" s="1"/>
  <c r="H73" i="27"/>
  <c r="H89" i="27"/>
  <c r="H72" i="27"/>
  <c r="H71" i="27"/>
  <c r="M39" i="32" l="1"/>
  <c r="P27" i="27"/>
  <c r="K124" i="32"/>
  <c r="P265" i="37"/>
  <c r="P269" i="37"/>
  <c r="P238" i="37"/>
  <c r="P242" i="37"/>
  <c r="P247" i="37"/>
  <c r="P251" i="37"/>
  <c r="P256" i="37"/>
  <c r="P260" i="37"/>
  <c r="P188" i="37"/>
  <c r="R45" i="37"/>
  <c r="P152" i="37"/>
  <c r="P153" i="37" s="1"/>
  <c r="P202" i="37"/>
  <c r="P134" i="37"/>
  <c r="P136" i="37" s="1"/>
  <c r="V45" i="37"/>
  <c r="Y45" i="37"/>
  <c r="Q56" i="37"/>
  <c r="P203" i="37"/>
  <c r="P200" i="37"/>
  <c r="S45" i="37"/>
  <c r="P48" i="32"/>
  <c r="Y42" i="37"/>
  <c r="P201" i="37"/>
  <c r="P174" i="37"/>
  <c r="P175" i="37" s="1"/>
  <c r="P114" i="37"/>
  <c r="P178" i="37"/>
  <c r="K48" i="32"/>
  <c r="T42" i="37"/>
  <c r="K42" i="30"/>
  <c r="K157" i="27" s="1"/>
  <c r="T40" i="37"/>
  <c r="P108" i="37"/>
  <c r="P109" i="37" s="1"/>
  <c r="P130" i="37"/>
  <c r="P131" i="37" s="1"/>
  <c r="P156" i="37"/>
  <c r="P55" i="30"/>
  <c r="P157" i="27"/>
  <c r="N55" i="30"/>
  <c r="N157" i="27"/>
  <c r="P34" i="30"/>
  <c r="I50" i="27"/>
  <c r="I46" i="27"/>
  <c r="J42" i="27" s="1"/>
  <c r="J44" i="27" s="1"/>
  <c r="J45" i="27" s="1"/>
  <c r="I67" i="27"/>
  <c r="I52" i="27"/>
  <c r="I88" i="27"/>
  <c r="K47" i="32"/>
  <c r="K116" i="27"/>
  <c r="AJ90" i="3"/>
  <c r="AJ91" i="3" s="1"/>
  <c r="AJ72" i="3"/>
  <c r="X44" i="13" s="1"/>
  <c r="J81" i="30"/>
  <c r="J34" i="30"/>
  <c r="J124" i="32"/>
  <c r="J39" i="32"/>
  <c r="J27" i="27"/>
  <c r="J116" i="27"/>
  <c r="J47" i="32"/>
  <c r="J42" i="30"/>
  <c r="J157" i="27" s="1"/>
  <c r="M42" i="30"/>
  <c r="M47" i="32"/>
  <c r="M81" i="30"/>
  <c r="M34" i="30"/>
  <c r="M116" i="27"/>
  <c r="M27" i="27"/>
  <c r="E61" i="2"/>
  <c r="H51" i="30"/>
  <c r="H52" i="30" s="1"/>
  <c r="H53" i="30" s="1"/>
  <c r="H54" i="30" s="1"/>
  <c r="H65" i="30" s="1"/>
  <c r="H75" i="27"/>
  <c r="G69" i="30"/>
  <c r="G68" i="30"/>
  <c r="G102" i="30" s="1"/>
  <c r="G97" i="27"/>
  <c r="K55" i="30" l="1"/>
  <c r="P139" i="37"/>
  <c r="Q123" i="37" s="1"/>
  <c r="Q125" i="37" s="1"/>
  <c r="P190" i="37"/>
  <c r="P117" i="37"/>
  <c r="P158" i="37"/>
  <c r="Q58" i="37"/>
  <c r="T45" i="37"/>
  <c r="P180" i="37"/>
  <c r="P191" i="37"/>
  <c r="P189" i="37"/>
  <c r="M55" i="30"/>
  <c r="M157" i="27"/>
  <c r="I54" i="27"/>
  <c r="I68" i="27" s="1"/>
  <c r="AJ126" i="3"/>
  <c r="AJ104" i="3"/>
  <c r="J55" i="30"/>
  <c r="L39" i="13"/>
  <c r="E62" i="2"/>
  <c r="H73" i="30"/>
  <c r="H56" i="30"/>
  <c r="H57" i="30" s="1"/>
  <c r="J46" i="27"/>
  <c r="K42" i="27" s="1"/>
  <c r="H90" i="27"/>
  <c r="G108" i="27"/>
  <c r="G131" i="27" s="1"/>
  <c r="G134" i="27" s="1"/>
  <c r="G109" i="27"/>
  <c r="G142" i="27" s="1"/>
  <c r="G159" i="27" s="1"/>
  <c r="G107" i="27"/>
  <c r="G123" i="27" s="1"/>
  <c r="J52" i="27"/>
  <c r="J51" i="27"/>
  <c r="J50" i="27"/>
  <c r="J88" i="27"/>
  <c r="J67" i="27"/>
  <c r="G88" i="30"/>
  <c r="G95" i="30"/>
  <c r="G109" i="30" s="1"/>
  <c r="P183" i="37" l="1"/>
  <c r="Q167" i="37" s="1"/>
  <c r="Q169" i="37" s="1"/>
  <c r="Q59" i="37"/>
  <c r="P161" i="37"/>
  <c r="Q145" i="37" s="1"/>
  <c r="Q147" i="37" s="1"/>
  <c r="AJ125" i="3"/>
  <c r="X40" i="37" s="1"/>
  <c r="X32" i="37"/>
  <c r="Q126" i="37"/>
  <c r="P86" i="37"/>
  <c r="Q101" i="37"/>
  <c r="O43" i="30"/>
  <c r="O158" i="27" s="1"/>
  <c r="AJ127" i="3"/>
  <c r="E49" i="32"/>
  <c r="O42" i="30"/>
  <c r="O40" i="32"/>
  <c r="O28" i="27"/>
  <c r="O35" i="30"/>
  <c r="E117" i="3"/>
  <c r="E84" i="2" s="1"/>
  <c r="E116" i="3"/>
  <c r="E83" i="2" s="1"/>
  <c r="K44" i="27"/>
  <c r="K45" i="27" s="1"/>
  <c r="E119" i="3"/>
  <c r="H62" i="30"/>
  <c r="H58" i="30"/>
  <c r="H60" i="30" s="1"/>
  <c r="J54" i="27"/>
  <c r="G123" i="30"/>
  <c r="G126" i="30" s="1"/>
  <c r="G163" i="27"/>
  <c r="H93" i="27"/>
  <c r="H95" i="27"/>
  <c r="H94" i="27"/>
  <c r="H91" i="27"/>
  <c r="I85" i="27" s="1"/>
  <c r="I87" i="27" s="1"/>
  <c r="G160" i="27"/>
  <c r="P19" i="13" s="1"/>
  <c r="I69" i="27"/>
  <c r="J64" i="27" s="1"/>
  <c r="I89" i="27"/>
  <c r="I71" i="27"/>
  <c r="I73" i="27"/>
  <c r="I72" i="27"/>
  <c r="G148" i="27"/>
  <c r="O47" i="32" l="1"/>
  <c r="E47" i="32" s="1"/>
  <c r="P47" i="37"/>
  <c r="Q148" i="37"/>
  <c r="Q60" i="37"/>
  <c r="Q103" i="37"/>
  <c r="Q46" i="37"/>
  <c r="Q48" i="37" s="1"/>
  <c r="X31" i="37"/>
  <c r="N31" i="37" s="1"/>
  <c r="N32" i="37"/>
  <c r="C35" i="37"/>
  <c r="C17" i="37" s="1"/>
  <c r="Q170" i="37"/>
  <c r="O48" i="32"/>
  <c r="E48" i="32" s="1"/>
  <c r="X42" i="37"/>
  <c r="P93" i="37"/>
  <c r="X45" i="37"/>
  <c r="N40" i="37"/>
  <c r="O55" i="30"/>
  <c r="O157" i="27"/>
  <c r="O27" i="27"/>
  <c r="E27" i="27" s="1"/>
  <c r="O116" i="27"/>
  <c r="I4" i="2"/>
  <c r="L17" i="13"/>
  <c r="O39" i="32"/>
  <c r="E39" i="32" s="1"/>
  <c r="O124" i="32"/>
  <c r="I5" i="2"/>
  <c r="E85" i="2"/>
  <c r="E86" i="2"/>
  <c r="L18" i="13"/>
  <c r="E80" i="2"/>
  <c r="O34" i="30"/>
  <c r="E34" i="30" s="1"/>
  <c r="O81" i="30"/>
  <c r="K46" i="27"/>
  <c r="L42" i="27" s="1"/>
  <c r="L44" i="27" s="1"/>
  <c r="L45" i="27" s="1"/>
  <c r="K51" i="27"/>
  <c r="K88" i="27"/>
  <c r="K67" i="27"/>
  <c r="K50" i="27"/>
  <c r="K52" i="27"/>
  <c r="C38" i="30"/>
  <c r="E35" i="30"/>
  <c r="C39" i="30" s="1"/>
  <c r="E43" i="30"/>
  <c r="C31" i="27"/>
  <c r="E28" i="27"/>
  <c r="C32" i="27" s="1"/>
  <c r="C43" i="32"/>
  <c r="E40" i="32"/>
  <c r="G124" i="27"/>
  <c r="H59" i="30"/>
  <c r="H66" i="30" s="1"/>
  <c r="H119" i="30"/>
  <c r="H125" i="30" s="1"/>
  <c r="H121" i="30" s="1"/>
  <c r="I75" i="27"/>
  <c r="I90" i="27" s="1"/>
  <c r="J66" i="27"/>
  <c r="J68" i="27" s="1"/>
  <c r="H97" i="27"/>
  <c r="Q61" i="37" l="1"/>
  <c r="Q66" i="37" s="1"/>
  <c r="Q228" i="37"/>
  <c r="P96" i="37"/>
  <c r="P97" i="37"/>
  <c r="P115" i="37"/>
  <c r="P159" i="37"/>
  <c r="P95" i="37"/>
  <c r="P94" i="37"/>
  <c r="P181" i="37"/>
  <c r="P137" i="37"/>
  <c r="N42" i="37"/>
  <c r="C223" i="37" s="1"/>
  <c r="Q104" i="37"/>
  <c r="C20" i="37"/>
  <c r="C36" i="37"/>
  <c r="Q62" i="37"/>
  <c r="Q63" i="37" s="1"/>
  <c r="Q75" i="37"/>
  <c r="C152" i="32"/>
  <c r="E81" i="2"/>
  <c r="L22" i="13" s="1"/>
  <c r="L21" i="13"/>
  <c r="G5" i="31"/>
  <c r="D5" i="30"/>
  <c r="G5" i="13"/>
  <c r="D5" i="27"/>
  <c r="H5" i="3"/>
  <c r="D5" i="32"/>
  <c r="D4" i="27"/>
  <c r="H4" i="3"/>
  <c r="G4" i="31"/>
  <c r="D4" i="30"/>
  <c r="D4" i="32"/>
  <c r="G4" i="13"/>
  <c r="I6" i="2"/>
  <c r="L19" i="13"/>
  <c r="K54" i="27"/>
  <c r="L46" i="27"/>
  <c r="M42" i="27" s="1"/>
  <c r="L52" i="27"/>
  <c r="L88" i="27"/>
  <c r="L67" i="27"/>
  <c r="L51" i="27"/>
  <c r="L50" i="27"/>
  <c r="C117" i="27"/>
  <c r="C118" i="27"/>
  <c r="C116" i="27"/>
  <c r="C83" i="30"/>
  <c r="C82" i="30"/>
  <c r="C81" i="30"/>
  <c r="E42" i="30"/>
  <c r="C116" i="30" s="1"/>
  <c r="E55" i="30"/>
  <c r="C125" i="32"/>
  <c r="C124" i="32"/>
  <c r="C126" i="32"/>
  <c r="C44" i="32"/>
  <c r="H90" i="30"/>
  <c r="H71" i="30"/>
  <c r="I50" i="30" s="1"/>
  <c r="H120" i="30"/>
  <c r="H89" i="30" s="1"/>
  <c r="H74" i="30"/>
  <c r="H67" i="30"/>
  <c r="H68" i="30" s="1"/>
  <c r="H102" i="30" s="1"/>
  <c r="J89" i="27"/>
  <c r="J73" i="27"/>
  <c r="J72" i="27"/>
  <c r="J71" i="27"/>
  <c r="J69" i="27"/>
  <c r="K64" i="27" s="1"/>
  <c r="I91" i="27"/>
  <c r="J85" i="27" s="1"/>
  <c r="I95" i="27"/>
  <c r="I94" i="27"/>
  <c r="I93" i="27"/>
  <c r="H109" i="27"/>
  <c r="H142" i="27" s="1"/>
  <c r="H159" i="27" s="1"/>
  <c r="H108" i="27"/>
  <c r="H131" i="27" s="1"/>
  <c r="H134" i="27" s="1"/>
  <c r="H107" i="27"/>
  <c r="H123" i="27" s="1"/>
  <c r="Q229" i="37" l="1"/>
  <c r="Q233" i="37"/>
  <c r="P211" i="37"/>
  <c r="P217" i="37"/>
  <c r="P214" i="37"/>
  <c r="Q149" i="37"/>
  <c r="Q171" i="37"/>
  <c r="Q105" i="37"/>
  <c r="Q127" i="37"/>
  <c r="C18" i="37"/>
  <c r="C19" i="37" s="1"/>
  <c r="C37" i="37"/>
  <c r="P212" i="37"/>
  <c r="P213" i="37"/>
  <c r="P141" i="37"/>
  <c r="P249" i="37" s="1"/>
  <c r="P252" i="37" s="1"/>
  <c r="P163" i="37"/>
  <c r="P258" i="37" s="1"/>
  <c r="P261" i="37" s="1"/>
  <c r="P185" i="37"/>
  <c r="P267" i="37" s="1"/>
  <c r="P270" i="37" s="1"/>
  <c r="P119" i="37"/>
  <c r="P240" i="37" s="1"/>
  <c r="P243" i="37" s="1"/>
  <c r="Q187" i="37"/>
  <c r="Q68" i="37"/>
  <c r="Q77" i="37"/>
  <c r="D6" i="32"/>
  <c r="H6" i="3"/>
  <c r="D6" i="30"/>
  <c r="G6" i="13"/>
  <c r="D6" i="27"/>
  <c r="G6" i="31"/>
  <c r="L54" i="27"/>
  <c r="K66" i="27"/>
  <c r="K68" i="27" s="1"/>
  <c r="K69" i="27" s="1"/>
  <c r="L64" i="27" s="1"/>
  <c r="M44" i="27"/>
  <c r="M45" i="27" s="1"/>
  <c r="H165" i="27"/>
  <c r="C84" i="30"/>
  <c r="C119" i="27"/>
  <c r="G165" i="27"/>
  <c r="P15" i="13" s="1"/>
  <c r="G166" i="27"/>
  <c r="C127" i="32"/>
  <c r="H160" i="27"/>
  <c r="H69" i="30"/>
  <c r="H88" i="30" s="1"/>
  <c r="I51" i="30"/>
  <c r="I52" i="30" s="1"/>
  <c r="I53" i="30" s="1"/>
  <c r="I97" i="27"/>
  <c r="I109" i="27" s="1"/>
  <c r="I142" i="27" s="1"/>
  <c r="I159" i="27" s="1"/>
  <c r="H148" i="27"/>
  <c r="J87" i="27"/>
  <c r="J75" i="27"/>
  <c r="H163" i="27"/>
  <c r="H166" i="27" s="1"/>
  <c r="P16" i="13" l="1"/>
  <c r="Q80" i="37"/>
  <c r="Q83" i="37" s="1"/>
  <c r="Q78" i="37"/>
  <c r="Q70" i="37"/>
  <c r="Q72" i="37"/>
  <c r="Q231" i="37" s="1"/>
  <c r="Q234" i="37" s="1"/>
  <c r="Q172" i="37"/>
  <c r="Q150" i="37"/>
  <c r="Q128" i="37"/>
  <c r="P221" i="37"/>
  <c r="P223" i="37" s="1"/>
  <c r="Q106" i="37"/>
  <c r="L66" i="27"/>
  <c r="L68" i="27" s="1"/>
  <c r="M51" i="27"/>
  <c r="M88" i="27"/>
  <c r="M50" i="27"/>
  <c r="M67" i="27"/>
  <c r="M52" i="27"/>
  <c r="K89" i="27"/>
  <c r="K72" i="27"/>
  <c r="K73" i="27"/>
  <c r="K71" i="27"/>
  <c r="M46" i="27"/>
  <c r="N42" i="27" s="1"/>
  <c r="I160" i="27"/>
  <c r="I124" i="27" s="1"/>
  <c r="I165" i="27"/>
  <c r="H124" i="27"/>
  <c r="H95" i="30"/>
  <c r="H109" i="30" s="1"/>
  <c r="I107" i="27"/>
  <c r="I123" i="27" s="1"/>
  <c r="I108" i="27"/>
  <c r="I131" i="27" s="1"/>
  <c r="I134" i="27" s="1"/>
  <c r="I148" i="27" s="1"/>
  <c r="I56" i="30"/>
  <c r="I54" i="30"/>
  <c r="I65" i="30" s="1"/>
  <c r="J90" i="27"/>
  <c r="Q156" i="37" l="1"/>
  <c r="Q158" i="37" s="1"/>
  <c r="Q161" i="37" s="1"/>
  <c r="R145" i="37" s="1"/>
  <c r="R147" i="37" s="1"/>
  <c r="Q107" i="37"/>
  <c r="Q173" i="37"/>
  <c r="Q112" i="37"/>
  <c r="Q188" i="37" s="1"/>
  <c r="Q129" i="37"/>
  <c r="Q84" i="37"/>
  <c r="Q203" i="37" s="1"/>
  <c r="Q82" i="37"/>
  <c r="Q201" i="37" s="1"/>
  <c r="Q81" i="37"/>
  <c r="Q200" i="37" s="1"/>
  <c r="Q151" i="37"/>
  <c r="Q178" i="37"/>
  <c r="R56" i="37"/>
  <c r="Q134" i="37"/>
  <c r="Q202" i="37"/>
  <c r="K75" i="27"/>
  <c r="L73" i="27"/>
  <c r="L71" i="27"/>
  <c r="L89" i="27"/>
  <c r="L72" i="27"/>
  <c r="N44" i="27"/>
  <c r="N45" i="27" s="1"/>
  <c r="M54" i="27"/>
  <c r="L69" i="27"/>
  <c r="M64" i="27" s="1"/>
  <c r="H123" i="30"/>
  <c r="H126" i="30" s="1"/>
  <c r="I163" i="27"/>
  <c r="I166" i="27" s="1"/>
  <c r="J94" i="27"/>
  <c r="J95" i="27"/>
  <c r="J93" i="27"/>
  <c r="J91" i="27"/>
  <c r="K85" i="27" s="1"/>
  <c r="I57" i="30"/>
  <c r="I58" i="30"/>
  <c r="I60" i="30" s="1"/>
  <c r="I62" i="30"/>
  <c r="I73" i="30"/>
  <c r="Q152" i="37" l="1"/>
  <c r="Q153" i="37" s="1"/>
  <c r="Q255" i="37"/>
  <c r="Q174" i="37"/>
  <c r="Q175" i="37" s="1"/>
  <c r="Q264" i="37"/>
  <c r="Q130" i="37"/>
  <c r="Q131" i="37" s="1"/>
  <c r="Q246" i="37"/>
  <c r="Q108" i="37"/>
  <c r="Q109" i="37" s="1"/>
  <c r="Q237" i="37"/>
  <c r="Q190" i="37"/>
  <c r="Q114" i="37"/>
  <c r="Q117" i="37" s="1"/>
  <c r="Q191" i="37"/>
  <c r="Q180" i="37"/>
  <c r="Q189" i="37"/>
  <c r="Q136" i="37"/>
  <c r="R58" i="37"/>
  <c r="R148" i="37"/>
  <c r="L75" i="27"/>
  <c r="K87" i="27"/>
  <c r="K90" i="27" s="1"/>
  <c r="K91" i="27" s="1"/>
  <c r="L85" i="27" s="1"/>
  <c r="N46" i="27"/>
  <c r="O42" i="27" s="1"/>
  <c r="N67" i="27"/>
  <c r="N51" i="27"/>
  <c r="N52" i="27"/>
  <c r="N88" i="27"/>
  <c r="N50" i="27"/>
  <c r="M66" i="27"/>
  <c r="M68" i="27" s="1"/>
  <c r="M69" i="27" s="1"/>
  <c r="N64" i="27" s="1"/>
  <c r="I59" i="30"/>
  <c r="I66" i="30" s="1"/>
  <c r="J97" i="27"/>
  <c r="J108" i="27" s="1"/>
  <c r="J131" i="27" s="1"/>
  <c r="J134" i="27" s="1"/>
  <c r="I119" i="30"/>
  <c r="I125" i="30" s="1"/>
  <c r="I121" i="30" s="1"/>
  <c r="Q238" i="37" l="1"/>
  <c r="Q242" i="37"/>
  <c r="Q265" i="37"/>
  <c r="Q269" i="37"/>
  <c r="Q247" i="37"/>
  <c r="Q251" i="37"/>
  <c r="Q256" i="37"/>
  <c r="Q260" i="37"/>
  <c r="R101" i="37"/>
  <c r="Q139" i="37"/>
  <c r="R123" i="37" s="1"/>
  <c r="R125" i="37" s="1"/>
  <c r="Q183" i="37"/>
  <c r="R167" i="37" s="1"/>
  <c r="R169" i="37" s="1"/>
  <c r="R59" i="37"/>
  <c r="Q86" i="37"/>
  <c r="N66" i="27"/>
  <c r="L87" i="27"/>
  <c r="L90" i="27" s="1"/>
  <c r="N54" i="27"/>
  <c r="M71" i="27"/>
  <c r="M89" i="27"/>
  <c r="M73" i="27"/>
  <c r="M72" i="27"/>
  <c r="O44" i="27"/>
  <c r="K94" i="27"/>
  <c r="K93" i="27"/>
  <c r="K95" i="27"/>
  <c r="I90" i="30"/>
  <c r="I71" i="30"/>
  <c r="J109" i="27"/>
  <c r="J142" i="27" s="1"/>
  <c r="J159" i="27" s="1"/>
  <c r="J165" i="27" s="1"/>
  <c r="J107" i="27"/>
  <c r="J123" i="27" s="1"/>
  <c r="I120" i="30"/>
  <c r="Q15" i="13" l="1"/>
  <c r="Q19" i="13"/>
  <c r="Q93" i="37"/>
  <c r="R126" i="37"/>
  <c r="R60" i="37"/>
  <c r="R228" i="37" s="1"/>
  <c r="Q47" i="37"/>
  <c r="R103" i="37"/>
  <c r="R46" i="37"/>
  <c r="R48" i="37" s="1"/>
  <c r="R170" i="37"/>
  <c r="N68" i="27"/>
  <c r="N73" i="27" s="1"/>
  <c r="L95" i="27"/>
  <c r="L94" i="27"/>
  <c r="L93" i="27"/>
  <c r="O45" i="27"/>
  <c r="O46" i="27" s="1"/>
  <c r="P42" i="27" s="1"/>
  <c r="K97" i="27"/>
  <c r="M75" i="27"/>
  <c r="L91" i="27"/>
  <c r="M85" i="27" s="1"/>
  <c r="I89" i="30"/>
  <c r="J160" i="27"/>
  <c r="J124" i="27" s="1"/>
  <c r="J50" i="30"/>
  <c r="I74" i="30"/>
  <c r="I67" i="30"/>
  <c r="I69" i="30" s="1"/>
  <c r="I95" i="30" s="1"/>
  <c r="J163" i="27"/>
  <c r="J166" i="27" s="1"/>
  <c r="J148" i="27"/>
  <c r="R229" i="37" l="1"/>
  <c r="R233" i="37"/>
  <c r="R104" i="37"/>
  <c r="R75" i="37"/>
  <c r="R62" i="37"/>
  <c r="R63" i="37" s="1"/>
  <c r="R61" i="37"/>
  <c r="Q95" i="37"/>
  <c r="Q115" i="37"/>
  <c r="Q96" i="37"/>
  <c r="Q137" i="37"/>
  <c r="Q94" i="37"/>
  <c r="Q97" i="37"/>
  <c r="Q159" i="37"/>
  <c r="Q181" i="37"/>
  <c r="N71" i="27"/>
  <c r="N89" i="27"/>
  <c r="N72" i="27"/>
  <c r="N69" i="27"/>
  <c r="O64" i="27" s="1"/>
  <c r="O66" i="27" s="1"/>
  <c r="P44" i="27"/>
  <c r="P45" i="27" s="1"/>
  <c r="M87" i="27"/>
  <c r="M90" i="27" s="1"/>
  <c r="L97" i="27"/>
  <c r="O51" i="27"/>
  <c r="O67" i="27"/>
  <c r="O50" i="27"/>
  <c r="O52" i="27"/>
  <c r="O88" i="27"/>
  <c r="K109" i="27"/>
  <c r="K142" i="27" s="1"/>
  <c r="K159" i="27" s="1"/>
  <c r="K108" i="27"/>
  <c r="K131" i="27" s="1"/>
  <c r="K134" i="27" s="1"/>
  <c r="K107" i="27"/>
  <c r="K123" i="27" s="1"/>
  <c r="J51" i="30"/>
  <c r="J52" i="30" s="1"/>
  <c r="J53" i="30" s="1"/>
  <c r="J56" i="30" s="1"/>
  <c r="J62" i="30" s="1"/>
  <c r="I88" i="30"/>
  <c r="I123" i="30" s="1"/>
  <c r="I126" i="30" s="1"/>
  <c r="I68" i="30"/>
  <c r="I102" i="30" s="1"/>
  <c r="I109" i="30" s="1"/>
  <c r="Q214" i="37" l="1"/>
  <c r="Q119" i="37"/>
  <c r="Q240" i="37" s="1"/>
  <c r="Q243" i="37" s="1"/>
  <c r="Q211" i="37"/>
  <c r="Q217" i="37"/>
  <c r="Q212" i="37"/>
  <c r="Q185" i="37"/>
  <c r="Q267" i="37" s="1"/>
  <c r="Q270" i="37" s="1"/>
  <c r="Q141" i="37"/>
  <c r="Q249" i="37" s="1"/>
  <c r="Q252" i="37" s="1"/>
  <c r="R66" i="37"/>
  <c r="Q163" i="37"/>
  <c r="Q258" i="37" s="1"/>
  <c r="Q261" i="37" s="1"/>
  <c r="Q213" i="37"/>
  <c r="R105" i="37"/>
  <c r="R171" i="37"/>
  <c r="R149" i="37"/>
  <c r="R127" i="37"/>
  <c r="N75" i="27"/>
  <c r="K148" i="27"/>
  <c r="K163" i="27"/>
  <c r="K166" i="27" s="1"/>
  <c r="P50" i="27"/>
  <c r="P51" i="27"/>
  <c r="P67" i="27"/>
  <c r="P52" i="27"/>
  <c r="P88" i="27"/>
  <c r="P46" i="27"/>
  <c r="Q42" i="27" s="1"/>
  <c r="K160" i="27"/>
  <c r="K124" i="27" s="1"/>
  <c r="K165" i="27"/>
  <c r="O54" i="27"/>
  <c r="L108" i="27"/>
  <c r="L131" i="27" s="1"/>
  <c r="L134" i="27" s="1"/>
  <c r="L107" i="27"/>
  <c r="L123" i="27" s="1"/>
  <c r="L109" i="27"/>
  <c r="L142" i="27" s="1"/>
  <c r="L159" i="27" s="1"/>
  <c r="M91" i="27"/>
  <c r="N85" i="27" s="1"/>
  <c r="M94" i="27"/>
  <c r="M95" i="27"/>
  <c r="M93" i="27"/>
  <c r="J54" i="30"/>
  <c r="J57" i="30"/>
  <c r="J58" i="30"/>
  <c r="J59" i="30" s="1"/>
  <c r="Q16" i="13" l="1"/>
  <c r="R106" i="37"/>
  <c r="R80" i="37"/>
  <c r="R84" i="37" s="1"/>
  <c r="R128" i="37"/>
  <c r="R150" i="37"/>
  <c r="R68" i="37"/>
  <c r="R78" i="37" s="1"/>
  <c r="R77" i="37"/>
  <c r="R187" i="37"/>
  <c r="R172" i="37"/>
  <c r="Q221" i="37"/>
  <c r="Q223" i="37" s="1"/>
  <c r="L160" i="27"/>
  <c r="L124" i="27" s="1"/>
  <c r="L165" i="27"/>
  <c r="N87" i="27"/>
  <c r="N90" i="27" s="1"/>
  <c r="L163" i="27"/>
  <c r="L166" i="27" s="1"/>
  <c r="Q44" i="27"/>
  <c r="D44" i="27" s="1"/>
  <c r="O68" i="27"/>
  <c r="L148" i="27"/>
  <c r="P54" i="27"/>
  <c r="M97" i="27"/>
  <c r="J65" i="30"/>
  <c r="J73" i="30" s="1"/>
  <c r="J119" i="30"/>
  <c r="J125" i="30" s="1"/>
  <c r="J121" i="30" s="1"/>
  <c r="R107" i="37" l="1"/>
  <c r="R151" i="37"/>
  <c r="R83" i="37"/>
  <c r="R202" i="37" s="1"/>
  <c r="R173" i="37"/>
  <c r="R129" i="37"/>
  <c r="R81" i="37"/>
  <c r="R200" i="37" s="1"/>
  <c r="R82" i="37"/>
  <c r="R201" i="37" s="1"/>
  <c r="R134" i="37"/>
  <c r="R136" i="37" s="1"/>
  <c r="R112" i="37"/>
  <c r="R114" i="37" s="1"/>
  <c r="R178" i="37"/>
  <c r="R180" i="37" s="1"/>
  <c r="R156" i="37"/>
  <c r="R158" i="37" s="1"/>
  <c r="R72" i="37"/>
  <c r="R231" i="37" s="1"/>
  <c r="R234" i="37" s="1"/>
  <c r="R70" i="37"/>
  <c r="R203" i="37"/>
  <c r="N95" i="27"/>
  <c r="N94" i="27"/>
  <c r="N93" i="27"/>
  <c r="N91" i="27"/>
  <c r="O85" i="27" s="1"/>
  <c r="M109" i="27"/>
  <c r="M142" i="27" s="1"/>
  <c r="M159" i="27" s="1"/>
  <c r="M108" i="27"/>
  <c r="M131" i="27" s="1"/>
  <c r="M134" i="27" s="1"/>
  <c r="M107" i="27"/>
  <c r="M123" i="27" s="1"/>
  <c r="Q45" i="27"/>
  <c r="O72" i="27"/>
  <c r="O89" i="27"/>
  <c r="O73" i="27"/>
  <c r="O71" i="27"/>
  <c r="O69" i="27"/>
  <c r="P64" i="27" s="1"/>
  <c r="J60" i="30"/>
  <c r="J90" i="30"/>
  <c r="J66" i="30"/>
  <c r="J74" i="30" s="1"/>
  <c r="J120" i="30"/>
  <c r="R174" i="37" l="1"/>
  <c r="R175" i="37" s="1"/>
  <c r="R264" i="37"/>
  <c r="R152" i="37"/>
  <c r="R153" i="37" s="1"/>
  <c r="R255" i="37"/>
  <c r="R130" i="37"/>
  <c r="R131" i="37" s="1"/>
  <c r="R246" i="37"/>
  <c r="R108" i="37"/>
  <c r="R109" i="37" s="1"/>
  <c r="R237" i="37"/>
  <c r="R139" i="37"/>
  <c r="S123" i="37" s="1"/>
  <c r="S125" i="37" s="1"/>
  <c r="R183" i="37"/>
  <c r="S167" i="37" s="1"/>
  <c r="S169" i="37" s="1"/>
  <c r="R86" i="37"/>
  <c r="S56" i="37"/>
  <c r="R190" i="37"/>
  <c r="R117" i="37"/>
  <c r="S101" i="37" s="1"/>
  <c r="S103" i="37" s="1"/>
  <c r="R191" i="37"/>
  <c r="R189" i="37"/>
  <c r="R161" i="37"/>
  <c r="S145" i="37" s="1"/>
  <c r="S147" i="37" s="1"/>
  <c r="R188" i="37"/>
  <c r="M148" i="27"/>
  <c r="O75" i="27"/>
  <c r="N97" i="27"/>
  <c r="M160" i="27"/>
  <c r="M124" i="27" s="1"/>
  <c r="M165" i="27"/>
  <c r="P66" i="27"/>
  <c r="P68" i="27" s="1"/>
  <c r="Q50" i="27"/>
  <c r="E50" i="27" s="1"/>
  <c r="Q67" i="27"/>
  <c r="D67" i="27" s="1"/>
  <c r="Q52" i="27"/>
  <c r="E52" i="27" s="1"/>
  <c r="Q51" i="27"/>
  <c r="Q88" i="27"/>
  <c r="D88" i="27" s="1"/>
  <c r="D45" i="27"/>
  <c r="D46" i="27" s="1"/>
  <c r="Q46" i="27"/>
  <c r="O87" i="27"/>
  <c r="M163" i="27"/>
  <c r="M166" i="27" s="1"/>
  <c r="J71" i="30"/>
  <c r="K50" i="30" s="1"/>
  <c r="J89" i="30"/>
  <c r="J67" i="30"/>
  <c r="J69" i="30" s="1"/>
  <c r="J95" i="30" s="1"/>
  <c r="R238" i="37" l="1"/>
  <c r="R242" i="37"/>
  <c r="R256" i="37"/>
  <c r="R260" i="37"/>
  <c r="R247" i="37"/>
  <c r="R251" i="37"/>
  <c r="R265" i="37"/>
  <c r="R269" i="37"/>
  <c r="S58" i="37"/>
  <c r="S46" i="37"/>
  <c r="S48" i="37" s="1"/>
  <c r="R93" i="37"/>
  <c r="S148" i="37"/>
  <c r="S170" i="37"/>
  <c r="S104" i="37"/>
  <c r="R47" i="37"/>
  <c r="S126" i="37"/>
  <c r="P69" i="27"/>
  <c r="Q64" i="27" s="1"/>
  <c r="Q66" i="27" s="1"/>
  <c r="O90" i="27"/>
  <c r="O91" i="27" s="1"/>
  <c r="P85" i="27" s="1"/>
  <c r="Q54" i="27"/>
  <c r="E51" i="27"/>
  <c r="N108" i="27"/>
  <c r="N109" i="27"/>
  <c r="N107" i="27"/>
  <c r="P71" i="27"/>
  <c r="P72" i="27"/>
  <c r="P73" i="27"/>
  <c r="P89" i="27"/>
  <c r="K59" i="30"/>
  <c r="K51" i="30"/>
  <c r="K52" i="30" s="1"/>
  <c r="J88" i="30"/>
  <c r="J123" i="30" s="1"/>
  <c r="J68" i="30"/>
  <c r="J102" i="30" s="1"/>
  <c r="J109" i="30" s="1"/>
  <c r="R15" i="13" l="1"/>
  <c r="R19" i="13"/>
  <c r="R181" i="37"/>
  <c r="R115" i="37"/>
  <c r="R95" i="37"/>
  <c r="R96" i="37"/>
  <c r="R94" i="37"/>
  <c r="R97" i="37"/>
  <c r="R137" i="37"/>
  <c r="R159" i="37"/>
  <c r="S59" i="37"/>
  <c r="Q68" i="27"/>
  <c r="Q73" i="27" s="1"/>
  <c r="D66" i="27"/>
  <c r="P75" i="27"/>
  <c r="N131" i="27"/>
  <c r="O94" i="27"/>
  <c r="O95" i="27"/>
  <c r="O93" i="27"/>
  <c r="P87" i="27"/>
  <c r="N123" i="27"/>
  <c r="E54" i="27"/>
  <c r="N142" i="27"/>
  <c r="K53" i="30"/>
  <c r="K54" i="30" s="1"/>
  <c r="J126" i="30"/>
  <c r="R214" i="37" l="1"/>
  <c r="R119" i="37"/>
  <c r="R240" i="37" s="1"/>
  <c r="R243" i="37" s="1"/>
  <c r="S60" i="37"/>
  <c r="S228" i="37" s="1"/>
  <c r="R211" i="37"/>
  <c r="R217" i="37"/>
  <c r="R185" i="37"/>
  <c r="R267" i="37" s="1"/>
  <c r="R270" i="37" s="1"/>
  <c r="R163" i="37"/>
  <c r="R258" i="37" s="1"/>
  <c r="R261" i="37" s="1"/>
  <c r="R213" i="37"/>
  <c r="R141" i="37"/>
  <c r="R249" i="37" s="1"/>
  <c r="R252" i="37" s="1"/>
  <c r="R212" i="37"/>
  <c r="P90" i="27"/>
  <c r="P91" i="27" s="1"/>
  <c r="Q85" i="27" s="1"/>
  <c r="Q87" i="27" s="1"/>
  <c r="D87" i="27" s="1"/>
  <c r="Q89" i="27"/>
  <c r="D89" i="27" s="1"/>
  <c r="Q72" i="27"/>
  <c r="E72" i="27" s="1"/>
  <c r="D68" i="27"/>
  <c r="D69" i="27" s="1"/>
  <c r="Q71" i="27"/>
  <c r="E71" i="27" s="1"/>
  <c r="Q69" i="27"/>
  <c r="E73" i="27"/>
  <c r="O97" i="27"/>
  <c r="N134" i="27"/>
  <c r="N159" i="27"/>
  <c r="K56" i="30"/>
  <c r="K65" i="30"/>
  <c r="K73" i="30" s="1"/>
  <c r="R16" i="13" l="1"/>
  <c r="S229" i="37"/>
  <c r="S233" i="37"/>
  <c r="R221" i="37"/>
  <c r="R223" i="37" s="1"/>
  <c r="S62" i="37"/>
  <c r="S63" i="37" s="1"/>
  <c r="S75" i="37"/>
  <c r="S61" i="37"/>
  <c r="P93" i="27"/>
  <c r="P94" i="27"/>
  <c r="P95" i="27"/>
  <c r="Q75" i="27"/>
  <c r="E75" i="27" s="1"/>
  <c r="N163" i="27"/>
  <c r="N166" i="27" s="1"/>
  <c r="N160" i="27"/>
  <c r="N165" i="27"/>
  <c r="O109" i="27"/>
  <c r="O107" i="27"/>
  <c r="O108" i="27"/>
  <c r="N148" i="27"/>
  <c r="K66" i="30"/>
  <c r="K67" i="30" s="1"/>
  <c r="K62" i="30"/>
  <c r="K57" i="30"/>
  <c r="K58" i="30"/>
  <c r="S171" i="37" l="1"/>
  <c r="S105" i="37"/>
  <c r="S149" i="37"/>
  <c r="S127" i="37"/>
  <c r="S66" i="37"/>
  <c r="P97" i="27"/>
  <c r="P109" i="27" s="1"/>
  <c r="P142" i="27" s="1"/>
  <c r="P159" i="27" s="1"/>
  <c r="Q90" i="27"/>
  <c r="Q94" i="27" s="1"/>
  <c r="E94" i="27" s="1"/>
  <c r="K74" i="30"/>
  <c r="O131" i="27"/>
  <c r="N124" i="27"/>
  <c r="O123" i="27"/>
  <c r="O142" i="27"/>
  <c r="K68" i="30"/>
  <c r="K102" i="30" s="1"/>
  <c r="K69" i="30"/>
  <c r="K95" i="30" s="1"/>
  <c r="K119" i="30"/>
  <c r="K60" i="30"/>
  <c r="K71" i="30" s="1"/>
  <c r="L50" i="30" s="1"/>
  <c r="S128" i="37" l="1"/>
  <c r="S68" i="37"/>
  <c r="S78" i="37" s="1"/>
  <c r="S77" i="37"/>
  <c r="S187" i="37"/>
  <c r="S150" i="37"/>
  <c r="S106" i="37"/>
  <c r="S80" i="37"/>
  <c r="S172" i="37"/>
  <c r="P107" i="27"/>
  <c r="P123" i="27" s="1"/>
  <c r="P108" i="27"/>
  <c r="P131" i="27" s="1"/>
  <c r="P134" i="27" s="1"/>
  <c r="P148" i="27" s="1"/>
  <c r="Q93" i="27"/>
  <c r="E93" i="27" s="1"/>
  <c r="K88" i="30"/>
  <c r="K123" i="30" s="1"/>
  <c r="K126" i="30" s="1"/>
  <c r="Q91" i="27"/>
  <c r="Q95" i="27"/>
  <c r="E95" i="27" s="1"/>
  <c r="D90" i="27"/>
  <c r="D91" i="27" s="1"/>
  <c r="P160" i="27"/>
  <c r="P124" i="27" s="1"/>
  <c r="P165" i="27"/>
  <c r="O159" i="27"/>
  <c r="O134" i="27"/>
  <c r="K109" i="30"/>
  <c r="K125" i="30"/>
  <c r="K120" i="30"/>
  <c r="L51" i="30"/>
  <c r="L52" i="30" s="1"/>
  <c r="L59" i="30"/>
  <c r="S72" i="37" l="1"/>
  <c r="S231" i="37" s="1"/>
  <c r="S234" i="37" s="1"/>
  <c r="S70" i="37"/>
  <c r="S81" i="37"/>
  <c r="S129" i="37"/>
  <c r="S246" i="37" s="1"/>
  <c r="S151" i="37"/>
  <c r="S255" i="37" s="1"/>
  <c r="S84" i="37"/>
  <c r="S173" i="37"/>
  <c r="S264" i="37" s="1"/>
  <c r="S82" i="37"/>
  <c r="S107" i="37"/>
  <c r="S237" i="37" s="1"/>
  <c r="S83" i="37"/>
  <c r="S178" i="37"/>
  <c r="S134" i="37"/>
  <c r="S136" i="37" s="1"/>
  <c r="S112" i="37"/>
  <c r="S156" i="37"/>
  <c r="S190" i="37" s="1"/>
  <c r="K89" i="30"/>
  <c r="K121" i="30"/>
  <c r="K90" i="30" s="1"/>
  <c r="P163" i="27"/>
  <c r="P166" i="27" s="1"/>
  <c r="Q97" i="27"/>
  <c r="E97" i="27" s="1"/>
  <c r="O160" i="27"/>
  <c r="O165" i="27"/>
  <c r="O148" i="27"/>
  <c r="O163" i="27"/>
  <c r="O166" i="27" s="1"/>
  <c r="L53" i="30"/>
  <c r="S247" i="37" l="1"/>
  <c r="S251" i="37"/>
  <c r="S265" i="37"/>
  <c r="S269" i="37"/>
  <c r="S238" i="37"/>
  <c r="S242" i="37"/>
  <c r="S256" i="37"/>
  <c r="S260" i="37"/>
  <c r="S174" i="37"/>
  <c r="S175" i="37" s="1"/>
  <c r="S200" i="37"/>
  <c r="S114" i="37"/>
  <c r="S188" i="37"/>
  <c r="S202" i="37"/>
  <c r="S203" i="37"/>
  <c r="S139" i="37"/>
  <c r="T123" i="37" s="1"/>
  <c r="T125" i="37" s="1"/>
  <c r="S189" i="37"/>
  <c r="S108" i="37"/>
  <c r="S109" i="37" s="1"/>
  <c r="S152" i="37"/>
  <c r="S153" i="37" s="1"/>
  <c r="S158" i="37"/>
  <c r="S180" i="37"/>
  <c r="S191" i="37"/>
  <c r="S201" i="37"/>
  <c r="S130" i="37"/>
  <c r="S131" i="37" s="1"/>
  <c r="T56" i="37"/>
  <c r="Q108" i="27"/>
  <c r="Q131" i="27" s="1"/>
  <c r="Q134" i="27" s="1"/>
  <c r="Q109" i="27"/>
  <c r="Q107" i="27"/>
  <c r="Q123" i="27" s="1"/>
  <c r="C124" i="27" s="1"/>
  <c r="O124" i="27"/>
  <c r="L56" i="30"/>
  <c r="L54" i="30"/>
  <c r="S15" i="13" l="1"/>
  <c r="S19" i="13"/>
  <c r="S161" i="37"/>
  <c r="T145" i="37" s="1"/>
  <c r="T147" i="37" s="1"/>
  <c r="T126" i="37"/>
  <c r="T58" i="37"/>
  <c r="S86" i="37"/>
  <c r="S117" i="37"/>
  <c r="S183" i="37"/>
  <c r="T167" i="37" s="1"/>
  <c r="T169" i="37" s="1"/>
  <c r="C123" i="27"/>
  <c r="L97" i="2" s="1"/>
  <c r="C125" i="27"/>
  <c r="C126" i="27" s="1"/>
  <c r="L98" i="2" s="1"/>
  <c r="C131" i="27"/>
  <c r="C132" i="27" s="1"/>
  <c r="C135" i="27" s="1"/>
  <c r="E107" i="27"/>
  <c r="E108" i="27"/>
  <c r="Q142" i="27"/>
  <c r="E109" i="27"/>
  <c r="C134" i="27"/>
  <c r="C136" i="27"/>
  <c r="L99" i="2"/>
  <c r="L65" i="30"/>
  <c r="L62" i="30"/>
  <c r="L57" i="30"/>
  <c r="L58" i="30"/>
  <c r="T101" i="37" l="1"/>
  <c r="S47" i="37"/>
  <c r="S93" i="37"/>
  <c r="T170" i="37"/>
  <c r="T59" i="37"/>
  <c r="T148" i="37"/>
  <c r="C137" i="27"/>
  <c r="C142" i="27"/>
  <c r="Q159" i="27"/>
  <c r="Q148" i="27"/>
  <c r="L66" i="30"/>
  <c r="L73" i="30"/>
  <c r="L119" i="30"/>
  <c r="L60" i="30"/>
  <c r="S115" i="37" l="1"/>
  <c r="S95" i="37"/>
  <c r="S94" i="37"/>
  <c r="S181" i="37"/>
  <c r="S137" i="37"/>
  <c r="S97" i="37"/>
  <c r="S159" i="37"/>
  <c r="S96" i="37"/>
  <c r="T60" i="37"/>
  <c r="T103" i="37"/>
  <c r="T46" i="37"/>
  <c r="T48" i="37" s="1"/>
  <c r="C149" i="27"/>
  <c r="C150" i="27"/>
  <c r="C148" i="27"/>
  <c r="Q163" i="27"/>
  <c r="Q166" i="27" s="1"/>
  <c r="Q160" i="27"/>
  <c r="Q165" i="27"/>
  <c r="L101" i="2"/>
  <c r="C154" i="27"/>
  <c r="L71" i="30"/>
  <c r="M50" i="30" s="1"/>
  <c r="M59" i="30" s="1"/>
  <c r="L67" i="30"/>
  <c r="L125" i="30"/>
  <c r="L120" i="30"/>
  <c r="L74" i="30"/>
  <c r="T61" i="37" l="1"/>
  <c r="T66" i="37" s="1"/>
  <c r="T228" i="37"/>
  <c r="S213" i="37"/>
  <c r="S185" i="37"/>
  <c r="S267" i="37" s="1"/>
  <c r="S270" i="37" s="1"/>
  <c r="S163" i="37"/>
  <c r="S258" i="37" s="1"/>
  <c r="S261" i="37" s="1"/>
  <c r="S211" i="37"/>
  <c r="S217" i="37"/>
  <c r="T104" i="37"/>
  <c r="S214" i="37"/>
  <c r="S212" i="37"/>
  <c r="T75" i="37"/>
  <c r="T62" i="37"/>
  <c r="T63" i="37" s="1"/>
  <c r="S141" i="37"/>
  <c r="S249" i="37" s="1"/>
  <c r="S252" i="37" s="1"/>
  <c r="S119" i="37"/>
  <c r="S240" i="37" s="1"/>
  <c r="S243" i="37" s="1"/>
  <c r="L121" i="30"/>
  <c r="L90" i="30" s="1"/>
  <c r="L89" i="30"/>
  <c r="C151" i="27"/>
  <c r="E160" i="27"/>
  <c r="Q124" i="27"/>
  <c r="M51" i="30"/>
  <c r="M52" i="30" s="1"/>
  <c r="L68" i="30"/>
  <c r="L102" i="30" s="1"/>
  <c r="L69" i="30"/>
  <c r="S16" i="13" l="1"/>
  <c r="T229" i="37"/>
  <c r="T233" i="37"/>
  <c r="T127" i="37"/>
  <c r="T105" i="37"/>
  <c r="T171" i="37"/>
  <c r="T149" i="37"/>
  <c r="S221" i="37"/>
  <c r="S223" i="37" s="1"/>
  <c r="T187" i="37"/>
  <c r="T68" i="37"/>
  <c r="T77" i="37"/>
  <c r="S124" i="27"/>
  <c r="L100" i="2"/>
  <c r="L88" i="30"/>
  <c r="L95" i="30"/>
  <c r="L109" i="30" s="1"/>
  <c r="M53" i="30"/>
  <c r="T150" i="37" l="1"/>
  <c r="T78" i="37"/>
  <c r="T70" i="37"/>
  <c r="U56" i="37" s="1"/>
  <c r="T72" i="37"/>
  <c r="T231" i="37" s="1"/>
  <c r="T234" i="37" s="1"/>
  <c r="T172" i="37"/>
  <c r="T80" i="37"/>
  <c r="T128" i="37"/>
  <c r="T106" i="37"/>
  <c r="L123" i="30"/>
  <c r="L126" i="30" s="1"/>
  <c r="M56" i="30"/>
  <c r="M54" i="30"/>
  <c r="T134" i="37" l="1"/>
  <c r="T189" i="37" s="1"/>
  <c r="T112" i="37"/>
  <c r="T114" i="37" s="1"/>
  <c r="T117" i="37" s="1"/>
  <c r="U101" i="37" s="1"/>
  <c r="U103" i="37" s="1"/>
  <c r="U104" i="37" s="1"/>
  <c r="U58" i="37"/>
  <c r="U59" i="37" s="1"/>
  <c r="T156" i="37"/>
  <c r="T82" i="37"/>
  <c r="T201" i="37" s="1"/>
  <c r="T107" i="37"/>
  <c r="T129" i="37"/>
  <c r="T84" i="37"/>
  <c r="T203" i="37" s="1"/>
  <c r="T83" i="37"/>
  <c r="T202" i="37" s="1"/>
  <c r="T173" i="37"/>
  <c r="T151" i="37"/>
  <c r="T81" i="37"/>
  <c r="T178" i="37"/>
  <c r="T191" i="37" s="1"/>
  <c r="M62" i="30"/>
  <c r="M57" i="30"/>
  <c r="M58" i="30"/>
  <c r="M65" i="30"/>
  <c r="T152" i="37" l="1"/>
  <c r="T153" i="37" s="1"/>
  <c r="T255" i="37"/>
  <c r="T130" i="37"/>
  <c r="T131" i="37" s="1"/>
  <c r="T246" i="37"/>
  <c r="T108" i="37"/>
  <c r="T109" i="37" s="1"/>
  <c r="T237" i="37"/>
  <c r="T174" i="37"/>
  <c r="T175" i="37" s="1"/>
  <c r="T264" i="37"/>
  <c r="T136" i="37"/>
  <c r="T139" i="37" s="1"/>
  <c r="U123" i="37" s="1"/>
  <c r="U125" i="37" s="1"/>
  <c r="U126" i="37" s="1"/>
  <c r="T188" i="37"/>
  <c r="T200" i="37"/>
  <c r="T190" i="37"/>
  <c r="T158" i="37"/>
  <c r="T161" i="37" s="1"/>
  <c r="U145" i="37" s="1"/>
  <c r="U147" i="37" s="1"/>
  <c r="U148" i="37" s="1"/>
  <c r="U60" i="37"/>
  <c r="U228" i="37" s="1"/>
  <c r="T180" i="37"/>
  <c r="T183" i="37" s="1"/>
  <c r="U167" i="37" s="1"/>
  <c r="U169" i="37" s="1"/>
  <c r="U170" i="37" s="1"/>
  <c r="M119" i="30"/>
  <c r="M60" i="30"/>
  <c r="M66" i="30"/>
  <c r="M73" i="30"/>
  <c r="T265" i="37" l="1"/>
  <c r="T269" i="37"/>
  <c r="T247" i="37"/>
  <c r="T251" i="37"/>
  <c r="U229" i="37"/>
  <c r="U233" i="37"/>
  <c r="T238" i="37"/>
  <c r="T242" i="37"/>
  <c r="T15" i="13" s="1"/>
  <c r="T256" i="37"/>
  <c r="T260" i="37"/>
  <c r="T86" i="37"/>
  <c r="T93" i="37" s="1"/>
  <c r="T97" i="37" s="1"/>
  <c r="T214" i="37" s="1"/>
  <c r="U75" i="37"/>
  <c r="U62" i="37"/>
  <c r="U63" i="37" s="1"/>
  <c r="U61" i="37"/>
  <c r="U46" i="37"/>
  <c r="U48" i="37" s="1"/>
  <c r="M71" i="30"/>
  <c r="N50" i="30" s="1"/>
  <c r="N51" i="30" s="1"/>
  <c r="M67" i="30"/>
  <c r="M120" i="30"/>
  <c r="M125" i="30"/>
  <c r="M74" i="30"/>
  <c r="T19" i="13" l="1"/>
  <c r="T159" i="37"/>
  <c r="T163" i="37" s="1"/>
  <c r="T258" i="37" s="1"/>
  <c r="T261" i="37" s="1"/>
  <c r="T96" i="37"/>
  <c r="T213" i="37" s="1"/>
  <c r="T94" i="37"/>
  <c r="T211" i="37" s="1"/>
  <c r="T137" i="37"/>
  <c r="T141" i="37" s="1"/>
  <c r="T249" i="37" s="1"/>
  <c r="T252" i="37" s="1"/>
  <c r="T115" i="37"/>
  <c r="T119" i="37" s="1"/>
  <c r="T240" i="37" s="1"/>
  <c r="T243" i="37" s="1"/>
  <c r="T181" i="37"/>
  <c r="T185" i="37" s="1"/>
  <c r="T267" i="37" s="1"/>
  <c r="T270" i="37" s="1"/>
  <c r="T95" i="37"/>
  <c r="T212" i="37" s="1"/>
  <c r="U105" i="37"/>
  <c r="U127" i="37"/>
  <c r="U171" i="37"/>
  <c r="U149" i="37"/>
  <c r="U66" i="37"/>
  <c r="M121" i="30"/>
  <c r="M90" i="30" s="1"/>
  <c r="N59" i="30"/>
  <c r="M89" i="30"/>
  <c r="N52" i="30"/>
  <c r="M68" i="30"/>
  <c r="M69" i="30"/>
  <c r="T16" i="13" l="1"/>
  <c r="U106" i="37"/>
  <c r="U172" i="37"/>
  <c r="T221" i="37"/>
  <c r="T217" i="37"/>
  <c r="U80" i="37"/>
  <c r="U151" i="37" s="1"/>
  <c r="U152" i="37" s="1"/>
  <c r="U153" i="37" s="1"/>
  <c r="U187" i="37"/>
  <c r="U68" i="37"/>
  <c r="U72" i="37" s="1"/>
  <c r="U231" i="37" s="1"/>
  <c r="U234" i="37" s="1"/>
  <c r="U77" i="37"/>
  <c r="U128" i="37"/>
  <c r="U150" i="37"/>
  <c r="M88" i="30"/>
  <c r="M95" i="30"/>
  <c r="M102" i="30"/>
  <c r="N53" i="30"/>
  <c r="N54" i="30" s="1"/>
  <c r="U255" i="37" l="1"/>
  <c r="T223" i="37"/>
  <c r="U84" i="37"/>
  <c r="U203" i="37" s="1"/>
  <c r="U83" i="37"/>
  <c r="U202" i="37" s="1"/>
  <c r="U107" i="37"/>
  <c r="U82" i="37"/>
  <c r="U201" i="37" s="1"/>
  <c r="U81" i="37"/>
  <c r="U200" i="37" s="1"/>
  <c r="U129" i="37"/>
  <c r="U173" i="37"/>
  <c r="U78" i="37"/>
  <c r="U112" i="37" s="1"/>
  <c r="U188" i="37" s="1"/>
  <c r="U70" i="37"/>
  <c r="V56" i="37" s="1"/>
  <c r="N56" i="30"/>
  <c r="M123" i="30"/>
  <c r="M126" i="30" s="1"/>
  <c r="N65" i="30"/>
  <c r="N73" i="30" s="1"/>
  <c r="M109" i="30"/>
  <c r="U174" i="37" l="1"/>
  <c r="U175" i="37" s="1"/>
  <c r="U264" i="37"/>
  <c r="U108" i="37"/>
  <c r="U109" i="37" s="1"/>
  <c r="U237" i="37"/>
  <c r="U130" i="37"/>
  <c r="U131" i="37" s="1"/>
  <c r="U246" i="37"/>
  <c r="U256" i="37"/>
  <c r="U260" i="37"/>
  <c r="U178" i="37"/>
  <c r="U191" i="37" s="1"/>
  <c r="V58" i="37"/>
  <c r="V59" i="37" s="1"/>
  <c r="U134" i="37"/>
  <c r="U189" i="37" s="1"/>
  <c r="U114" i="37"/>
  <c r="U117" i="37" s="1"/>
  <c r="V101" i="37" s="1"/>
  <c r="V103" i="37" s="1"/>
  <c r="V104" i="37" s="1"/>
  <c r="U156" i="37"/>
  <c r="U190" i="37" s="1"/>
  <c r="N66" i="30"/>
  <c r="N67" i="30" s="1"/>
  <c r="N58" i="30"/>
  <c r="N57" i="30"/>
  <c r="N62" i="30"/>
  <c r="U238" i="37" l="1"/>
  <c r="U242" i="37"/>
  <c r="U247" i="37"/>
  <c r="U251" i="37"/>
  <c r="U265" i="37"/>
  <c r="U269" i="37"/>
  <c r="U180" i="37"/>
  <c r="U183" i="37" s="1"/>
  <c r="V167" i="37" s="1"/>
  <c r="V169" i="37" s="1"/>
  <c r="V170" i="37" s="1"/>
  <c r="V60" i="37"/>
  <c r="U158" i="37"/>
  <c r="U161" i="37" s="1"/>
  <c r="V145" i="37" s="1"/>
  <c r="V147" i="37" s="1"/>
  <c r="V148" i="37" s="1"/>
  <c r="U136" i="37"/>
  <c r="U139" i="37" s="1"/>
  <c r="V123" i="37" s="1"/>
  <c r="V125" i="37" s="1"/>
  <c r="V126" i="37" s="1"/>
  <c r="N119" i="30"/>
  <c r="N60" i="30"/>
  <c r="N71" i="30" s="1"/>
  <c r="O50" i="30" s="1"/>
  <c r="N74" i="30"/>
  <c r="N69" i="30"/>
  <c r="N68" i="30"/>
  <c r="N102" i="30" s="1"/>
  <c r="U19" i="13" l="1"/>
  <c r="U15" i="13"/>
  <c r="U20" i="13" s="1"/>
  <c r="V61" i="37"/>
  <c r="V66" i="37" s="1"/>
  <c r="V228" i="37"/>
  <c r="U86" i="37"/>
  <c r="U93" i="37" s="1"/>
  <c r="V46" i="37"/>
  <c r="V48" i="37" s="1"/>
  <c r="V62" i="37"/>
  <c r="V63" i="37" s="1"/>
  <c r="V75" i="37"/>
  <c r="N125" i="30"/>
  <c r="N120" i="30"/>
  <c r="N95" i="30"/>
  <c r="N88" i="30"/>
  <c r="O59" i="30"/>
  <c r="O51" i="30"/>
  <c r="V229" i="37" l="1"/>
  <c r="V233" i="37"/>
  <c r="V149" i="37"/>
  <c r="V171" i="37"/>
  <c r="V127" i="37"/>
  <c r="V105" i="37"/>
  <c r="U97" i="37"/>
  <c r="U214" i="37" s="1"/>
  <c r="U94" i="37"/>
  <c r="U159" i="37"/>
  <c r="U163" i="37" s="1"/>
  <c r="U258" i="37" s="1"/>
  <c r="U261" i="37" s="1"/>
  <c r="U137" i="37"/>
  <c r="U141" i="37" s="1"/>
  <c r="U249" i="37" s="1"/>
  <c r="U252" i="37" s="1"/>
  <c r="U115" i="37"/>
  <c r="U119" i="37" s="1"/>
  <c r="U240" i="37" s="1"/>
  <c r="U243" i="37" s="1"/>
  <c r="U181" i="37"/>
  <c r="U185" i="37" s="1"/>
  <c r="U267" i="37" s="1"/>
  <c r="U270" i="37" s="1"/>
  <c r="U96" i="37"/>
  <c r="U213" i="37" s="1"/>
  <c r="U95" i="37"/>
  <c r="U212" i="37" s="1"/>
  <c r="V187" i="37"/>
  <c r="V68" i="37"/>
  <c r="V77" i="37"/>
  <c r="N121" i="30"/>
  <c r="N90" i="30" s="1"/>
  <c r="N123" i="30"/>
  <c r="N126" i="30" s="1"/>
  <c r="N89" i="30"/>
  <c r="O52" i="30"/>
  <c r="N109" i="30"/>
  <c r="U16" i="13" l="1"/>
  <c r="V150" i="37"/>
  <c r="V106" i="37"/>
  <c r="V78" i="37"/>
  <c r="V70" i="37"/>
  <c r="W56" i="37" s="1"/>
  <c r="V72" i="37"/>
  <c r="V231" i="37" s="1"/>
  <c r="V234" i="37" s="1"/>
  <c r="U211" i="37"/>
  <c r="U221" i="37" s="1"/>
  <c r="U217" i="37"/>
  <c r="V128" i="37"/>
  <c r="V172" i="37"/>
  <c r="V80" i="37"/>
  <c r="O53" i="30"/>
  <c r="V156" i="37" l="1"/>
  <c r="V190" i="37" s="1"/>
  <c r="U223" i="37"/>
  <c r="W58" i="37"/>
  <c r="W59" i="37" s="1"/>
  <c r="W60" i="37" s="1"/>
  <c r="W228" i="37" s="1"/>
  <c r="V178" i="37"/>
  <c r="V191" i="37" s="1"/>
  <c r="V82" i="37"/>
  <c r="V201" i="37" s="1"/>
  <c r="V83" i="37"/>
  <c r="V202" i="37" s="1"/>
  <c r="V151" i="37"/>
  <c r="V107" i="37"/>
  <c r="V81" i="37"/>
  <c r="V173" i="37"/>
  <c r="V129" i="37"/>
  <c r="V84" i="37"/>
  <c r="V203" i="37" s="1"/>
  <c r="V112" i="37"/>
  <c r="V188" i="37" s="1"/>
  <c r="V134" i="37"/>
  <c r="V189" i="37" s="1"/>
  <c r="O56" i="30"/>
  <c r="O54" i="30"/>
  <c r="V158" i="37" l="1"/>
  <c r="V161" i="37" s="1"/>
  <c r="W145" i="37" s="1"/>
  <c r="W147" i="37" s="1"/>
  <c r="W148" i="37" s="1"/>
  <c r="V130" i="37"/>
  <c r="V131" i="37" s="1"/>
  <c r="V246" i="37"/>
  <c r="V152" i="37"/>
  <c r="V153" i="37" s="1"/>
  <c r="V255" i="37"/>
  <c r="W229" i="37"/>
  <c r="W233" i="37"/>
  <c r="V108" i="37"/>
  <c r="V109" i="37" s="1"/>
  <c r="V237" i="37"/>
  <c r="V174" i="37"/>
  <c r="V175" i="37" s="1"/>
  <c r="V264" i="37"/>
  <c r="V180" i="37"/>
  <c r="V183" i="37" s="1"/>
  <c r="W167" i="37" s="1"/>
  <c r="W169" i="37" s="1"/>
  <c r="W170" i="37" s="1"/>
  <c r="V136" i="37"/>
  <c r="V139" i="37" s="1"/>
  <c r="W123" i="37" s="1"/>
  <c r="W125" i="37" s="1"/>
  <c r="W126" i="37" s="1"/>
  <c r="V114" i="37"/>
  <c r="V117" i="37" s="1"/>
  <c r="W101" i="37" s="1"/>
  <c r="V200" i="37"/>
  <c r="W61" i="37"/>
  <c r="W62" i="37"/>
  <c r="W63" i="37" s="1"/>
  <c r="W75" i="37"/>
  <c r="O65" i="30"/>
  <c r="O62" i="30"/>
  <c r="O57" i="30"/>
  <c r="O58" i="30"/>
  <c r="V238" i="37" l="1"/>
  <c r="V242" i="37"/>
  <c r="V256" i="37"/>
  <c r="V260" i="37"/>
  <c r="V265" i="37"/>
  <c r="V269" i="37"/>
  <c r="V247" i="37"/>
  <c r="V251" i="37"/>
  <c r="W66" i="37"/>
  <c r="W103" i="37"/>
  <c r="W104" i="37" s="1"/>
  <c r="W105" i="37" s="1"/>
  <c r="W46" i="37"/>
  <c r="W48" i="37" s="1"/>
  <c r="V86" i="37"/>
  <c r="W127" i="37"/>
  <c r="W171" i="37"/>
  <c r="W149" i="37"/>
  <c r="O66" i="30"/>
  <c r="O67" i="30" s="1"/>
  <c r="O73" i="30"/>
  <c r="O119" i="30"/>
  <c r="O60" i="30"/>
  <c r="V19" i="13" l="1"/>
  <c r="V15" i="13"/>
  <c r="V20" i="13" s="1"/>
  <c r="W106" i="37"/>
  <c r="W80" i="37"/>
  <c r="W151" i="37" s="1"/>
  <c r="W152" i="37" s="1"/>
  <c r="W153" i="37" s="1"/>
  <c r="W172" i="37"/>
  <c r="W68" i="37"/>
  <c r="W70" i="37" s="1"/>
  <c r="X56" i="37" s="1"/>
  <c r="W77" i="37"/>
  <c r="W187" i="37"/>
  <c r="V88" i="37"/>
  <c r="V93" i="37" s="1"/>
  <c r="W150" i="37"/>
  <c r="W128" i="37"/>
  <c r="O71" i="30"/>
  <c r="P50" i="30" s="1"/>
  <c r="P51" i="30" s="1"/>
  <c r="O74" i="30"/>
  <c r="O125" i="30"/>
  <c r="O120" i="30"/>
  <c r="O68" i="30"/>
  <c r="O69" i="30"/>
  <c r="W255" i="37" l="1"/>
  <c r="W81" i="37"/>
  <c r="W200" i="37" s="1"/>
  <c r="W173" i="37"/>
  <c r="W83" i="37"/>
  <c r="W202" i="37" s="1"/>
  <c r="W82" i="37"/>
  <c r="W201" i="37" s="1"/>
  <c r="W84" i="37"/>
  <c r="W203" i="37" s="1"/>
  <c r="W129" i="37"/>
  <c r="W107" i="37"/>
  <c r="W72" i="37"/>
  <c r="W231" i="37" s="1"/>
  <c r="W234" i="37" s="1"/>
  <c r="X58" i="37"/>
  <c r="X59" i="37" s="1"/>
  <c r="V96" i="37"/>
  <c r="V213" i="37" s="1"/>
  <c r="V97" i="37"/>
  <c r="V214" i="37" s="1"/>
  <c r="V137" i="37"/>
  <c r="V141" i="37" s="1"/>
  <c r="V249" i="37" s="1"/>
  <c r="V252" i="37" s="1"/>
  <c r="V95" i="37"/>
  <c r="V212" i="37" s="1"/>
  <c r="V115" i="37"/>
  <c r="V119" i="37" s="1"/>
  <c r="V240" i="37" s="1"/>
  <c r="V243" i="37" s="1"/>
  <c r="V94" i="37"/>
  <c r="V181" i="37"/>
  <c r="V185" i="37" s="1"/>
  <c r="V267" i="37" s="1"/>
  <c r="V270" i="37" s="1"/>
  <c r="V159" i="37"/>
  <c r="V163" i="37" s="1"/>
  <c r="V258" i="37" s="1"/>
  <c r="V261" i="37" s="1"/>
  <c r="V206" i="37"/>
  <c r="V216" i="37"/>
  <c r="N88" i="37"/>
  <c r="W78" i="37"/>
  <c r="W156" i="37" s="1"/>
  <c r="O121" i="30"/>
  <c r="O90" i="30" s="1"/>
  <c r="P59" i="30"/>
  <c r="O89" i="30"/>
  <c r="O95" i="30"/>
  <c r="O88" i="30"/>
  <c r="P52" i="30"/>
  <c r="O102" i="30"/>
  <c r="V16" i="13" l="1"/>
  <c r="W108" i="37"/>
  <c r="W109" i="37" s="1"/>
  <c r="W237" i="37"/>
  <c r="W130" i="37"/>
  <c r="W131" i="37" s="1"/>
  <c r="W246" i="37"/>
  <c r="W174" i="37"/>
  <c r="W175" i="37" s="1"/>
  <c r="W264" i="37"/>
  <c r="W256" i="37"/>
  <c r="W260" i="37"/>
  <c r="W112" i="37"/>
  <c r="W188" i="37" s="1"/>
  <c r="W178" i="37"/>
  <c r="W180" i="37" s="1"/>
  <c r="W183" i="37" s="1"/>
  <c r="X167" i="37" s="1"/>
  <c r="X169" i="37" s="1"/>
  <c r="X170" i="37" s="1"/>
  <c r="W158" i="37"/>
  <c r="W161" i="37" s="1"/>
  <c r="X145" i="37" s="1"/>
  <c r="X147" i="37" s="1"/>
  <c r="X148" i="37" s="1"/>
  <c r="W190" i="37"/>
  <c r="X60" i="37"/>
  <c r="V211" i="37"/>
  <c r="V221" i="37" s="1"/>
  <c r="V217" i="37"/>
  <c r="W134" i="37"/>
  <c r="V220" i="37"/>
  <c r="V222" i="37" s="1"/>
  <c r="N206" i="37"/>
  <c r="P11" i="37" s="1"/>
  <c r="K154" i="2" s="1"/>
  <c r="O109" i="30"/>
  <c r="P53" i="30"/>
  <c r="O123" i="30"/>
  <c r="O126" i="30" s="1"/>
  <c r="W247" i="37" l="1"/>
  <c r="W251" i="37"/>
  <c r="W265" i="37"/>
  <c r="W269" i="37"/>
  <c r="W238" i="37"/>
  <c r="W242" i="37"/>
  <c r="X61" i="37"/>
  <c r="X66" i="37" s="1"/>
  <c r="X228" i="37"/>
  <c r="W114" i="37"/>
  <c r="W117" i="37" s="1"/>
  <c r="X101" i="37" s="1"/>
  <c r="X103" i="37" s="1"/>
  <c r="X104" i="37" s="1"/>
  <c r="V223" i="37"/>
  <c r="W191" i="37"/>
  <c r="W136" i="37"/>
  <c r="W139" i="37" s="1"/>
  <c r="X123" i="37" s="1"/>
  <c r="X125" i="37" s="1"/>
  <c r="X126" i="37" s="1"/>
  <c r="W189" i="37"/>
  <c r="X62" i="37"/>
  <c r="X63" i="37" s="1"/>
  <c r="X75" i="37"/>
  <c r="P56" i="30"/>
  <c r="P54" i="30"/>
  <c r="W19" i="13" l="1"/>
  <c r="W15" i="13"/>
  <c r="W20" i="13" s="1"/>
  <c r="X229" i="37"/>
  <c r="X233" i="37"/>
  <c r="X105" i="37"/>
  <c r="X127" i="37"/>
  <c r="W86" i="37"/>
  <c r="X149" i="37"/>
  <c r="X187" i="37"/>
  <c r="X68" i="37"/>
  <c r="X70" i="37" s="1"/>
  <c r="Y56" i="37" s="1"/>
  <c r="X77" i="37"/>
  <c r="X46" i="37"/>
  <c r="X48" i="37" s="1"/>
  <c r="X171" i="37"/>
  <c r="P65" i="30"/>
  <c r="P62" i="30"/>
  <c r="P57" i="30"/>
  <c r="P58" i="30"/>
  <c r="X128" i="37" l="1"/>
  <c r="X106" i="37"/>
  <c r="X80" i="37"/>
  <c r="X84" i="37" s="1"/>
  <c r="X203" i="37" s="1"/>
  <c r="X78" i="37"/>
  <c r="X72" i="37"/>
  <c r="X231" i="37" s="1"/>
  <c r="X234" i="37" s="1"/>
  <c r="Y58" i="37"/>
  <c r="Y59" i="37" s="1"/>
  <c r="Y60" i="37" s="1"/>
  <c r="Y228" i="37" s="1"/>
  <c r="X172" i="37"/>
  <c r="X150" i="37"/>
  <c r="W91" i="37"/>
  <c r="W93" i="37" s="1"/>
  <c r="P66" i="30"/>
  <c r="P73" i="30"/>
  <c r="P119" i="30"/>
  <c r="P60" i="30"/>
  <c r="X134" i="37" l="1"/>
  <c r="X189" i="37" s="1"/>
  <c r="Y229" i="37"/>
  <c r="Y233" i="37"/>
  <c r="X156" i="37"/>
  <c r="X158" i="37" s="1"/>
  <c r="X161" i="37" s="1"/>
  <c r="Y145" i="37" s="1"/>
  <c r="Y147" i="37" s="1"/>
  <c r="Y148" i="37" s="1"/>
  <c r="X112" i="37"/>
  <c r="X188" i="37" s="1"/>
  <c r="X83" i="37"/>
  <c r="X202" i="37" s="1"/>
  <c r="X129" i="37"/>
  <c r="X151" i="37"/>
  <c r="X82" i="37"/>
  <c r="X201" i="37" s="1"/>
  <c r="X81" i="37"/>
  <c r="X200" i="37" s="1"/>
  <c r="X173" i="37"/>
  <c r="X107" i="37"/>
  <c r="X178" i="37"/>
  <c r="X180" i="37" s="1"/>
  <c r="X183" i="37" s="1"/>
  <c r="Y167" i="37" s="1"/>
  <c r="Y169" i="37" s="1"/>
  <c r="Y170" i="37" s="1"/>
  <c r="W95" i="37"/>
  <c r="W212" i="37" s="1"/>
  <c r="W137" i="37"/>
  <c r="W141" i="37" s="1"/>
  <c r="W249" i="37" s="1"/>
  <c r="W252" i="37" s="1"/>
  <c r="W181" i="37"/>
  <c r="W185" i="37" s="1"/>
  <c r="W267" i="37" s="1"/>
  <c r="W270" i="37" s="1"/>
  <c r="W97" i="37"/>
  <c r="W214" i="37" s="1"/>
  <c r="W96" i="37"/>
  <c r="W213" i="37" s="1"/>
  <c r="W94" i="37"/>
  <c r="W159" i="37"/>
  <c r="W163" i="37" s="1"/>
  <c r="W258" i="37" s="1"/>
  <c r="W261" i="37" s="1"/>
  <c r="W115" i="37"/>
  <c r="W119" i="37" s="1"/>
  <c r="W240" i="37" s="1"/>
  <c r="W243" i="37" s="1"/>
  <c r="W209" i="37"/>
  <c r="W216" i="37"/>
  <c r="Y61" i="37"/>
  <c r="Y62" i="37"/>
  <c r="Y63" i="37" s="1"/>
  <c r="Y75" i="37"/>
  <c r="P71" i="30"/>
  <c r="Q50" i="30" s="1"/>
  <c r="Q59" i="30" s="1"/>
  <c r="P125" i="30"/>
  <c r="P120" i="30"/>
  <c r="P67" i="30"/>
  <c r="P74" i="30"/>
  <c r="W16" i="13" l="1"/>
  <c r="X136" i="37"/>
  <c r="X139" i="37" s="1"/>
  <c r="Y123" i="37" s="1"/>
  <c r="Y125" i="37" s="1"/>
  <c r="Y126" i="37" s="1"/>
  <c r="Y127" i="37" s="1"/>
  <c r="X130" i="37"/>
  <c r="X131" i="37" s="1"/>
  <c r="X246" i="37"/>
  <c r="X108" i="37"/>
  <c r="X109" i="37" s="1"/>
  <c r="X237" i="37"/>
  <c r="X152" i="37"/>
  <c r="X153" i="37" s="1"/>
  <c r="X255" i="37"/>
  <c r="X174" i="37"/>
  <c r="X175" i="37" s="1"/>
  <c r="X264" i="37"/>
  <c r="X190" i="37"/>
  <c r="X114" i="37"/>
  <c r="X117" i="37" s="1"/>
  <c r="Y101" i="37" s="1"/>
  <c r="Y103" i="37" s="1"/>
  <c r="Y104" i="37" s="1"/>
  <c r="Y105" i="37" s="1"/>
  <c r="X191" i="37"/>
  <c r="W211" i="37"/>
  <c r="W221" i="37" s="1"/>
  <c r="W217" i="37"/>
  <c r="W220" i="37"/>
  <c r="W222" i="37" s="1"/>
  <c r="Y66" i="37"/>
  <c r="Y171" i="37"/>
  <c r="Y149" i="37"/>
  <c r="Q51" i="30"/>
  <c r="E51" i="30" s="1"/>
  <c r="P68" i="30"/>
  <c r="P69" i="30"/>
  <c r="P121" i="30"/>
  <c r="P89" i="30"/>
  <c r="Y172" i="37" l="1"/>
  <c r="Y128" i="37"/>
  <c r="X265" i="37"/>
  <c r="X269" i="37"/>
  <c r="X238" i="37"/>
  <c r="X242" i="37"/>
  <c r="X256" i="37"/>
  <c r="X260" i="37"/>
  <c r="X247" i="37"/>
  <c r="X251" i="37"/>
  <c r="Y46" i="37"/>
  <c r="Y48" i="37" s="1"/>
  <c r="X86" i="37"/>
  <c r="X93" i="37" s="1"/>
  <c r="X96" i="37" s="1"/>
  <c r="X213" i="37" s="1"/>
  <c r="W223" i="37"/>
  <c r="Y80" i="37"/>
  <c r="Y173" i="37" s="1"/>
  <c r="Y174" i="37" s="1"/>
  <c r="Y175" i="37" s="1"/>
  <c r="Y187" i="37"/>
  <c r="Y68" i="37"/>
  <c r="Y72" i="37" s="1"/>
  <c r="Y77" i="37"/>
  <c r="Y106" i="37"/>
  <c r="Y150" i="37"/>
  <c r="Q52" i="30"/>
  <c r="Q53" i="30" s="1"/>
  <c r="P90" i="30"/>
  <c r="P95" i="30"/>
  <c r="P88" i="30"/>
  <c r="P102" i="30"/>
  <c r="X15" i="13" l="1"/>
  <c r="X20" i="13" s="1"/>
  <c r="X19" i="13"/>
  <c r="Y231" i="37"/>
  <c r="Y234" i="37" s="1"/>
  <c r="Y264" i="37"/>
  <c r="X137" i="37"/>
  <c r="X141" i="37" s="1"/>
  <c r="X249" i="37" s="1"/>
  <c r="X252" i="37" s="1"/>
  <c r="X181" i="37"/>
  <c r="X185" i="37" s="1"/>
  <c r="X267" i="37" s="1"/>
  <c r="X270" i="37" s="1"/>
  <c r="X159" i="37"/>
  <c r="X163" i="37" s="1"/>
  <c r="X258" i="37" s="1"/>
  <c r="X261" i="37" s="1"/>
  <c r="X94" i="37"/>
  <c r="X211" i="37" s="1"/>
  <c r="X95" i="37"/>
  <c r="X212" i="37" s="1"/>
  <c r="X115" i="37"/>
  <c r="X119" i="37" s="1"/>
  <c r="X240" i="37" s="1"/>
  <c r="X243" i="37" s="1"/>
  <c r="Y129" i="37"/>
  <c r="X97" i="37"/>
  <c r="X214" i="37" s="1"/>
  <c r="Y83" i="37"/>
  <c r="Y202" i="37" s="1"/>
  <c r="Y107" i="37"/>
  <c r="Y81" i="37"/>
  <c r="Y200" i="37" s="1"/>
  <c r="Y151" i="37"/>
  <c r="Y84" i="37"/>
  <c r="Y203" i="37" s="1"/>
  <c r="Y82" i="37"/>
  <c r="Y201" i="37" s="1"/>
  <c r="Y78" i="37"/>
  <c r="Y112" i="37" s="1"/>
  <c r="Y70" i="37"/>
  <c r="Z56" i="37" s="1"/>
  <c r="Q56" i="30"/>
  <c r="E53" i="30"/>
  <c r="P109" i="30"/>
  <c r="Q54" i="30"/>
  <c r="Q65" i="30" s="1"/>
  <c r="P123" i="30"/>
  <c r="P126" i="30" s="1"/>
  <c r="X16" i="13" l="1"/>
  <c r="Y108" i="37"/>
  <c r="Y109" i="37" s="1"/>
  <c r="Y237" i="37"/>
  <c r="Y130" i="37"/>
  <c r="Y131" i="37" s="1"/>
  <c r="Y246" i="37"/>
  <c r="Y152" i="37"/>
  <c r="Y153" i="37" s="1"/>
  <c r="Y255" i="37"/>
  <c r="Y265" i="37"/>
  <c r="Y269" i="37"/>
  <c r="X217" i="37"/>
  <c r="X221" i="37"/>
  <c r="Y156" i="37"/>
  <c r="Y158" i="37" s="1"/>
  <c r="Y161" i="37" s="1"/>
  <c r="Z145" i="37" s="1"/>
  <c r="Z147" i="37" s="1"/>
  <c r="Y114" i="37"/>
  <c r="Y117" i="37" s="1"/>
  <c r="Z101" i="37" s="1"/>
  <c r="Z103" i="37" s="1"/>
  <c r="Y188" i="37"/>
  <c r="Y178" i="37"/>
  <c r="Z58" i="37"/>
  <c r="Y134" i="37"/>
  <c r="Q66" i="30"/>
  <c r="E66" i="30" s="1"/>
  <c r="E65" i="30"/>
  <c r="Q73" i="30"/>
  <c r="Q62" i="30"/>
  <c r="Q57" i="30"/>
  <c r="Q58" i="30"/>
  <c r="E56" i="30"/>
  <c r="Y247" i="37" l="1"/>
  <c r="Y251" i="37"/>
  <c r="Y256" i="37"/>
  <c r="Y260" i="37"/>
  <c r="Y238" i="37"/>
  <c r="Y242" i="37"/>
  <c r="X223" i="37"/>
  <c r="Y190" i="37"/>
  <c r="Z148" i="37"/>
  <c r="N147" i="37"/>
  <c r="Y136" i="37"/>
  <c r="Y139" i="37" s="1"/>
  <c r="Z123" i="37" s="1"/>
  <c r="Z125" i="37" s="1"/>
  <c r="Y189" i="37"/>
  <c r="Y180" i="37"/>
  <c r="Y191" i="37"/>
  <c r="N58" i="37"/>
  <c r="Z59" i="37"/>
  <c r="N103" i="37"/>
  <c r="Z104" i="37"/>
  <c r="E58" i="30"/>
  <c r="Q119" i="30"/>
  <c r="Q60" i="30"/>
  <c r="Q71" i="30" s="1"/>
  <c r="E73" i="30" s="1"/>
  <c r="E57" i="30"/>
  <c r="E62" i="30"/>
  <c r="Q74" i="30"/>
  <c r="E74" i="30" s="1"/>
  <c r="Q67" i="30"/>
  <c r="Y15" i="13" l="1"/>
  <c r="Y20" i="13" s="1"/>
  <c r="Y19" i="13"/>
  <c r="Z60" i="37"/>
  <c r="Y183" i="37"/>
  <c r="Z167" i="37" s="1"/>
  <c r="Y86" i="37"/>
  <c r="Z126" i="37"/>
  <c r="N125" i="37"/>
  <c r="Q68" i="30"/>
  <c r="Q69" i="30"/>
  <c r="E67" i="30"/>
  <c r="Q120" i="30"/>
  <c r="Q125" i="30"/>
  <c r="Q121" i="30" s="1"/>
  <c r="Z61" i="37" l="1"/>
  <c r="Z66" i="37" s="1"/>
  <c r="Z77" i="37" s="1"/>
  <c r="Z228" i="37"/>
  <c r="Y91" i="37"/>
  <c r="Y93" i="37" s="1"/>
  <c r="Z169" i="37"/>
  <c r="Z46" i="37"/>
  <c r="Z48" i="37" s="1"/>
  <c r="N45" i="37" s="1"/>
  <c r="Z62" i="37"/>
  <c r="Z63" i="37" s="1"/>
  <c r="N62" i="37" s="1"/>
  <c r="Z75" i="37"/>
  <c r="N60" i="37"/>
  <c r="Q89" i="30"/>
  <c r="E120" i="30"/>
  <c r="Q90" i="30"/>
  <c r="E121" i="30"/>
  <c r="S90" i="30" s="1"/>
  <c r="E68" i="30"/>
  <c r="Q102" i="30"/>
  <c r="E69" i="30"/>
  <c r="Q95" i="30"/>
  <c r="Q88" i="30"/>
  <c r="N66" i="37" l="1"/>
  <c r="Z68" i="37"/>
  <c r="Z78" i="37" s="1"/>
  <c r="N78" i="37" s="1"/>
  <c r="Z187" i="37"/>
  <c r="Z229" i="37"/>
  <c r="N229" i="37" s="1"/>
  <c r="Z233" i="37"/>
  <c r="Z170" i="37"/>
  <c r="Z171" i="37" s="1"/>
  <c r="N169" i="37"/>
  <c r="Z149" i="37"/>
  <c r="Z127" i="37"/>
  <c r="Z105" i="37"/>
  <c r="N75" i="37"/>
  <c r="D16" i="37"/>
  <c r="J153" i="2" s="1"/>
  <c r="H62" i="37"/>
  <c r="Y97" i="37"/>
  <c r="Y214" i="37" s="1"/>
  <c r="Y96" i="37"/>
  <c r="Y213" i="37" s="1"/>
  <c r="Y94" i="37"/>
  <c r="Y159" i="37"/>
  <c r="Y163" i="37" s="1"/>
  <c r="Y258" i="37" s="1"/>
  <c r="Y261" i="37" s="1"/>
  <c r="Y181" i="37"/>
  <c r="Y185" i="37" s="1"/>
  <c r="Y267" i="37" s="1"/>
  <c r="Y270" i="37" s="1"/>
  <c r="Y137" i="37"/>
  <c r="Y141" i="37" s="1"/>
  <c r="Y249" i="37" s="1"/>
  <c r="Y252" i="37" s="1"/>
  <c r="Y95" i="37"/>
  <c r="Y212" i="37" s="1"/>
  <c r="Y115" i="37"/>
  <c r="Y119" i="37" s="1"/>
  <c r="Y240" i="37" s="1"/>
  <c r="Y243" i="37" s="1"/>
  <c r="C38" i="37"/>
  <c r="C16" i="37"/>
  <c r="Y209" i="37"/>
  <c r="Y216" i="37"/>
  <c r="N91" i="37"/>
  <c r="N77" i="37"/>
  <c r="Q123" i="30"/>
  <c r="Q126" i="30" s="1"/>
  <c r="C88" i="30"/>
  <c r="L77" i="2" s="1"/>
  <c r="C89" i="30"/>
  <c r="C90" i="30"/>
  <c r="C97" i="30"/>
  <c r="C96" i="30"/>
  <c r="C95" i="30"/>
  <c r="Q109" i="30"/>
  <c r="C103" i="30"/>
  <c r="C102" i="30"/>
  <c r="L80" i="2"/>
  <c r="S89" i="30"/>
  <c r="Z72" i="37" l="1"/>
  <c r="Z231" i="37" s="1"/>
  <c r="Z234" i="37" s="1"/>
  <c r="Y16" i="13"/>
  <c r="N68" i="37"/>
  <c r="Z70" i="37"/>
  <c r="N187" i="37" s="1"/>
  <c r="N171" i="37"/>
  <c r="Z80" i="37"/>
  <c r="Z173" i="37" s="1"/>
  <c r="Z264" i="37" s="1"/>
  <c r="N105" i="37"/>
  <c r="Z106" i="37"/>
  <c r="Z112" i="37" s="1"/>
  <c r="Y211" i="37"/>
  <c r="Y221" i="37" s="1"/>
  <c r="Y217" i="37"/>
  <c r="N127" i="37"/>
  <c r="Z128" i="37"/>
  <c r="Z134" i="37" s="1"/>
  <c r="Z172" i="37"/>
  <c r="Z178" i="37" s="1"/>
  <c r="Y220" i="37"/>
  <c r="Y222" i="37" s="1"/>
  <c r="N209" i="37"/>
  <c r="P14" i="37" s="1"/>
  <c r="N154" i="2" s="1"/>
  <c r="N149" i="37"/>
  <c r="Z150" i="37"/>
  <c r="Z156" i="37" s="1"/>
  <c r="C91" i="30"/>
  <c r="L78" i="2" s="1"/>
  <c r="C110" i="30"/>
  <c r="C111" i="30"/>
  <c r="C109" i="30"/>
  <c r="L79" i="2"/>
  <c r="C115" i="30"/>
  <c r="L81" i="2"/>
  <c r="C105" i="30"/>
  <c r="C98" i="30"/>
  <c r="H57" i="37" l="1"/>
  <c r="D17" i="37" s="1"/>
  <c r="J150" i="2" s="1"/>
  <c r="H59" i="37"/>
  <c r="H58" i="37"/>
  <c r="D20" i="37" s="1"/>
  <c r="S10" i="37" s="1"/>
  <c r="Z265" i="37"/>
  <c r="N265" i="37" s="1"/>
  <c r="Z269" i="37"/>
  <c r="Z81" i="37"/>
  <c r="Z200" i="37" s="1"/>
  <c r="Z129" i="37"/>
  <c r="N129" i="37" s="1"/>
  <c r="Z82" i="37"/>
  <c r="Z201" i="37" s="1"/>
  <c r="N201" i="37" s="1"/>
  <c r="N80" i="37"/>
  <c r="Z151" i="37"/>
  <c r="Z107" i="37"/>
  <c r="Z83" i="37"/>
  <c r="N83" i="37" s="1"/>
  <c r="Z84" i="37"/>
  <c r="Z203" i="37" s="1"/>
  <c r="N203" i="37" s="1"/>
  <c r="Y223" i="37"/>
  <c r="Z190" i="37"/>
  <c r="N156" i="37"/>
  <c r="Z158" i="37"/>
  <c r="Z174" i="37"/>
  <c r="Z175" i="37" s="1"/>
  <c r="N174" i="37" s="1"/>
  <c r="H173" i="37" s="1"/>
  <c r="H16" i="37" s="1"/>
  <c r="N153" i="2" s="1"/>
  <c r="N173" i="37"/>
  <c r="Z191" i="37"/>
  <c r="N178" i="37"/>
  <c r="Z180" i="37"/>
  <c r="Z189" i="37"/>
  <c r="N134" i="37"/>
  <c r="Z136" i="37"/>
  <c r="Z188" i="37"/>
  <c r="N112" i="37"/>
  <c r="Z114" i="37"/>
  <c r="C112" i="30"/>
  <c r="J152" i="2" l="1"/>
  <c r="H60" i="37"/>
  <c r="H61" i="37" s="1"/>
  <c r="Z108" i="37"/>
  <c r="Z109" i="37" s="1"/>
  <c r="N108" i="37" s="1"/>
  <c r="H107" i="37" s="1"/>
  <c r="Z237" i="37"/>
  <c r="Z130" i="37"/>
  <c r="Z131" i="37" s="1"/>
  <c r="N130" i="37" s="1"/>
  <c r="H129" i="37" s="1"/>
  <c r="F16" i="37" s="1"/>
  <c r="L153" i="2" s="1"/>
  <c r="Z246" i="37"/>
  <c r="Z152" i="37"/>
  <c r="Z153" i="37" s="1"/>
  <c r="N152" i="37" s="1"/>
  <c r="H151" i="37" s="1"/>
  <c r="G16" i="37" s="1"/>
  <c r="M153" i="2" s="1"/>
  <c r="Z255" i="37"/>
  <c r="N82" i="37"/>
  <c r="N84" i="37"/>
  <c r="N151" i="37"/>
  <c r="N81" i="37"/>
  <c r="Z202" i="37"/>
  <c r="N202" i="37" s="1"/>
  <c r="N107" i="37"/>
  <c r="Z183" i="37"/>
  <c r="N191" i="37" s="1"/>
  <c r="N180" i="37"/>
  <c r="Z117" i="37"/>
  <c r="N188" i="37" s="1"/>
  <c r="N114" i="37"/>
  <c r="Z139" i="37"/>
  <c r="N189" i="37" s="1"/>
  <c r="N136" i="37"/>
  <c r="Z86" i="37"/>
  <c r="N200" i="37"/>
  <c r="Z161" i="37"/>
  <c r="N190" i="37" s="1"/>
  <c r="N158" i="37"/>
  <c r="G57" i="32"/>
  <c r="G59" i="32" s="1"/>
  <c r="G60" i="32" s="1"/>
  <c r="D18" i="37" l="1"/>
  <c r="E16" i="37"/>
  <c r="K153" i="2" s="1"/>
  <c r="E100" i="2" s="1"/>
  <c r="Z247" i="37"/>
  <c r="N247" i="37" s="1"/>
  <c r="Z251" i="37"/>
  <c r="Z256" i="37"/>
  <c r="N256" i="37" s="1"/>
  <c r="Z260" i="37"/>
  <c r="Z238" i="37"/>
  <c r="N238" i="37" s="1"/>
  <c r="Z242" i="37"/>
  <c r="Z89" i="37"/>
  <c r="Z93" i="37" s="1"/>
  <c r="N86" i="37"/>
  <c r="G61" i="32"/>
  <c r="D19" i="37" l="1"/>
  <c r="J151" i="2"/>
  <c r="Z137" i="37"/>
  <c r="Z159" i="37"/>
  <c r="Z115" i="37"/>
  <c r="Z95" i="37"/>
  <c r="Z96" i="37"/>
  <c r="Z97" i="37"/>
  <c r="Z181" i="37"/>
  <c r="Z94" i="37"/>
  <c r="N93" i="37"/>
  <c r="Z207" i="37"/>
  <c r="Z216" i="37"/>
  <c r="N89" i="37"/>
  <c r="G72" i="32"/>
  <c r="G157" i="32"/>
  <c r="G62" i="32"/>
  <c r="G66" i="32" s="1"/>
  <c r="G63" i="32"/>
  <c r="Z211" i="37" l="1"/>
  <c r="N94" i="37"/>
  <c r="Z217" i="37"/>
  <c r="Z212" i="37"/>
  <c r="N212" i="37" s="1"/>
  <c r="Q12" i="37" s="1"/>
  <c r="L155" i="2" s="1"/>
  <c r="N95" i="37"/>
  <c r="N216" i="37"/>
  <c r="M18" i="37" s="1"/>
  <c r="Z185" i="37"/>
  <c r="Z267" i="37" s="1"/>
  <c r="Z270" i="37" s="1"/>
  <c r="N181" i="37"/>
  <c r="Z119" i="37"/>
  <c r="Z240" i="37" s="1"/>
  <c r="Z243" i="37" s="1"/>
  <c r="N115" i="37"/>
  <c r="Z214" i="37"/>
  <c r="N214" i="37" s="1"/>
  <c r="Q14" i="37" s="1"/>
  <c r="N97" i="37"/>
  <c r="Z220" i="37"/>
  <c r="Z222" i="37" s="1"/>
  <c r="N222" i="37" s="1"/>
  <c r="N207" i="37"/>
  <c r="P12" i="37" s="1"/>
  <c r="Z163" i="37"/>
  <c r="Z258" i="37" s="1"/>
  <c r="Z261" i="37" s="1"/>
  <c r="N159" i="37"/>
  <c r="Z213" i="37"/>
  <c r="N213" i="37" s="1"/>
  <c r="Q13" i="37" s="1"/>
  <c r="N96" i="37"/>
  <c r="Z141" i="37"/>
  <c r="Z249" i="37" s="1"/>
  <c r="Z252" i="37" s="1"/>
  <c r="N137" i="37"/>
  <c r="G158" i="32"/>
  <c r="G162" i="32"/>
  <c r="G67" i="32"/>
  <c r="G69" i="32" s="1"/>
  <c r="H57" i="32" s="1"/>
  <c r="H59" i="32" s="1"/>
  <c r="H60" i="32" s="1"/>
  <c r="H61" i="32" s="1"/>
  <c r="G73" i="32"/>
  <c r="R14" i="37" l="1"/>
  <c r="N155" i="2"/>
  <c r="N156" i="2" s="1"/>
  <c r="P15" i="37"/>
  <c r="O154" i="2" s="1"/>
  <c r="L154" i="2"/>
  <c r="L156" i="2" s="1"/>
  <c r="R13" i="37"/>
  <c r="M155" i="2"/>
  <c r="M156" i="2" s="1"/>
  <c r="R12" i="37"/>
  <c r="N211" i="37"/>
  <c r="Q11" i="37" s="1"/>
  <c r="K155" i="2" s="1"/>
  <c r="K156" i="2" s="1"/>
  <c r="Z221" i="37"/>
  <c r="Z223" i="37" s="1"/>
  <c r="N223" i="37" s="1"/>
  <c r="H124" i="37"/>
  <c r="F17" i="37" s="1"/>
  <c r="L150" i="2" s="1"/>
  <c r="H125" i="37"/>
  <c r="F20" i="37" s="1"/>
  <c r="H126" i="37"/>
  <c r="H147" i="37"/>
  <c r="G20" i="37" s="1"/>
  <c r="H148" i="37"/>
  <c r="H146" i="37"/>
  <c r="G17" i="37" s="1"/>
  <c r="M150" i="2" s="1"/>
  <c r="N217" i="37"/>
  <c r="M19" i="37" s="1"/>
  <c r="M20" i="37" s="1"/>
  <c r="H169" i="37"/>
  <c r="H20" i="37" s="1"/>
  <c r="H168" i="37"/>
  <c r="H17" i="37" s="1"/>
  <c r="N150" i="2" s="1"/>
  <c r="H170" i="37"/>
  <c r="H104" i="37"/>
  <c r="H102" i="37"/>
  <c r="E17" i="37" s="1"/>
  <c r="K150" i="2" s="1"/>
  <c r="H103" i="37"/>
  <c r="H72" i="32"/>
  <c r="H157" i="32"/>
  <c r="G132" i="32"/>
  <c r="G131" i="32"/>
  <c r="H62" i="32"/>
  <c r="H66" i="32" s="1"/>
  <c r="H63" i="32"/>
  <c r="G74" i="32"/>
  <c r="E95" i="2" l="1"/>
  <c r="S12" i="37"/>
  <c r="L152" i="2"/>
  <c r="S14" i="37"/>
  <c r="N152" i="2"/>
  <c r="S13" i="37"/>
  <c r="M152" i="2"/>
  <c r="H149" i="37"/>
  <c r="G18" i="37" s="1"/>
  <c r="E20" i="37"/>
  <c r="C222" i="37"/>
  <c r="H105" i="37"/>
  <c r="H171" i="37"/>
  <c r="H127" i="37"/>
  <c r="Q15" i="37"/>
  <c r="O155" i="2" s="1"/>
  <c r="O156" i="2" s="1"/>
  <c r="R26" i="13" s="1"/>
  <c r="R11" i="37"/>
  <c r="G160" i="32"/>
  <c r="G163" i="32" s="1"/>
  <c r="H158" i="32"/>
  <c r="H162" i="32"/>
  <c r="H67" i="32"/>
  <c r="H69" i="32" s="1"/>
  <c r="I57" i="32" s="1"/>
  <c r="I59" i="32" s="1"/>
  <c r="I60" i="32" s="1"/>
  <c r="I61" i="32" s="1"/>
  <c r="H73" i="32"/>
  <c r="H150" i="37" l="1"/>
  <c r="M21" i="37"/>
  <c r="K152" i="2"/>
  <c r="O152" i="2" s="1"/>
  <c r="G19" i="37"/>
  <c r="M151" i="2"/>
  <c r="F18" i="37"/>
  <c r="H128" i="37"/>
  <c r="E18" i="37"/>
  <c r="H106" i="37"/>
  <c r="R15" i="37"/>
  <c r="S11" i="37"/>
  <c r="H172" i="37"/>
  <c r="H18" i="37"/>
  <c r="I72" i="32"/>
  <c r="I157" i="32"/>
  <c r="H132" i="32"/>
  <c r="H131" i="32"/>
  <c r="I62" i="32"/>
  <c r="I66" i="32" s="1"/>
  <c r="I63" i="32"/>
  <c r="H74" i="32"/>
  <c r="F19" i="37" l="1"/>
  <c r="L151" i="2"/>
  <c r="H19" i="37"/>
  <c r="N151" i="2"/>
  <c r="E19" i="37"/>
  <c r="K151" i="2"/>
  <c r="S15" i="37"/>
  <c r="R16" i="37"/>
  <c r="H160" i="32"/>
  <c r="H163" i="32" s="1"/>
  <c r="I162" i="32"/>
  <c r="I158" i="32"/>
  <c r="I67" i="32"/>
  <c r="I69" i="32" s="1"/>
  <c r="J57" i="32" s="1"/>
  <c r="J59" i="32" s="1"/>
  <c r="J60" i="32" s="1"/>
  <c r="I73" i="32"/>
  <c r="E96" i="2" l="1"/>
  <c r="E92" i="2" s="1"/>
  <c r="E93" i="2" s="1"/>
  <c r="I132" i="32"/>
  <c r="I131" i="32"/>
  <c r="I74" i="32"/>
  <c r="J61" i="32"/>
  <c r="I160" i="32" l="1"/>
  <c r="I163" i="32" s="1"/>
  <c r="J62" i="32"/>
  <c r="J66" i="32" s="1"/>
  <c r="J73" i="32" s="1"/>
  <c r="J157" i="32"/>
  <c r="J72" i="32"/>
  <c r="J63" i="32"/>
  <c r="J67" i="32" l="1"/>
  <c r="J69" i="32" s="1"/>
  <c r="K57" i="32" s="1"/>
  <c r="K59" i="32" s="1"/>
  <c r="K60" i="32" s="1"/>
  <c r="K61" i="32" s="1"/>
  <c r="J158" i="32"/>
  <c r="J162" i="32"/>
  <c r="J74" i="32" l="1"/>
  <c r="J131" i="32"/>
  <c r="J160" i="32" s="1"/>
  <c r="J163" i="32" s="1"/>
  <c r="K157" i="32"/>
  <c r="J132" i="32"/>
  <c r="K72" i="32"/>
  <c r="K63" i="32"/>
  <c r="K62" i="32"/>
  <c r="K66" i="32" s="1"/>
  <c r="K158" i="32" l="1"/>
  <c r="K162" i="32"/>
  <c r="K67" i="32"/>
  <c r="K69" i="32" s="1"/>
  <c r="L57" i="32" s="1"/>
  <c r="L59" i="32" s="1"/>
  <c r="L60" i="32" s="1"/>
  <c r="K73" i="32"/>
  <c r="K132" i="32" l="1"/>
  <c r="K131" i="32"/>
  <c r="L61" i="32"/>
  <c r="K74" i="32"/>
  <c r="L62" i="32" l="1"/>
  <c r="L66" i="32" s="1"/>
  <c r="L67" i="32" s="1"/>
  <c r="L69" i="32" s="1"/>
  <c r="M57" i="32" s="1"/>
  <c r="M59" i="32" s="1"/>
  <c r="M60" i="32" s="1"/>
  <c r="L157" i="32"/>
  <c r="K160" i="32"/>
  <c r="K163" i="32" s="1"/>
  <c r="L72" i="32"/>
  <c r="L63" i="32"/>
  <c r="L73" i="32" l="1"/>
  <c r="L131" i="32"/>
  <c r="L160" i="32" s="1"/>
  <c r="L163" i="32" s="1"/>
  <c r="L162" i="32"/>
  <c r="L158" i="32"/>
  <c r="L74" i="32"/>
  <c r="M61" i="32"/>
  <c r="L132" i="32" l="1"/>
  <c r="M62" i="32"/>
  <c r="M66" i="32" s="1"/>
  <c r="M67" i="32" s="1"/>
  <c r="M69" i="32" s="1"/>
  <c r="N57" i="32" s="1"/>
  <c r="N59" i="32" s="1"/>
  <c r="N60" i="32" s="1"/>
  <c r="M157" i="32"/>
  <c r="M72" i="32"/>
  <c r="M63" i="32"/>
  <c r="M73" i="32" l="1"/>
  <c r="M131" i="32"/>
  <c r="M162" i="32"/>
  <c r="M158" i="32"/>
  <c r="M74" i="32"/>
  <c r="N61" i="32"/>
  <c r="M132" i="32" l="1"/>
  <c r="M160" i="32"/>
  <c r="M163" i="32" s="1"/>
  <c r="N62" i="32"/>
  <c r="N66" i="32" s="1"/>
  <c r="N67" i="32" s="1"/>
  <c r="N69" i="32" s="1"/>
  <c r="O57" i="32" s="1"/>
  <c r="O59" i="32" s="1"/>
  <c r="O60" i="32" s="1"/>
  <c r="N157" i="32"/>
  <c r="N72" i="32"/>
  <c r="N63" i="32"/>
  <c r="N73" i="32" l="1"/>
  <c r="N158" i="32"/>
  <c r="N162" i="32"/>
  <c r="N131" i="32"/>
  <c r="N74" i="32"/>
  <c r="O61" i="32"/>
  <c r="N160" i="32" l="1"/>
  <c r="N163" i="32" s="1"/>
  <c r="O157" i="32"/>
  <c r="N132" i="32"/>
  <c r="O72" i="32"/>
  <c r="O63" i="32"/>
  <c r="O62" i="32"/>
  <c r="O66" i="32" s="1"/>
  <c r="O158" i="32" l="1"/>
  <c r="O162" i="32"/>
  <c r="O67" i="32"/>
  <c r="O69" i="32" s="1"/>
  <c r="P57" i="32" s="1"/>
  <c r="P59" i="32" s="1"/>
  <c r="P60" i="32" s="1"/>
  <c r="O73" i="32"/>
  <c r="O132" i="32" l="1"/>
  <c r="O131" i="32"/>
  <c r="O74" i="32"/>
  <c r="P61" i="32"/>
  <c r="O160" i="32" l="1"/>
  <c r="O163" i="32" s="1"/>
  <c r="P62" i="32"/>
  <c r="P66" i="32" s="1"/>
  <c r="P67" i="32" s="1"/>
  <c r="P157" i="32"/>
  <c r="P72" i="32"/>
  <c r="P63" i="32"/>
  <c r="P69" i="32" l="1"/>
  <c r="Q57" i="32" s="1"/>
  <c r="Q59" i="32" s="1"/>
  <c r="Q60" i="32" s="1"/>
  <c r="Q61" i="32" s="1"/>
  <c r="P131" i="32"/>
  <c r="P158" i="32"/>
  <c r="P162" i="32"/>
  <c r="P73" i="32"/>
  <c r="P74" i="32"/>
  <c r="P132" i="32" l="1"/>
  <c r="Q157" i="32"/>
  <c r="P160" i="32"/>
  <c r="P163" i="32" s="1"/>
  <c r="Q72" i="32"/>
  <c r="E72" i="32" s="1"/>
  <c r="Q63" i="32"/>
  <c r="Q62" i="32"/>
  <c r="Q66" i="32" s="1"/>
  <c r="Q162" i="32" l="1"/>
  <c r="Q158" i="32"/>
  <c r="E158" i="32" s="1"/>
  <c r="Q67" i="32"/>
  <c r="Q69" i="32" s="1"/>
  <c r="Q73" i="32"/>
  <c r="E73" i="32" l="1"/>
  <c r="Q131" i="32"/>
  <c r="Q132" i="32"/>
  <c r="Q74" i="32"/>
  <c r="E74" i="32" s="1"/>
  <c r="G79" i="32"/>
  <c r="G80" i="32" s="1"/>
  <c r="G81" i="32" s="1"/>
  <c r="G82" i="32" s="1"/>
  <c r="G85" i="32" l="1"/>
  <c r="G90" i="32" s="1"/>
  <c r="S132" i="32"/>
  <c r="J122" i="2"/>
  <c r="Q160" i="32"/>
  <c r="Q163" i="32" s="1"/>
  <c r="C132" i="32"/>
  <c r="J121" i="2" s="1"/>
  <c r="C131" i="32"/>
  <c r="J119" i="2" s="1"/>
  <c r="C133" i="32"/>
  <c r="G88" i="32"/>
  <c r="G83" i="32"/>
  <c r="G95" i="32" s="1"/>
  <c r="G92" i="32" l="1"/>
  <c r="G91" i="32"/>
  <c r="G115" i="32"/>
  <c r="C134" i="32"/>
  <c r="J120" i="2" s="1"/>
  <c r="J118" i="2"/>
  <c r="G96" i="32"/>
  <c r="G87" i="32"/>
  <c r="G86" i="32"/>
  <c r="G166" i="32" l="1"/>
  <c r="G109" i="32"/>
  <c r="G110" i="32" s="1"/>
  <c r="G113" i="32"/>
  <c r="H79" i="32" s="1"/>
  <c r="G97" i="32" l="1"/>
  <c r="G111" i="32"/>
  <c r="H106" i="32" s="1"/>
  <c r="G171" i="32"/>
  <c r="G167" i="32"/>
  <c r="H88" i="32"/>
  <c r="H80" i="32"/>
  <c r="H81" i="32" s="1"/>
  <c r="H82" i="32" s="1"/>
  <c r="G98" i="32" l="1"/>
  <c r="G101" i="32"/>
  <c r="G99" i="32"/>
  <c r="H108" i="32"/>
  <c r="P20" i="13"/>
  <c r="G139" i="32"/>
  <c r="H83" i="32"/>
  <c r="H95" i="32" s="1"/>
  <c r="G116" i="32" l="1"/>
  <c r="H85" i="32"/>
  <c r="H90" i="32" s="1"/>
  <c r="H92" i="32" s="1"/>
  <c r="G102" i="32"/>
  <c r="G145" i="32" s="1"/>
  <c r="G103" i="32"/>
  <c r="G138" i="32" s="1"/>
  <c r="G169" i="32" s="1"/>
  <c r="G172" i="32" s="1"/>
  <c r="P17" i="13" s="1"/>
  <c r="H96" i="32"/>
  <c r="H113" i="32" s="1"/>
  <c r="I79" i="32" s="1"/>
  <c r="I88" i="32" s="1"/>
  <c r="H115" i="32"/>
  <c r="H87" i="32" l="1"/>
  <c r="H166" i="32" s="1"/>
  <c r="H86" i="32"/>
  <c r="H91" i="32"/>
  <c r="I80" i="32"/>
  <c r="I81" i="32" s="1"/>
  <c r="H171" i="32" l="1"/>
  <c r="H109" i="32"/>
  <c r="H110" i="32" s="1"/>
  <c r="H97" i="32" s="1"/>
  <c r="H101" i="32" s="1"/>
  <c r="I82" i="32"/>
  <c r="H167" i="32" l="1"/>
  <c r="H111" i="32"/>
  <c r="I106" i="32" s="1"/>
  <c r="I108" i="32" s="1"/>
  <c r="H102" i="32"/>
  <c r="H103" i="32"/>
  <c r="H99" i="32"/>
  <c r="H98" i="32"/>
  <c r="Q20" i="13"/>
  <c r="I83" i="32"/>
  <c r="I95" i="32" s="1"/>
  <c r="H139" i="32" l="1"/>
  <c r="H145" i="32"/>
  <c r="H138" i="32"/>
  <c r="H169" i="32" s="1"/>
  <c r="H172" i="32" s="1"/>
  <c r="Q17" i="13" s="1"/>
  <c r="I85" i="32"/>
  <c r="I90" i="32" s="1"/>
  <c r="I115" i="32"/>
  <c r="H116" i="32"/>
  <c r="I96" i="32"/>
  <c r="I113" i="32" s="1"/>
  <c r="J79" i="32" s="1"/>
  <c r="I87" i="32" l="1"/>
  <c r="I92" i="32"/>
  <c r="I91" i="32"/>
  <c r="I86" i="32"/>
  <c r="I166" i="32" l="1"/>
  <c r="I167" i="32" s="1"/>
  <c r="I109" i="32"/>
  <c r="I110" i="32" s="1"/>
  <c r="I111" i="32" s="1"/>
  <c r="J106" i="32" s="1"/>
  <c r="J80" i="32"/>
  <c r="J88" i="32"/>
  <c r="I171" i="32" l="1"/>
  <c r="R20" i="13" s="1"/>
  <c r="I97" i="32"/>
  <c r="I99" i="32" s="1"/>
  <c r="J108" i="32"/>
  <c r="I139" i="32"/>
  <c r="J81" i="32"/>
  <c r="I101" i="32" l="1"/>
  <c r="I103" i="32" s="1"/>
  <c r="I138" i="32" s="1"/>
  <c r="I169" i="32" s="1"/>
  <c r="I172" i="32" s="1"/>
  <c r="I98" i="32"/>
  <c r="I116" i="32"/>
  <c r="J82" i="32"/>
  <c r="J85" i="32" l="1"/>
  <c r="J90" i="32" s="1"/>
  <c r="I102" i="32"/>
  <c r="I145" i="32" s="1"/>
  <c r="R17" i="13"/>
  <c r="J83" i="32"/>
  <c r="J95" i="32" s="1"/>
  <c r="J92" i="32" l="1"/>
  <c r="J91" i="32"/>
  <c r="J115" i="32"/>
  <c r="J87" i="32"/>
  <c r="J86" i="32"/>
  <c r="J96" i="32"/>
  <c r="J113" i="32" s="1"/>
  <c r="J166" i="32" l="1"/>
  <c r="J109" i="32"/>
  <c r="J110" i="32" s="1"/>
  <c r="K79" i="32"/>
  <c r="J97" i="32" l="1"/>
  <c r="J111" i="32"/>
  <c r="K106" i="32" s="1"/>
  <c r="J167" i="32"/>
  <c r="J171" i="32"/>
  <c r="K80" i="32"/>
  <c r="K88" i="32"/>
  <c r="K108" i="32" l="1"/>
  <c r="J98" i="32"/>
  <c r="J101" i="32"/>
  <c r="J99" i="32"/>
  <c r="S20" i="13"/>
  <c r="J139" i="32"/>
  <c r="K81" i="32"/>
  <c r="J116" i="32" l="1"/>
  <c r="J103" i="32"/>
  <c r="J138" i="32" s="1"/>
  <c r="J169" i="32" s="1"/>
  <c r="J172" i="32" s="1"/>
  <c r="J102" i="32"/>
  <c r="J145" i="32" s="1"/>
  <c r="K82" i="32"/>
  <c r="K85" i="32" l="1"/>
  <c r="K90" i="32" s="1"/>
  <c r="S17" i="13"/>
  <c r="K83" i="32"/>
  <c r="K92" i="32" l="1"/>
  <c r="K91" i="32"/>
  <c r="K87" i="32"/>
  <c r="K86" i="32"/>
  <c r="K95" i="32"/>
  <c r="K166" i="32" l="1"/>
  <c r="K115" i="32"/>
  <c r="K96" i="32"/>
  <c r="K109" i="32" s="1"/>
  <c r="K110" i="32" s="1"/>
  <c r="K167" i="32" l="1"/>
  <c r="K171" i="32"/>
  <c r="K113" i="32"/>
  <c r="L79" i="32" s="1"/>
  <c r="K111" i="32" l="1"/>
  <c r="L106" i="32" s="1"/>
  <c r="K97" i="32"/>
  <c r="K99" i="32" s="1"/>
  <c r="T20" i="13"/>
  <c r="K139" i="32"/>
  <c r="L88" i="32"/>
  <c r="L80" i="32"/>
  <c r="K116" i="32" l="1"/>
  <c r="L108" i="32"/>
  <c r="K101" i="32"/>
  <c r="K103" i="32" s="1"/>
  <c r="K138" i="32" s="1"/>
  <c r="K169" i="32" s="1"/>
  <c r="K172" i="32" s="1"/>
  <c r="T17" i="13" s="1"/>
  <c r="K98" i="32"/>
  <c r="L81" i="32"/>
  <c r="K102" i="32" l="1"/>
  <c r="K145" i="32" s="1"/>
  <c r="L82" i="32"/>
  <c r="L85" i="32" l="1"/>
  <c r="L90" i="32" s="1"/>
  <c r="L92" i="32" s="1"/>
  <c r="L83" i="32"/>
  <c r="L91" i="32" l="1"/>
  <c r="L95" i="32"/>
  <c r="L87" i="32"/>
  <c r="L166" i="32" s="1"/>
  <c r="L86" i="32"/>
  <c r="L115" i="32" l="1"/>
  <c r="L96" i="32"/>
  <c r="L113" i="32" s="1"/>
  <c r="L109" i="32" l="1"/>
  <c r="L110" i="32" s="1"/>
  <c r="L171" i="32"/>
  <c r="L167" i="32"/>
  <c r="M79" i="32"/>
  <c r="L97" i="32" l="1"/>
  <c r="L111" i="32"/>
  <c r="M106" i="32" s="1"/>
  <c r="L139" i="32"/>
  <c r="M88" i="32"/>
  <c r="M80" i="32"/>
  <c r="M108" i="32" l="1"/>
  <c r="L99" i="32"/>
  <c r="L101" i="32"/>
  <c r="L98" i="32"/>
  <c r="M81" i="32"/>
  <c r="L116" i="32" l="1"/>
  <c r="L102" i="32"/>
  <c r="L145" i="32" s="1"/>
  <c r="L103" i="32"/>
  <c r="L138" i="32" s="1"/>
  <c r="L169" i="32" s="1"/>
  <c r="L172" i="32" s="1"/>
  <c r="U17" i="13" s="1"/>
  <c r="M82" i="32"/>
  <c r="M85" i="32" l="1"/>
  <c r="M90" i="32" s="1"/>
  <c r="M92" i="32" s="1"/>
  <c r="M83" i="32"/>
  <c r="M95" i="32" s="1"/>
  <c r="M91" i="32" l="1"/>
  <c r="M115" i="32"/>
  <c r="M86" i="32"/>
  <c r="M87" i="32"/>
  <c r="M166" i="32" s="1"/>
  <c r="M96" i="32"/>
  <c r="M109" i="32" l="1"/>
  <c r="M110" i="32" s="1"/>
  <c r="M113" i="32"/>
  <c r="N79" i="32" s="1"/>
  <c r="N80" i="32" s="1"/>
  <c r="N81" i="32" s="1"/>
  <c r="M97" i="32" l="1"/>
  <c r="M111" i="32"/>
  <c r="N106" i="32" s="1"/>
  <c r="M171" i="32"/>
  <c r="M167" i="32"/>
  <c r="N88" i="32"/>
  <c r="N82" i="32"/>
  <c r="N108" i="32" l="1"/>
  <c r="N85" i="32" s="1"/>
  <c r="N90" i="32" s="1"/>
  <c r="M98" i="32"/>
  <c r="M101" i="32"/>
  <c r="M99" i="32"/>
  <c r="M139" i="32"/>
  <c r="N83" i="32"/>
  <c r="N95" i="32" s="1"/>
  <c r="M103" i="32" l="1"/>
  <c r="M138" i="32" s="1"/>
  <c r="M169" i="32" s="1"/>
  <c r="M172" i="32" s="1"/>
  <c r="V17" i="13" s="1"/>
  <c r="M102" i="32"/>
  <c r="M145" i="32" s="1"/>
  <c r="N92" i="32"/>
  <c r="N91" i="32"/>
  <c r="M116" i="32"/>
  <c r="N115" i="32"/>
  <c r="N87" i="32"/>
  <c r="N86" i="32"/>
  <c r="N96" i="32"/>
  <c r="N166" i="32" l="1"/>
  <c r="N109" i="32"/>
  <c r="N110" i="32" s="1"/>
  <c r="N113" i="32"/>
  <c r="O79" i="32" s="1"/>
  <c r="O88" i="32" s="1"/>
  <c r="N97" i="32" l="1"/>
  <c r="N111" i="32"/>
  <c r="O106" i="32" s="1"/>
  <c r="N171" i="32"/>
  <c r="N167" i="32"/>
  <c r="O80" i="32"/>
  <c r="O81" i="32" s="1"/>
  <c r="O82" i="32" s="1"/>
  <c r="O108" i="32" l="1"/>
  <c r="O85" i="32" s="1"/>
  <c r="O90" i="32" s="1"/>
  <c r="N99" i="32"/>
  <c r="N101" i="32"/>
  <c r="N98" i="32"/>
  <c r="N139" i="32"/>
  <c r="O83" i="32"/>
  <c r="N116" i="32" l="1"/>
  <c r="N102" i="32"/>
  <c r="N145" i="32" s="1"/>
  <c r="N103" i="32"/>
  <c r="N138" i="32" s="1"/>
  <c r="N169" i="32" s="1"/>
  <c r="N172" i="32" s="1"/>
  <c r="W17" i="13" s="1"/>
  <c r="O92" i="32"/>
  <c r="O91" i="32"/>
  <c r="O87" i="32"/>
  <c r="O86" i="32"/>
  <c r="O95" i="32"/>
  <c r="O166" i="32" l="1"/>
  <c r="O115" i="32"/>
  <c r="O96" i="32"/>
  <c r="O109" i="32" s="1"/>
  <c r="O110" i="32" s="1"/>
  <c r="O97" i="32" l="1"/>
  <c r="O99" i="32" s="1"/>
  <c r="O111" i="32"/>
  <c r="P106" i="32" s="1"/>
  <c r="O171" i="32"/>
  <c r="O167" i="32"/>
  <c r="O113" i="32"/>
  <c r="P79" i="32" s="1"/>
  <c r="P108" i="32" l="1"/>
  <c r="O101" i="32"/>
  <c r="O102" i="32" s="1"/>
  <c r="O116" i="32"/>
  <c r="O139" i="32"/>
  <c r="P88" i="32"/>
  <c r="P80" i="32"/>
  <c r="P81" i="32" s="1"/>
  <c r="P82" i="32" s="1"/>
  <c r="O98" i="32"/>
  <c r="O145" i="32" l="1"/>
  <c r="P85" i="32"/>
  <c r="P90" i="32" s="1"/>
  <c r="P92" i="32" s="1"/>
  <c r="O103" i="32"/>
  <c r="O138" i="32" s="1"/>
  <c r="O169" i="32" s="1"/>
  <c r="O172" i="32" s="1"/>
  <c r="X17" i="13" s="1"/>
  <c r="P83" i="32"/>
  <c r="P91" i="32" l="1"/>
  <c r="P95" i="32"/>
  <c r="P87" i="32"/>
  <c r="P166" i="32" s="1"/>
  <c r="P86" i="32"/>
  <c r="P115" i="32" l="1"/>
  <c r="P96" i="32"/>
  <c r="P109" i="32" s="1"/>
  <c r="P110" i="32" s="1"/>
  <c r="P167" i="32" l="1"/>
  <c r="P171" i="32"/>
  <c r="P113" i="32"/>
  <c r="Q79" i="32" s="1"/>
  <c r="P111" i="32" l="1"/>
  <c r="Q106" i="32" s="1"/>
  <c r="P97" i="32"/>
  <c r="P139" i="32"/>
  <c r="Z19" i="13"/>
  <c r="Z15" i="13"/>
  <c r="Q88" i="32"/>
  <c r="Q80" i="32"/>
  <c r="Q81" i="32" s="1"/>
  <c r="Q108" i="32" l="1"/>
  <c r="P99" i="32"/>
  <c r="P101" i="32"/>
  <c r="P98" i="32"/>
  <c r="E80" i="32"/>
  <c r="Q82" i="32"/>
  <c r="P116" i="32" l="1"/>
  <c r="Q85" i="32"/>
  <c r="Q90" i="32" s="1"/>
  <c r="Q92" i="32" s="1"/>
  <c r="P102" i="32"/>
  <c r="P145" i="32" s="1"/>
  <c r="P103" i="32"/>
  <c r="P138" i="32" s="1"/>
  <c r="P169" i="32" s="1"/>
  <c r="P172" i="32" s="1"/>
  <c r="Y17" i="13" s="1"/>
  <c r="Q83" i="32"/>
  <c r="Q95" i="32" s="1"/>
  <c r="E82" i="32"/>
  <c r="Q91" i="32" l="1"/>
  <c r="E91" i="32" s="1"/>
  <c r="E90" i="32"/>
  <c r="Z16" i="13"/>
  <c r="E92" i="32"/>
  <c r="Q96" i="32"/>
  <c r="Q113" i="32" s="1"/>
  <c r="Z17" i="13"/>
  <c r="N12" i="13" s="1"/>
  <c r="N11" i="13"/>
  <c r="Q115" i="32"/>
  <c r="E95" i="32"/>
  <c r="Q86" i="32"/>
  <c r="Q87" i="32"/>
  <c r="Q166" i="32" s="1"/>
  <c r="E85" i="32"/>
  <c r="E115" i="32" l="1"/>
  <c r="E96" i="32"/>
  <c r="Q109" i="32"/>
  <c r="E87" i="32"/>
  <c r="E86" i="32"/>
  <c r="Q110" i="32" l="1"/>
  <c r="Q111" i="32" s="1"/>
  <c r="Q171" i="32"/>
  <c r="Q167" i="32"/>
  <c r="Q97" i="32" l="1"/>
  <c r="Q101" i="32" s="1"/>
  <c r="Q103" i="32" s="1"/>
  <c r="Q139" i="32"/>
  <c r="E167" i="32"/>
  <c r="E97" i="32" l="1"/>
  <c r="Q102" i="32"/>
  <c r="E102" i="32" s="1"/>
  <c r="Q98" i="32"/>
  <c r="Q99" i="32"/>
  <c r="E103" i="32"/>
  <c r="E101" i="32"/>
  <c r="K122" i="2"/>
  <c r="S139" i="32"/>
  <c r="Q145" i="32" l="1"/>
  <c r="C146" i="32" s="1"/>
  <c r="E98" i="32"/>
  <c r="Q116" i="32"/>
  <c r="E116" i="32" s="1"/>
  <c r="Q138" i="32"/>
  <c r="C139" i="32" s="1"/>
  <c r="K121" i="2" s="1"/>
  <c r="L121" i="2" s="1"/>
  <c r="E99" i="32"/>
  <c r="M7" i="2"/>
  <c r="L29" i="13"/>
  <c r="AE12" i="13" s="1"/>
  <c r="C145" i="32" l="1"/>
  <c r="C140" i="32"/>
  <c r="C141" i="32" s="1"/>
  <c r="K120" i="2" s="1"/>
  <c r="C151" i="32"/>
  <c r="C138" i="32"/>
  <c r="K119" i="2" s="1"/>
  <c r="M4" i="2" s="1"/>
  <c r="Q169" i="32"/>
  <c r="Q172" i="32" s="1"/>
  <c r="C148" i="32"/>
  <c r="L123" i="2"/>
  <c r="Q26" i="13" s="1"/>
  <c r="R7" i="3"/>
  <c r="H7" i="32"/>
  <c r="I7" i="30"/>
  <c r="H7" i="27"/>
  <c r="K7" i="13"/>
  <c r="Z20" i="13" s="1"/>
  <c r="K7" i="31"/>
  <c r="K118" i="2" l="1"/>
  <c r="L26" i="13"/>
  <c r="AE10" i="13" s="1"/>
  <c r="E28" i="31"/>
  <c r="E14" i="31"/>
  <c r="M5" i="2"/>
  <c r="E99" i="2"/>
  <c r="L27" i="13"/>
  <c r="AE11" i="13" s="1"/>
  <c r="E98" i="2"/>
  <c r="R28" i="13"/>
  <c r="Q28" i="13" s="1"/>
  <c r="H4" i="32"/>
  <c r="I4" i="30"/>
  <c r="K4" i="31"/>
  <c r="H4" i="27"/>
  <c r="K4" i="13"/>
  <c r="R4" i="3"/>
  <c r="L118" i="2" l="1"/>
  <c r="L28" i="13"/>
  <c r="M6" i="2"/>
  <c r="L30" i="13"/>
  <c r="K5" i="13"/>
  <c r="H5" i="32"/>
  <c r="R5" i="3"/>
  <c r="H5" i="27"/>
  <c r="K5" i="31"/>
  <c r="I5" i="30"/>
  <c r="L37" i="13" l="1"/>
  <c r="L38" i="13"/>
  <c r="L32" i="13"/>
  <c r="L31" i="13"/>
  <c r="R6" i="3"/>
  <c r="H6" i="27"/>
  <c r="K6" i="13"/>
  <c r="H6" i="32"/>
  <c r="I6" i="30"/>
  <c r="K6" i="31"/>
  <c r="L40" i="13" l="1"/>
  <c r="L41" i="13" s="1"/>
  <c r="Y29" i="2"/>
  <c r="X29" i="2"/>
  <c r="H12" i="13"/>
  <c r="H11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Julius V.</author>
  </authors>
  <commentList>
    <comment ref="X10" authorId="0" shapeId="0" xr:uid="{00000000-0006-0000-0100-000001000000}">
      <text>
        <r>
          <rPr>
            <sz val="10"/>
            <color rgb="FF000000"/>
            <rFont val="Tahoma"/>
            <family val="2"/>
          </rPr>
          <t>Market premium over current in-place rents (if any) + avg. renovation premium</t>
        </r>
      </text>
    </comment>
    <comment ref="U30" authorId="0" shapeId="0" xr:uid="{00000000-0006-0000-0100-000002000000}">
      <text>
        <r>
          <rPr>
            <sz val="10"/>
            <color rgb="FF000000"/>
            <rFont val="Tahoma"/>
            <family val="2"/>
          </rPr>
          <t>flows through to Year 1 Proforma</t>
        </r>
      </text>
    </comment>
    <comment ref="C31" authorId="0" shapeId="0" xr:uid="{00000000-0006-0000-0100-000003000000}">
      <text>
        <r>
          <rPr>
            <sz val="10"/>
            <color rgb="FF000000"/>
            <rFont val="Tahoma"/>
            <family val="2"/>
          </rPr>
          <t xml:space="preserve">working capital = 
</t>
        </r>
        <r>
          <rPr>
            <sz val="10"/>
            <color rgb="FF000000"/>
            <rFont val="Tahoma"/>
            <family val="2"/>
          </rPr>
          <t xml:space="preserve"># of month(s) * monthly debt service + 
</t>
        </r>
        <r>
          <rPr>
            <sz val="10"/>
            <color rgb="FF000000"/>
            <rFont val="Tahoma"/>
            <family val="2"/>
          </rPr>
          <t># of month(s) * monthly OpEx</t>
        </r>
      </text>
    </comment>
    <comment ref="I72" authorId="0" shapeId="0" xr:uid="{00000000-0006-0000-0100-000004000000}">
      <text>
        <r>
          <rPr>
            <b/>
            <sz val="10"/>
            <color rgb="FF000000"/>
            <rFont val="Tahoma"/>
            <family val="2"/>
          </rPr>
          <t>** DO NOT DELETE OR ALTER THIS CELL **</t>
        </r>
      </text>
    </comment>
    <comment ref="B89" authorId="0" shapeId="0" xr:uid="{00000000-0006-0000-0100-000005000000}">
      <text>
        <r>
          <rPr>
            <b/>
            <sz val="10"/>
            <color rgb="FF000000"/>
            <rFont val="Tahoma"/>
            <family val="2"/>
          </rPr>
          <t>Julius V.: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shows the selected scenario for the "Deal Structure Type" toggle</t>
        </r>
      </text>
    </comment>
    <comment ref="L116" authorId="0" shapeId="0" xr:uid="{00000000-0006-0000-0100-000006000000}">
      <text>
        <r>
          <rPr>
            <b/>
            <sz val="10"/>
            <color rgb="FF000000"/>
            <rFont val="Tahoma"/>
            <family val="2"/>
          </rPr>
          <t>Julius V.: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Should be sum up to 100%</t>
        </r>
      </text>
    </comment>
    <comment ref="L117" authorId="0" shapeId="0" xr:uid="{00000000-0006-0000-0100-000007000000}">
      <text>
        <r>
          <rPr>
            <b/>
            <sz val="10"/>
            <color rgb="FF000000"/>
            <rFont val="Tahoma"/>
            <family val="2"/>
          </rPr>
          <t>Julius V.: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"hypothetical" / blended weighted average of Class A and B</t>
        </r>
      </text>
    </comment>
    <comment ref="O143" authorId="0" shapeId="0" xr:uid="{00000000-0006-0000-0100-000008000000}">
      <text>
        <r>
          <rPr>
            <b/>
            <sz val="10"/>
            <color rgb="FF000000"/>
            <rFont val="Tahoma"/>
            <family val="2"/>
          </rPr>
          <t>Julius V.: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Should be sum up to 100%</t>
        </r>
      </text>
    </comment>
    <comment ref="O144" authorId="0" shapeId="0" xr:uid="{00000000-0006-0000-0100-000009000000}">
      <text>
        <r>
          <rPr>
            <b/>
            <sz val="10"/>
            <color rgb="FF000000"/>
            <rFont val="Tahoma"/>
            <family val="2"/>
          </rPr>
          <t>Julius V.: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"hypothetical" / blended weighted average pref of all classes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Julius V.</author>
  </authors>
  <commentList>
    <comment ref="G7" authorId="0" shapeId="0" xr:uid="{00000000-0006-0000-0500-000001000000}">
      <text>
        <r>
          <rPr>
            <sz val="10"/>
            <color rgb="FF000000"/>
            <rFont val="Tahoma"/>
            <family val="2"/>
          </rPr>
          <t>Sponsor Catch-Up on Class 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Julius V.</author>
  </authors>
  <commentList>
    <comment ref="W12" authorId="0" shapeId="0" xr:uid="{00000000-0006-0000-0700-000001000000}">
      <text>
        <r>
          <rPr>
            <b/>
            <sz val="10"/>
            <color rgb="FF000000"/>
            <rFont val="Tahoma"/>
            <family val="2"/>
          </rPr>
          <t>DO NOT DELETE OR INPUT ANYTHING INTO THIS CELL</t>
        </r>
      </text>
    </comment>
    <comment ref="W13" authorId="0" shapeId="0" xr:uid="{00000000-0006-0000-0700-000002000000}">
      <text>
        <r>
          <rPr>
            <b/>
            <sz val="10"/>
            <color rgb="FF000000"/>
            <rFont val="Tahoma"/>
            <family val="2"/>
          </rPr>
          <t>DO NOT DELETE OR INPUT ANYTHING INTO THIS CELL</t>
        </r>
      </text>
    </comment>
    <comment ref="W15" authorId="0" shapeId="0" xr:uid="{00000000-0006-0000-0700-000003000000}">
      <text>
        <r>
          <rPr>
            <b/>
            <sz val="10"/>
            <color rgb="FF000000"/>
            <rFont val="Tahoma"/>
            <family val="2"/>
          </rPr>
          <t>DO NOT DELETE OR INPUT ANYTHING INTO THIS CELL</t>
        </r>
      </text>
    </comment>
    <comment ref="W16" authorId="0" shapeId="0" xr:uid="{00000000-0006-0000-0700-000004000000}">
      <text>
        <r>
          <rPr>
            <b/>
            <sz val="10"/>
            <color rgb="FF000000"/>
            <rFont val="Tahoma"/>
            <family val="2"/>
          </rPr>
          <t>DO NOT DELETE OR INPUT ANYTHING INTO THIS CELL</t>
        </r>
      </text>
    </comment>
  </commentList>
</comments>
</file>

<file path=xl/sharedStrings.xml><?xml version="1.0" encoding="utf-8"?>
<sst xmlns="http://schemas.openxmlformats.org/spreadsheetml/2006/main" count="1456" uniqueCount="686">
  <si>
    <t>RETURN SUMMARY</t>
  </si>
  <si>
    <t>current toggle --&gt;</t>
  </si>
  <si>
    <t>PROJECT LEVEL</t>
  </si>
  <si>
    <t>NET RETURNS TO LP INVESTORS</t>
  </si>
  <si>
    <t>IRR</t>
  </si>
  <si>
    <t>Equity Multiple</t>
  </si>
  <si>
    <t>Total Average Annual Return</t>
  </si>
  <si>
    <t>Deal Cash-on-Cash</t>
  </si>
  <si>
    <t>Average LP Cash-on-Cash</t>
  </si>
  <si>
    <t>Property Details</t>
  </si>
  <si>
    <t>Project Summary</t>
  </si>
  <si>
    <t>Deal Structure</t>
  </si>
  <si>
    <t>Limited Partner Returns</t>
  </si>
  <si>
    <t>Error Variance Checks</t>
  </si>
  <si>
    <t>Property Name</t>
  </si>
  <si>
    <t>Hold Period</t>
  </si>
  <si>
    <t>&lt;-- input</t>
  </si>
  <si>
    <t>LP IRR</t>
  </si>
  <si>
    <t>(should go to zero)</t>
  </si>
  <si>
    <t>Address</t>
  </si>
  <si>
    <t>Proforma Avg. Rent Increase %</t>
  </si>
  <si>
    <t>Preferred Return</t>
  </si>
  <si>
    <t>LP EM</t>
  </si>
  <si>
    <t>Year Built</t>
  </si>
  <si>
    <t>Proforma Avg. Monthly Rent Premium $</t>
  </si>
  <si>
    <t>C-o-C</t>
  </si>
  <si>
    <t># of Units</t>
  </si>
  <si>
    <t>Asset Management Fee</t>
  </si>
  <si>
    <t>Total</t>
  </si>
  <si>
    <t>Net Rentable Sqft</t>
  </si>
  <si>
    <t>Capital Improvements</t>
  </si>
  <si>
    <t>Acquisition Fee</t>
  </si>
  <si>
    <t>Equity Invested</t>
  </si>
  <si>
    <t>Avg. Unit Size (sqft)</t>
  </si>
  <si>
    <t>Interior CapEx</t>
  </si>
  <si>
    <t>Cash Flow from Operations</t>
  </si>
  <si>
    <t>Occupancy at Acquisition</t>
  </si>
  <si>
    <t>Exterior CapEx</t>
  </si>
  <si>
    <t>Project Level Returns</t>
  </si>
  <si>
    <t>Capital Event Cash Flow</t>
  </si>
  <si>
    <t>Contingency</t>
  </si>
  <si>
    <t>Total Net Cash Flow</t>
  </si>
  <si>
    <t>Purchase Summary</t>
  </si>
  <si>
    <t>Total CapEx</t>
  </si>
  <si>
    <t xml:space="preserve"> </t>
  </si>
  <si>
    <t>Purchase Price</t>
  </si>
  <si>
    <t>Total CapEx per Unit</t>
  </si>
  <si>
    <t>Total Avg. Annualized Return</t>
  </si>
  <si>
    <t>Cash-on-Cash %</t>
  </si>
  <si>
    <t>n/a</t>
  </si>
  <si>
    <t>Avg</t>
  </si>
  <si>
    <t>Price per Unit</t>
  </si>
  <si>
    <t>(w/equity basis adj.)</t>
  </si>
  <si>
    <t>Price per Sqft</t>
  </si>
  <si>
    <t>Exit Valuation</t>
  </si>
  <si>
    <t>Distributions</t>
  </si>
  <si>
    <t>Total Basis</t>
  </si>
  <si>
    <t>Exit NOI</t>
  </si>
  <si>
    <t>Net Profit</t>
  </si>
  <si>
    <t>Total Basis per Unit</t>
  </si>
  <si>
    <t>Exit Cap Rate</t>
  </si>
  <si>
    <t>General Partner/Sponsor Cash Flow Summary</t>
  </si>
  <si>
    <t>Total Basis per Sqft</t>
  </si>
  <si>
    <t>Exit Price</t>
  </si>
  <si>
    <t>% of Total Equity</t>
  </si>
  <si>
    <t>total $</t>
  </si>
  <si>
    <t>Exit Price per Unit</t>
  </si>
  <si>
    <t>Net LP Investor Returns</t>
  </si>
  <si>
    <t>Asset Management Fees</t>
  </si>
  <si>
    <t>Key Project Metrics</t>
  </si>
  <si>
    <t>Exit Price per Sqft</t>
  </si>
  <si>
    <t>Sponsor Promote</t>
  </si>
  <si>
    <t>In-Place Cap Rate (T-12)</t>
  </si>
  <si>
    <t>Proforma Year 1 Cap Rate</t>
  </si>
  <si>
    <t>Cap Rate (at PP) in Sale Year</t>
  </si>
  <si>
    <t>Avg. Cash-on-Cash</t>
  </si>
  <si>
    <t>Current Market Cap Rate</t>
  </si>
  <si>
    <t>Income Statement Summary</t>
  </si>
  <si>
    <t>T-12</t>
  </si>
  <si>
    <t>Net Rental Income</t>
  </si>
  <si>
    <t>Other Income</t>
  </si>
  <si>
    <t>Total Income</t>
  </si>
  <si>
    <t>Expenses</t>
  </si>
  <si>
    <t>Acquisition Loan Summary</t>
  </si>
  <si>
    <t>Supplemental Loan Summary</t>
  </si>
  <si>
    <t>LP Return Breakdown</t>
  </si>
  <si>
    <t>NOI</t>
  </si>
  <si>
    <t>Loan Amount</t>
  </si>
  <si>
    <t>Supplemental Loan? (Yes/No) --&gt;</t>
  </si>
  <si>
    <t>From Cash Flow</t>
  </si>
  <si>
    <t>Expense Ratio</t>
  </si>
  <si>
    <t>Loan-to-Value (LTV)</t>
  </si>
  <si>
    <t>From Appreciation</t>
  </si>
  <si>
    <t>variance check</t>
  </si>
  <si>
    <t>Loan-to-Cost (LTC)</t>
  </si>
  <si>
    <t>Timing (end of year)</t>
  </si>
  <si>
    <t>From Principal Paydown</t>
  </si>
  <si>
    <t>Interest Rate</t>
  </si>
  <si>
    <t>Total Return</t>
  </si>
  <si>
    <t>Interest-Only Period (yrs)</t>
  </si>
  <si>
    <t>Supplemental Loan Amount</t>
  </si>
  <si>
    <t>Additional Project Metrics</t>
  </si>
  <si>
    <t>Term</t>
  </si>
  <si>
    <t>Supplemental Loan - Net Distributable Proceeds</t>
  </si>
  <si>
    <t>Amortization</t>
  </si>
  <si>
    <t>Sources</t>
  </si>
  <si>
    <t>DSCR</t>
  </si>
  <si>
    <t>Debt Yield (Year 1)</t>
  </si>
  <si>
    <t>Senior Debt</t>
  </si>
  <si>
    <t>Debt Yield</t>
  </si>
  <si>
    <t>Debt Constant</t>
  </si>
  <si>
    <t>Total Equity</t>
  </si>
  <si>
    <t>Refinance Loan Summary</t>
  </si>
  <si>
    <t>Total Sources</t>
  </si>
  <si>
    <t>Breakeven Economic Occupancy</t>
  </si>
  <si>
    <t>Refinance Loan? (Yes/No) --&gt;</t>
  </si>
  <si>
    <t>Total Equity Sources</t>
  </si>
  <si>
    <t>Deal Cash-on-Cash %</t>
  </si>
  <si>
    <t>General Partner</t>
  </si>
  <si>
    <t>Cap Rate at PP</t>
  </si>
  <si>
    <t>Limited Partner</t>
  </si>
  <si>
    <t>Yield on Cost</t>
  </si>
  <si>
    <t>Refinance Loan Amount</t>
  </si>
  <si>
    <t>Original + Supplemental Loan Repayment</t>
  </si>
  <si>
    <t>Refinance Loan - Net Distributable Proceeds</t>
  </si>
  <si>
    <t>Uses</t>
  </si>
  <si>
    <t>Closing Costs</t>
  </si>
  <si>
    <t>Capex + Reserves + WC</t>
  </si>
  <si>
    <t>Total Uses</t>
  </si>
  <si>
    <t>S&amp;U variance check</t>
  </si>
  <si>
    <t>Equity variance check</t>
  </si>
  <si>
    <t>Supplemental Financing</t>
  </si>
  <si>
    <t>Rent Roll / Unit Mix</t>
  </si>
  <si>
    <t>Detailed Renovation Schedule</t>
  </si>
  <si>
    <t>Sample Property</t>
  </si>
  <si>
    <t>Supplemental Financing Toggle --&gt;</t>
  </si>
  <si>
    <t>No</t>
  </si>
  <si>
    <t>&lt;-- toggle</t>
  </si>
  <si>
    <t>(monthly)</t>
  </si>
  <si>
    <t>Overall</t>
  </si>
  <si>
    <t>Avg.</t>
  </si>
  <si>
    <t>Property Address</t>
  </si>
  <si>
    <t>Sample Street, City, ST 12345</t>
  </si>
  <si>
    <t>Method --&gt; Manual $ Input or Use Loan Sizer Below?</t>
  </si>
  <si>
    <t>Loan Sizer</t>
  </si>
  <si>
    <t>Unit Mix</t>
  </si>
  <si>
    <t>Total #</t>
  </si>
  <si>
    <t>Current</t>
  </si>
  <si>
    <r>
      <t xml:space="preserve">Proforma </t>
    </r>
    <r>
      <rPr>
        <b/>
        <u/>
        <sz val="11"/>
        <color theme="0"/>
        <rFont val="Calibri"/>
        <family val="2"/>
      </rPr>
      <t>Market</t>
    </r>
  </si>
  <si>
    <t>Rent</t>
  </si>
  <si>
    <t>Renovation</t>
  </si>
  <si>
    <t>Floor Plan #</t>
  </si>
  <si>
    <t>Bed/Bath</t>
  </si>
  <si>
    <t>of Units</t>
  </si>
  <si>
    <t>Sqft</t>
  </si>
  <si>
    <t>Rents</t>
  </si>
  <si>
    <t>$/sqft</t>
  </si>
  <si>
    <t>Increase</t>
  </si>
  <si>
    <t>$ Increase</t>
  </si>
  <si>
    <t>Renovated</t>
  </si>
  <si>
    <t># of units</t>
  </si>
  <si>
    <t>$ increase</t>
  </si>
  <si>
    <t>1BD/1BA</t>
  </si>
  <si>
    <t>Interest Rate (--&gt; enter spread in bps over initial loan)</t>
  </si>
  <si>
    <t>2BD/1BA</t>
  </si>
  <si>
    <t>Interest Only Period (yrs) - tracks initial loan above</t>
  </si>
  <si>
    <t>2BD/2BA</t>
  </si>
  <si>
    <t>Acquisition Date</t>
  </si>
  <si>
    <t>Amortization Period (yrs)</t>
  </si>
  <si>
    <t>3BD/2BA</t>
  </si>
  <si>
    <r>
      <t xml:space="preserve">Supplemental NOI </t>
    </r>
    <r>
      <rPr>
        <i/>
        <sz val="11"/>
        <color rgb="FF000000"/>
        <rFont val="Calibri"/>
        <family val="2"/>
      </rPr>
      <t>toggle --&gt;</t>
    </r>
  </si>
  <si>
    <t>Trailing 12 month</t>
  </si>
  <si>
    <t>NOI for Supplemental Loan</t>
  </si>
  <si>
    <t>Annual Cap Rate Expansion (over Current Market Cap Rate)</t>
  </si>
  <si>
    <t>Cap Rate for Supplemental</t>
  </si>
  <si>
    <t>per unit</t>
  </si>
  <si>
    <t>Property Valuation for Supplemental</t>
  </si>
  <si>
    <t>Asking Price</t>
  </si>
  <si>
    <t>Initial Loan Balance at Supplemental Date</t>
  </si>
  <si>
    <t>Supplemental Loan Sizing</t>
  </si>
  <si>
    <t xml:space="preserve">Purchase Price </t>
  </si>
  <si>
    <t>LTV (total LTV for initial + supplemental --&gt;)</t>
  </si>
  <si>
    <t>--&gt;   Discount to Ask Price</t>
  </si>
  <si>
    <t>DSCR (taking into account initial loan above)</t>
  </si>
  <si>
    <t>Loan Fees</t>
  </si>
  <si>
    <t>Average/Unit</t>
  </si>
  <si>
    <t>Amount $ to hold back</t>
  </si>
  <si>
    <t>Gross Potential Rent (Annual)</t>
  </si>
  <si>
    <t>avg</t>
  </si>
  <si>
    <t xml:space="preserve">Working Capital </t>
  </si>
  <si>
    <t>CapEx/Renovation Budget</t>
  </si>
  <si>
    <t>Additional Reserves</t>
  </si>
  <si>
    <t>Supplemental Annual Debt Service (amortizing)</t>
  </si>
  <si>
    <t>TOTAL BASIS</t>
  </si>
  <si>
    <t>Supplemental Annual Debt Service (I/O)</t>
  </si>
  <si>
    <t>(-) Senior Loan at Acquisition</t>
  </si>
  <si>
    <t>TOTAL EQUITY</t>
  </si>
  <si>
    <t>Error Check (vs. Refi &amp; Exit Timing)</t>
  </si>
  <si>
    <t>Refinancing</t>
  </si>
  <si>
    <t>Unlevered Basis</t>
  </si>
  <si>
    <t>Refinancing Toggle --&gt;</t>
  </si>
  <si>
    <r>
      <t xml:space="preserve">($/renovated </t>
    </r>
    <r>
      <rPr>
        <b/>
        <u/>
        <sz val="11"/>
        <rFont val="Calibri"/>
        <family val="2"/>
      </rPr>
      <t>unit</t>
    </r>
    <r>
      <rPr>
        <u/>
        <sz val="11"/>
        <rFont val="Calibri"/>
        <family val="2"/>
      </rPr>
      <t>)</t>
    </r>
  </si>
  <si>
    <t>($/unit - ALL units)</t>
  </si>
  <si>
    <t>Refinance Timing (end of year)</t>
  </si>
  <si>
    <t>Item #1</t>
  </si>
  <si>
    <t>Acquisition Financing</t>
  </si>
  <si>
    <t>Item #2</t>
  </si>
  <si>
    <t>Lender</t>
  </si>
  <si>
    <t>Lender Name</t>
  </si>
  <si>
    <t>Interest Only Period (yrs)</t>
  </si>
  <si>
    <t>Item #3</t>
  </si>
  <si>
    <r>
      <t xml:space="preserve">LTV / LTC </t>
    </r>
    <r>
      <rPr>
        <i/>
        <sz val="11"/>
        <color rgb="FF000000"/>
        <rFont val="Calibri"/>
        <family val="2"/>
      </rPr>
      <t>toggle</t>
    </r>
  </si>
  <si>
    <t>LTV</t>
  </si>
  <si>
    <t>Item #4</t>
  </si>
  <si>
    <t>Loan-to-Value / Loan-to-Cost %</t>
  </si>
  <si>
    <t>Item #5</t>
  </si>
  <si>
    <t>Loan Amount $</t>
  </si>
  <si>
    <r>
      <t xml:space="preserve">Refinance NOI </t>
    </r>
    <r>
      <rPr>
        <i/>
        <sz val="11"/>
        <color rgb="FF000000"/>
        <rFont val="Calibri"/>
        <family val="2"/>
      </rPr>
      <t>toggle --&gt;</t>
    </r>
  </si>
  <si>
    <t>Item #6</t>
  </si>
  <si>
    <t>Term (yrs)</t>
  </si>
  <si>
    <t>Refinance NOI $</t>
  </si>
  <si>
    <t>Item #7</t>
  </si>
  <si>
    <t>Market Cap Rate at Acquisition</t>
  </si>
  <si>
    <t>Item #8</t>
  </si>
  <si>
    <t>Item #9</t>
  </si>
  <si>
    <t>Refinance Cap Rate</t>
  </si>
  <si>
    <t>Item #10</t>
  </si>
  <si>
    <t>Annual Debt Service (amortizing)</t>
  </si>
  <si>
    <t>Refinance Valuation</t>
  </si>
  <si>
    <t>Annual Debt Service (I/O)</t>
  </si>
  <si>
    <t>Loan-to-Value (%)</t>
  </si>
  <si>
    <t>Refinance Loan Costs</t>
  </si>
  <si>
    <t>Exit / Disposition</t>
  </si>
  <si>
    <t># of Units Renovated</t>
  </si>
  <si>
    <t>Exit Timing</t>
  </si>
  <si>
    <t>Interior + Exterior CapEx Budget</t>
  </si>
  <si>
    <r>
      <t xml:space="preserve">Exit NOI </t>
    </r>
    <r>
      <rPr>
        <i/>
        <sz val="11"/>
        <color rgb="FF000000"/>
        <rFont val="Calibri"/>
        <family val="2"/>
      </rPr>
      <t>toggle</t>
    </r>
    <r>
      <rPr>
        <sz val="11"/>
        <color rgb="FF000000"/>
        <rFont val="Calibri"/>
        <family val="2"/>
      </rPr>
      <t xml:space="preserve"> --&gt;</t>
    </r>
  </si>
  <si>
    <t>1-Year Forward</t>
  </si>
  <si>
    <t>Exit NOI $</t>
  </si>
  <si>
    <t>Refi Annual Debt Service (amortizing)</t>
  </si>
  <si>
    <t>Total CapEx Budget w/Contingency</t>
  </si>
  <si>
    <t>Refi Annual Debt Service (I/O)</t>
  </si>
  <si>
    <t>Gross Sale Price</t>
  </si>
  <si>
    <t>Cost of Sale</t>
  </si>
  <si>
    <t>Error Check (vs. Exit Timing)</t>
  </si>
  <si>
    <t>Debt Repayment at Sale</t>
  </si>
  <si>
    <t>Net Sale Proceeds</t>
  </si>
  <si>
    <t>Return Summary</t>
  </si>
  <si>
    <t>PROJECT LEVEL RETURNS</t>
  </si>
  <si>
    <t>$ Equity</t>
  </si>
  <si>
    <t>General Partner/Sponsor</t>
  </si>
  <si>
    <t>Unlevered</t>
  </si>
  <si>
    <t>Project IRR</t>
  </si>
  <si>
    <t>Project Equity Multiple</t>
  </si>
  <si>
    <t>Deal Structure Type --&gt;</t>
  </si>
  <si>
    <t>Asset Management Fee --&gt;</t>
  </si>
  <si>
    <t>Preferred Return Waterfall</t>
  </si>
  <si>
    <t>Waterfall tab</t>
  </si>
  <si>
    <t>Net LP Investor IRR</t>
  </si>
  <si>
    <t>Levered</t>
  </si>
  <si>
    <t>Net LP Investor EM</t>
  </si>
  <si>
    <t>LP Investor Profit</t>
  </si>
  <si>
    <t>Avg. LP Cash-on-Cash</t>
  </si>
  <si>
    <t>&lt;-- preferred return</t>
  </si>
  <si>
    <t>Simple</t>
  </si>
  <si>
    <t>&lt;-- preferred return type [Simple/IRR]</t>
  </si>
  <si>
    <t>Total Return (%)</t>
  </si>
  <si>
    <t>Cumulative</t>
  </si>
  <si>
    <t>&lt;-- Cumulative/Non-Cumulative</t>
  </si>
  <si>
    <t>Return on Capital</t>
  </si>
  <si>
    <r>
      <t xml:space="preserve">&lt;-- Return </t>
    </r>
    <r>
      <rPr>
        <u/>
        <sz val="11"/>
        <color rgb="FF000000"/>
        <rFont val="Calibri"/>
        <family val="2"/>
      </rPr>
      <t>on</t>
    </r>
    <r>
      <rPr>
        <sz val="11"/>
        <color rgb="FF000000"/>
        <rFont val="Calibri"/>
        <family val="2"/>
      </rPr>
      <t xml:space="preserve"> Capital/Return </t>
    </r>
    <r>
      <rPr>
        <u/>
        <sz val="11"/>
        <color rgb="FF000000"/>
        <rFont val="Calibri"/>
        <family val="2"/>
      </rPr>
      <t>of</t>
    </r>
    <r>
      <rPr>
        <sz val="11"/>
        <color rgb="FF000000"/>
        <rFont val="Calibri"/>
        <family val="2"/>
      </rPr>
      <t xml:space="preserve"> Capital</t>
    </r>
  </si>
  <si>
    <t>Equity Splits Post Promote</t>
  </si>
  <si>
    <t>Operating Cash Flow</t>
  </si>
  <si>
    <t>LP</t>
  </si>
  <si>
    <t>Sponsor / GP</t>
  </si>
  <si>
    <t>Sponsor Promote --&gt;</t>
  </si>
  <si>
    <t>Net LP Investor Equity Multiple</t>
  </si>
  <si>
    <t>Multi-Tier IRR Waterfall</t>
  </si>
  <si>
    <t>Sponsor</t>
  </si>
  <si>
    <t>Investor Pref. Return</t>
  </si>
  <si>
    <t>Promote</t>
  </si>
  <si>
    <t>Promote Hurdles/Tiers</t>
  </si>
  <si>
    <r>
      <t xml:space="preserve">Preferred Return Waterfall with Multiple Classes (Class A/B) - </t>
    </r>
    <r>
      <rPr>
        <b/>
        <sz val="11"/>
        <color rgb="FFFF0000"/>
        <rFont val="Calibri"/>
        <family val="2"/>
      </rPr>
      <t>DO NOT USE</t>
    </r>
  </si>
  <si>
    <t>Class A (no upside)</t>
  </si>
  <si>
    <t>Class B</t>
  </si>
  <si>
    <t>TOTAL LP</t>
  </si>
  <si>
    <t>% Equity Ownership</t>
  </si>
  <si>
    <t>Preferred Return Hurdle %</t>
  </si>
  <si>
    <t>AFTER HURDLE #2 IS ACHIEVED</t>
  </si>
  <si>
    <t>Hurdle #2</t>
  </si>
  <si>
    <t>Hurdle #2 (IRR) --&gt;</t>
  </si>
  <si>
    <t>MULTI-CLASS PREFERRED RETURN WATERFALL w/SPONSOR CATCH-UP</t>
  </si>
  <si>
    <t>Class C</t>
  </si>
  <si>
    <t>Class D</t>
  </si>
  <si>
    <t>Class E</t>
  </si>
  <si>
    <t>LP Split</t>
  </si>
  <si>
    <t>GP Split</t>
  </si>
  <si>
    <t>Sponsor Catch-Up?</t>
  </si>
  <si>
    <t>Sponsor Catch-Up</t>
  </si>
  <si>
    <t>ANNUAL PROFORMA</t>
  </si>
  <si>
    <t>ACTUALS</t>
  </si>
  <si>
    <t>PROJECTED</t>
  </si>
  <si>
    <t>Proforma</t>
  </si>
  <si>
    <t>Annual Rent Growth</t>
  </si>
  <si>
    <t>Annual Other Income Growth</t>
  </si>
  <si>
    <t>Annual Operating Expense Growth</t>
  </si>
  <si>
    <t>OPERATIONS</t>
  </si>
  <si>
    <t>INCOME</t>
  </si>
  <si>
    <t>Rental Income</t>
  </si>
  <si>
    <t>Current / Market Rents</t>
  </si>
  <si>
    <t>Renovation Rent Increase</t>
  </si>
  <si>
    <t>Gross Potential Rent</t>
  </si>
  <si>
    <t>Loss / Gain to Lease</t>
  </si>
  <si>
    <t>Vacancy Loss - Renovation Downtime</t>
  </si>
  <si>
    <t>Gross Scheduled Rent</t>
  </si>
  <si>
    <t>Vacancy Loss</t>
  </si>
  <si>
    <t>Rent Concessions</t>
  </si>
  <si>
    <t>Credit Loss / Bad Debt</t>
  </si>
  <si>
    <t>Non-Revenue Units</t>
  </si>
  <si>
    <t>NET RENTAL INCOME</t>
  </si>
  <si>
    <t>RUBS</t>
  </si>
  <si>
    <t>Other</t>
  </si>
  <si>
    <t>TOTAL OTHER INCOME</t>
  </si>
  <si>
    <t>EFFECTIVE GROSS INCOME / % GROWTH</t>
  </si>
  <si>
    <t>EXPENSES</t>
  </si>
  <si>
    <t>Controllable</t>
  </si>
  <si>
    <t>Property Management Fee</t>
  </si>
  <si>
    <t>General and Administration</t>
  </si>
  <si>
    <t>Contract Services</t>
  </si>
  <si>
    <t>Marketing</t>
  </si>
  <si>
    <t>Payroll</t>
  </si>
  <si>
    <t>Repairs and Maintenance</t>
  </si>
  <si>
    <t>Turnover Costs</t>
  </si>
  <si>
    <t>Other / Miscellaneous</t>
  </si>
  <si>
    <t>Non-Controllable</t>
  </si>
  <si>
    <t>Insurance</t>
  </si>
  <si>
    <t>Real Estate Taxes</t>
  </si>
  <si>
    <t>Utilities</t>
  </si>
  <si>
    <t>TOTAL EXPENSES</t>
  </si>
  <si>
    <t>Expenses/Unit/Year</t>
  </si>
  <si>
    <t>Replacement Reserves</t>
  </si>
  <si>
    <t>NET OPERATING INCOME</t>
  </si>
  <si>
    <t>(-) Less Asset Management Fee</t>
  </si>
  <si>
    <t>(-) Less Annual Debt Service - Acquisition Loan</t>
  </si>
  <si>
    <t>(-) Less Annual Debt Service - Supplemental Loan</t>
  </si>
  <si>
    <t>(-) Less Annual Debt Service - Refi Loan</t>
  </si>
  <si>
    <t>(-) Less Annual Non-Operating Expenses</t>
  </si>
  <si>
    <t>NET CASH FLOW (BEFORE TAX)</t>
  </si>
  <si>
    <t>Debt Service Coverage Ratio (DSCR)</t>
  </si>
  <si>
    <t>Cap Rate at Purchase Price</t>
  </si>
  <si>
    <t>SUPPLEMENTAL FINANCING</t>
  </si>
  <si>
    <t>Supplemental Loan Proceeds</t>
  </si>
  <si>
    <t>(-) Finance Costs</t>
  </si>
  <si>
    <t>(-) Holdbacks for Reserves</t>
  </si>
  <si>
    <t>Net Supplemental Distribution Proceeds</t>
  </si>
  <si>
    <t>REFINANCING</t>
  </si>
  <si>
    <t>Refinance Loan Proceeds</t>
  </si>
  <si>
    <t>(-) Refinance Costs</t>
  </si>
  <si>
    <t>(-) Original Acquisition + Supplemental Loan Repayment</t>
  </si>
  <si>
    <t>Net Refi Distribution Proceeds</t>
  </si>
  <si>
    <t>Original Acquisition + Supplemental Loan Balance</t>
  </si>
  <si>
    <t>Refi Loan Balance</t>
  </si>
  <si>
    <t>DISPOSITION</t>
  </si>
  <si>
    <t>(-) Cost of Sale</t>
  </si>
  <si>
    <t>(-) Outstanding Loan Repayment at Sale</t>
  </si>
  <si>
    <t>PROJECT LEVEL CASH FLOW SUMMARY</t>
  </si>
  <si>
    <t>EQUITY INVESTED</t>
  </si>
  <si>
    <r>
      <t xml:space="preserve">TOTAL PROJECT CASH FLOWS - </t>
    </r>
    <r>
      <rPr>
        <b/>
        <u/>
        <sz val="11"/>
        <color rgb="FF000000"/>
        <rFont val="Calibri"/>
        <family val="2"/>
      </rPr>
      <t>UNLEVERED</t>
    </r>
  </si>
  <si>
    <r>
      <t xml:space="preserve">TOTAL PROJECT CASH FLOWS - </t>
    </r>
    <r>
      <rPr>
        <b/>
        <u/>
        <sz val="11"/>
        <color rgb="FF000000"/>
        <rFont val="Calibri"/>
        <family val="2"/>
      </rPr>
      <t>LEVERED</t>
    </r>
  </si>
  <si>
    <t>UNLEVERED</t>
  </si>
  <si>
    <t>LEVERED</t>
  </si>
  <si>
    <t>DO NOT DELETE SECTION BELOW</t>
  </si>
  <si>
    <t>Capital Event Cash Flow - Supplemental/Refi</t>
  </si>
  <si>
    <t>Capital Event Cash Flow - Sale</t>
  </si>
  <si>
    <t>Input Assumptions Here</t>
  </si>
  <si>
    <t>Equity Contributions</t>
  </si>
  <si>
    <t>%</t>
  </si>
  <si>
    <t>$ Amount</t>
  </si>
  <si>
    <t>Promote Structure</t>
  </si>
  <si>
    <t>Pref Return %</t>
  </si>
  <si>
    <t>Preferred Return %</t>
  </si>
  <si>
    <t>Preferred Return Type (Simple/IRR)</t>
  </si>
  <si>
    <t>Preferred Return - Cumulative/Non-Cumulative</t>
  </si>
  <si>
    <r>
      <t xml:space="preserve">Return </t>
    </r>
    <r>
      <rPr>
        <u/>
        <sz val="12"/>
        <color theme="1"/>
        <rFont val="Arial"/>
        <family val="2"/>
      </rPr>
      <t>on</t>
    </r>
    <r>
      <rPr>
        <sz val="12"/>
        <color theme="1"/>
        <rFont val="Arial"/>
        <family val="2"/>
      </rPr>
      <t xml:space="preserve"> Capital/Return </t>
    </r>
    <r>
      <rPr>
        <u/>
        <sz val="12"/>
        <color theme="1"/>
        <rFont val="Arial"/>
        <family val="2"/>
      </rPr>
      <t>of</t>
    </r>
    <r>
      <rPr>
        <sz val="12"/>
        <color theme="1"/>
        <rFont val="Arial"/>
        <family val="2"/>
      </rPr>
      <t xml:space="preserve"> Capital</t>
    </r>
  </si>
  <si>
    <t>LP + GP Equity</t>
  </si>
  <si>
    <t>Excess Operating Cash Flow Distributions</t>
  </si>
  <si>
    <t>Excess Capital Event Cash Flow Distributions</t>
  </si>
  <si>
    <t>PROJECT LEVEL LEVERED CASH FLOW</t>
  </si>
  <si>
    <t>Limited Partner Equity Contribution</t>
  </si>
  <si>
    <t>General Partner Equity Contribution</t>
  </si>
  <si>
    <t>Total Equity Contribution</t>
  </si>
  <si>
    <t>Total Project Distributions</t>
  </si>
  <si>
    <t>Total Cash Flow to Equity</t>
  </si>
  <si>
    <t>Project Level IRR</t>
  </si>
  <si>
    <t>Project Level Equity Multiple</t>
  </si>
  <si>
    <t>CASH FLOW DISTRIBUTION SUMMARY</t>
  </si>
  <si>
    <t>OPERATING CASH FLOW</t>
  </si>
  <si>
    <t>Opening Balance (LP + GP Equity)</t>
  </si>
  <si>
    <t>LP + GP - Preferred Return for the Period</t>
  </si>
  <si>
    <t>Total Accrued Preferred Return To-Date</t>
  </si>
  <si>
    <t>Pref. Return Paid from Operating Cash Flow for the Period</t>
  </si>
  <si>
    <t>Total Outstanding Preferred Return at End of Period</t>
  </si>
  <si>
    <t>Equity Contributions (LP + GP)</t>
  </si>
  <si>
    <t>Excess Operating Cash Flow Remaining (after Pref. Return payment)</t>
  </si>
  <si>
    <t>Excess Operating Cash Flow Share to Sponsor</t>
  </si>
  <si>
    <t>Excess Operating Cash Flow Share to LP + GP</t>
  </si>
  <si>
    <t>Ending Balance (LP +GP Equity) - post Operating Cash Flow</t>
  </si>
  <si>
    <r>
      <t xml:space="preserve">Ending Balance (LP +GP Equity) - post Operating Cash Flow (Return </t>
    </r>
    <r>
      <rPr>
        <u/>
        <sz val="12"/>
        <color theme="1" tint="0.499984740745262"/>
        <rFont val="Arial"/>
        <family val="2"/>
      </rPr>
      <t>of</t>
    </r>
    <r>
      <rPr>
        <sz val="12"/>
        <color theme="1" tint="0.499984740745262"/>
        <rFont val="Arial"/>
        <family val="2"/>
      </rPr>
      <t xml:space="preserve"> Capital scenario)</t>
    </r>
  </si>
  <si>
    <t>Return of Equity (LP + GP) from Operating Cash Flow (IRR only)</t>
  </si>
  <si>
    <t>CAPITAL EVENT CASH FLOW</t>
  </si>
  <si>
    <t>Outstanding Preferred Return Paid from Capital Event Cash Flow</t>
  </si>
  <si>
    <t>Return of Equity (LP + GP) from Capital Event Cash Flow</t>
  </si>
  <si>
    <t>Excess Capital Event Cash Flow Remaining</t>
  </si>
  <si>
    <t>Excess Capital Event Cash Flow Share to Sponsor</t>
  </si>
  <si>
    <t>Excess Capital Event Cash Flow Share to LP + GP</t>
  </si>
  <si>
    <t>Ending Balance (LP +GP Equity) - Overall</t>
  </si>
  <si>
    <t>LP + GP Preferred Return Check (Simple Interest)</t>
  </si>
  <si>
    <t>LP + GP Preferred Return Check (IRR)</t>
  </si>
  <si>
    <t>RETURNS SUMMARY</t>
  </si>
  <si>
    <t>Total Project Cash Flow</t>
  </si>
  <si>
    <t>Net Cash Flow</t>
  </si>
  <si>
    <t>Invested Equity</t>
  </si>
  <si>
    <t>Limited Partner Cash Flow</t>
  </si>
  <si>
    <t>avg.</t>
  </si>
  <si>
    <t>LP Cash-on-Cash Return --&gt;</t>
  </si>
  <si>
    <t>LP Cash-on-Cash (w/equity basis adj.) --&gt;</t>
  </si>
  <si>
    <t>General Partner Equity Co-Invest Cash Flow</t>
  </si>
  <si>
    <t>Sponsor Promote Cash Flow</t>
  </si>
  <si>
    <t>GP Co-Invest + Sponsor Promote Cash Flow</t>
  </si>
  <si>
    <t>Cash Flow Check (Must be $0)</t>
  </si>
  <si>
    <t>For Investor Cash-on-Cash Calc --&gt;</t>
  </si>
  <si>
    <t>Investor Cash-on-Cash Calc --&gt;</t>
  </si>
  <si>
    <t>LP Investor Capital Event CF --&gt;</t>
  </si>
  <si>
    <t>Hypothetical Investor - Op CF</t>
  </si>
  <si>
    <t>Hypothetical Investor - Capital Event CF</t>
  </si>
  <si>
    <t>Distribution / Equity Splits</t>
  </si>
  <si>
    <r>
      <rPr>
        <b/>
        <u/>
        <sz val="12"/>
        <color theme="1"/>
        <rFont val="Arial"/>
        <family val="2"/>
      </rPr>
      <t>After</t>
    </r>
    <r>
      <rPr>
        <b/>
        <sz val="12"/>
        <color theme="1"/>
        <rFont val="Arial"/>
        <family val="2"/>
      </rPr>
      <t xml:space="preserve"> Promote to Sponsor</t>
    </r>
  </si>
  <si>
    <t>IRR Hurdle</t>
  </si>
  <si>
    <t>Sponsor
Promote</t>
  </si>
  <si>
    <t>GP Equity +
Sponsor</t>
  </si>
  <si>
    <t>IRR Hurdle #1</t>
  </si>
  <si>
    <t>Up to a…</t>
  </si>
  <si>
    <t>IRR Hurdle #2</t>
  </si>
  <si>
    <t>IRR Hurdle #3</t>
  </si>
  <si>
    <t>Thereafter</t>
  </si>
  <si>
    <t>After a…</t>
  </si>
  <si>
    <t>TIER 1</t>
  </si>
  <si>
    <t>Equity Splits</t>
  </si>
  <si>
    <t>General Partner + Sponsor</t>
  </si>
  <si>
    <t>Beginning Balance (LP Capital Account)</t>
  </si>
  <si>
    <t>LP Equity Injections</t>
  </si>
  <si>
    <t>LP Equity Accruals</t>
  </si>
  <si>
    <t>Tier 1 LP Equity Distributions (Including Return of Capital)</t>
  </si>
  <si>
    <t>Ending Balance (LP Capital Account)</t>
  </si>
  <si>
    <t>General Partner Equity Injections</t>
  </si>
  <si>
    <t>General Partner Cash Flow</t>
  </si>
  <si>
    <t>Remaining Cash to Distribute</t>
  </si>
  <si>
    <t>TIER 2</t>
  </si>
  <si>
    <t>Equity Split</t>
  </si>
  <si>
    <t>Tier 1 LP Equity Distributions</t>
  </si>
  <si>
    <t>Tier 2 LP Equity Distributions</t>
  </si>
  <si>
    <t>TIER 3</t>
  </si>
  <si>
    <t>Tier 3 LP Equity Distributions</t>
  </si>
  <si>
    <t>TIER 4</t>
  </si>
  <si>
    <t>Final Distributions</t>
  </si>
  <si>
    <t>Above…</t>
  </si>
  <si>
    <t>% of Total Raise</t>
  </si>
  <si>
    <t>$ Amount Raised</t>
  </si>
  <si>
    <t>P&amp;I Escrow Return</t>
  </si>
  <si>
    <t>Escrow Return %</t>
  </si>
  <si>
    <t>Respective %s for waterfall</t>
  </si>
  <si>
    <r>
      <t xml:space="preserve">Sponsor Catch-Up &amp; Promote Summary - </t>
    </r>
    <r>
      <rPr>
        <b/>
        <sz val="11"/>
        <color rgb="FFC00000"/>
        <rFont val="Calibri"/>
        <family val="2"/>
      </rPr>
      <t>Reasonableness Check</t>
    </r>
  </si>
  <si>
    <r>
      <t xml:space="preserve">Limited Partner - </t>
    </r>
    <r>
      <rPr>
        <b/>
        <sz val="11"/>
        <color theme="1"/>
        <rFont val="Calibri"/>
        <family val="2"/>
      </rPr>
      <t>Class A</t>
    </r>
  </si>
  <si>
    <r>
      <t xml:space="preserve">Limited Partner - </t>
    </r>
    <r>
      <rPr>
        <b/>
        <sz val="11"/>
        <color theme="1"/>
        <rFont val="Calibri"/>
        <family val="2"/>
      </rPr>
      <t>Class B</t>
    </r>
  </si>
  <si>
    <t>Yes</t>
  </si>
  <si>
    <t>Sponsor %</t>
  </si>
  <si>
    <r>
      <t xml:space="preserve">Limited Partner - </t>
    </r>
    <r>
      <rPr>
        <b/>
        <sz val="11"/>
        <color theme="1"/>
        <rFont val="Calibri"/>
        <family val="2"/>
      </rPr>
      <t>Class C</t>
    </r>
  </si>
  <si>
    <t>Catch-Up</t>
  </si>
  <si>
    <t>of Profit</t>
  </si>
  <si>
    <r>
      <t xml:space="preserve">Limited Partner - </t>
    </r>
    <r>
      <rPr>
        <b/>
        <sz val="11"/>
        <color theme="1"/>
        <rFont val="Calibri"/>
        <family val="2"/>
      </rPr>
      <t>Class D</t>
    </r>
  </si>
  <si>
    <t>Class A</t>
  </si>
  <si>
    <r>
      <t xml:space="preserve">Limited Partner - </t>
    </r>
    <r>
      <rPr>
        <b/>
        <sz val="11"/>
        <color theme="1"/>
        <rFont val="Calibri"/>
        <family val="2"/>
      </rPr>
      <t>Class E</t>
    </r>
  </si>
  <si>
    <t>CLASS A</t>
  </si>
  <si>
    <t>CLASS B</t>
  </si>
  <si>
    <t>CLASS C</t>
  </si>
  <si>
    <t>CLASS D</t>
  </si>
  <si>
    <t>CLASS E</t>
  </si>
  <si>
    <t>GP/SPONSOR</t>
  </si>
  <si>
    <t>Acq. Fee</t>
  </si>
  <si>
    <t>Asset Mgmt Fees</t>
  </si>
  <si>
    <t>Catch-up</t>
  </si>
  <si>
    <t>TOTAL SPONSOR COMPENSATION</t>
  </si>
  <si>
    <t>(profit check)</t>
  </si>
  <si>
    <r>
      <t xml:space="preserve">Limited Partner Equity Contribution - </t>
    </r>
    <r>
      <rPr>
        <b/>
        <sz val="12"/>
        <color theme="1"/>
        <rFont val="Arial"/>
        <family val="2"/>
      </rPr>
      <t>Class A</t>
    </r>
  </si>
  <si>
    <r>
      <t xml:space="preserve">Limited Partner Equity Contribution - </t>
    </r>
    <r>
      <rPr>
        <b/>
        <sz val="12"/>
        <color theme="1"/>
        <rFont val="Arial"/>
        <family val="2"/>
      </rPr>
      <t>Class B</t>
    </r>
  </si>
  <si>
    <r>
      <t xml:space="preserve">Limited Partner Equity Contribution - </t>
    </r>
    <r>
      <rPr>
        <b/>
        <sz val="12"/>
        <color theme="1"/>
        <rFont val="Arial"/>
        <family val="2"/>
      </rPr>
      <t>Class C</t>
    </r>
  </si>
  <si>
    <r>
      <t xml:space="preserve">Limited Partner Equity Contribution - </t>
    </r>
    <r>
      <rPr>
        <b/>
        <sz val="12"/>
        <color theme="1"/>
        <rFont val="Arial"/>
        <family val="2"/>
      </rPr>
      <t>Class D</t>
    </r>
  </si>
  <si>
    <r>
      <t xml:space="preserve">Limited Partner Equity Contribution - </t>
    </r>
    <r>
      <rPr>
        <b/>
        <sz val="12"/>
        <color theme="1"/>
        <rFont val="Arial"/>
        <family val="2"/>
      </rPr>
      <t>Class E</t>
    </r>
  </si>
  <si>
    <t>Avg. Cash-on-Cash Return</t>
  </si>
  <si>
    <t>P&amp;I Escrow</t>
  </si>
  <si>
    <t>Capital Event Cash Flow - Net Sale Proceeds</t>
  </si>
  <si>
    <t>Deal Cash-on-Cash Calc</t>
  </si>
  <si>
    <t>Opening Equity Balance (Class A, B, C, D, E)</t>
  </si>
  <si>
    <t>Ending Equity Balance (Class A, B, C, D, E)</t>
  </si>
  <si>
    <t>Cash-on-Cash Calc --&gt; Annual CoC %</t>
  </si>
  <si>
    <r>
      <t>Opening Balance (</t>
    </r>
    <r>
      <rPr>
        <b/>
        <sz val="12"/>
        <color theme="1"/>
        <rFont val="Arial"/>
        <family val="2"/>
      </rPr>
      <t>Class A</t>
    </r>
    <r>
      <rPr>
        <sz val="12"/>
        <color theme="1"/>
        <rFont val="Arial"/>
        <family val="2"/>
      </rPr>
      <t xml:space="preserve"> Equity)</t>
    </r>
  </si>
  <si>
    <t>CLASS A RETURNS</t>
  </si>
  <si>
    <r>
      <t>Equity Contributions (</t>
    </r>
    <r>
      <rPr>
        <b/>
        <sz val="12"/>
        <color theme="1"/>
        <rFont val="Arial"/>
        <family val="2"/>
      </rPr>
      <t>Class A</t>
    </r>
    <r>
      <rPr>
        <sz val="12"/>
        <color theme="1"/>
        <rFont val="Arial"/>
        <family val="2"/>
      </rPr>
      <t>)</t>
    </r>
  </si>
  <si>
    <r>
      <t xml:space="preserve">Preferred Return for the Period - </t>
    </r>
    <r>
      <rPr>
        <b/>
        <sz val="12"/>
        <color theme="1"/>
        <rFont val="Arial"/>
        <family val="2"/>
      </rPr>
      <t>Class A</t>
    </r>
  </si>
  <si>
    <r>
      <t xml:space="preserve">Total </t>
    </r>
    <r>
      <rPr>
        <b/>
        <sz val="12"/>
        <color theme="1"/>
        <rFont val="Arial"/>
        <family val="2"/>
      </rPr>
      <t>Class A</t>
    </r>
    <r>
      <rPr>
        <sz val="12"/>
        <color theme="1"/>
        <rFont val="Arial"/>
        <family val="2"/>
      </rPr>
      <t xml:space="preserve"> Accrued Preferred Return To-Date</t>
    </r>
  </si>
  <si>
    <r>
      <rPr>
        <b/>
        <sz val="12"/>
        <color theme="1"/>
        <rFont val="Arial"/>
        <family val="2"/>
      </rPr>
      <t>Class A</t>
    </r>
    <r>
      <rPr>
        <sz val="12"/>
        <color theme="1"/>
        <rFont val="Arial"/>
        <family val="2"/>
      </rPr>
      <t xml:space="preserve"> Pref. Return Paid from Operating Cash Flow for the Period</t>
    </r>
  </si>
  <si>
    <r>
      <t xml:space="preserve">Total </t>
    </r>
    <r>
      <rPr>
        <b/>
        <sz val="12"/>
        <color theme="1"/>
        <rFont val="Arial"/>
        <family val="2"/>
      </rPr>
      <t>Class A</t>
    </r>
    <r>
      <rPr>
        <sz val="12"/>
        <color theme="1"/>
        <rFont val="Arial"/>
        <family val="2"/>
      </rPr>
      <t xml:space="preserve"> Outstanding Preferred Return at End of Period</t>
    </r>
  </si>
  <si>
    <t>Class A Cash-on-Cash Calc</t>
  </si>
  <si>
    <t>Class A Cash-on-Cash Calc --&gt; Annual CoC %</t>
  </si>
  <si>
    <t>Capital Event Cash Flow - Class A</t>
  </si>
  <si>
    <r>
      <t xml:space="preserve">Outstanding Preferred Return Paid from Capital Event Cash Flow - </t>
    </r>
    <r>
      <rPr>
        <b/>
        <sz val="12"/>
        <color theme="1"/>
        <rFont val="Arial"/>
        <family val="2"/>
      </rPr>
      <t>Class A</t>
    </r>
  </si>
  <si>
    <r>
      <t xml:space="preserve">P&amp;I Escrow Return - </t>
    </r>
    <r>
      <rPr>
        <b/>
        <sz val="12"/>
        <color theme="1"/>
        <rFont val="Arial"/>
        <family val="2"/>
      </rPr>
      <t>Class A</t>
    </r>
  </si>
  <si>
    <r>
      <t xml:space="preserve">Return of Equity from Capital Event Cash Flow - </t>
    </r>
    <r>
      <rPr>
        <b/>
        <sz val="12"/>
        <color theme="1"/>
        <rFont val="Arial"/>
        <family val="2"/>
      </rPr>
      <t>Class A</t>
    </r>
  </si>
  <si>
    <t>Ending Equity Balance - Class A</t>
  </si>
  <si>
    <r>
      <t xml:space="preserve">TOTAL </t>
    </r>
    <r>
      <rPr>
        <b/>
        <sz val="12"/>
        <color rgb="FFC00000"/>
        <rFont val="Arial"/>
        <family val="2"/>
      </rPr>
      <t>CLASS A</t>
    </r>
    <r>
      <rPr>
        <b/>
        <sz val="12"/>
        <color theme="1"/>
        <rFont val="Arial"/>
        <family val="2"/>
      </rPr>
      <t xml:space="preserve"> CASH FLOWS FOR RETURNS</t>
    </r>
  </si>
  <si>
    <t>REMAINING CASH FLOW FOR CLASS B, C, D, E</t>
  </si>
  <si>
    <t>Operating Cash Flow Remaining for GP/LP Split</t>
  </si>
  <si>
    <r>
      <t xml:space="preserve">Sponsor Cash Flow - </t>
    </r>
    <r>
      <rPr>
        <b/>
        <sz val="12"/>
        <color theme="1"/>
        <rFont val="Arial"/>
        <family val="2"/>
      </rPr>
      <t>Class B</t>
    </r>
  </si>
  <si>
    <r>
      <t xml:space="preserve">Sponsor Cash Flow - </t>
    </r>
    <r>
      <rPr>
        <b/>
        <sz val="12"/>
        <color theme="1"/>
        <rFont val="Arial"/>
        <family val="2"/>
      </rPr>
      <t>Class C</t>
    </r>
  </si>
  <si>
    <r>
      <t xml:space="preserve">Sponsor Cash Flow - </t>
    </r>
    <r>
      <rPr>
        <b/>
        <sz val="12"/>
        <color theme="1"/>
        <rFont val="Arial"/>
        <family val="2"/>
      </rPr>
      <t>Class D</t>
    </r>
  </si>
  <si>
    <r>
      <t xml:space="preserve">Sponsor Cash Flow - </t>
    </r>
    <r>
      <rPr>
        <b/>
        <sz val="12"/>
        <color theme="1"/>
        <rFont val="Arial"/>
        <family val="2"/>
      </rPr>
      <t>Class E</t>
    </r>
  </si>
  <si>
    <r>
      <t xml:space="preserve">Capital Event Cash Flow Remaining </t>
    </r>
    <r>
      <rPr>
        <b/>
        <u/>
        <sz val="12"/>
        <color theme="1"/>
        <rFont val="Arial"/>
        <family val="2"/>
      </rPr>
      <t>before</t>
    </r>
    <r>
      <rPr>
        <b/>
        <sz val="12"/>
        <color theme="1"/>
        <rFont val="Arial"/>
        <family val="2"/>
      </rPr>
      <t xml:space="preserve"> Catch-Up</t>
    </r>
  </si>
  <si>
    <r>
      <t xml:space="preserve">Catch-Up to Sponsor on </t>
    </r>
    <r>
      <rPr>
        <b/>
        <sz val="12"/>
        <color theme="1"/>
        <rFont val="Arial"/>
        <family val="2"/>
      </rPr>
      <t>Class A</t>
    </r>
  </si>
  <si>
    <r>
      <t xml:space="preserve">Catch-Up to Sponsor on </t>
    </r>
    <r>
      <rPr>
        <b/>
        <sz val="12"/>
        <color theme="1"/>
        <rFont val="Arial"/>
        <family val="2"/>
      </rPr>
      <t>Class B</t>
    </r>
  </si>
  <si>
    <r>
      <t xml:space="preserve">Catch-Up to Sponsor on </t>
    </r>
    <r>
      <rPr>
        <b/>
        <sz val="12"/>
        <color theme="1"/>
        <rFont val="Arial"/>
        <family val="2"/>
      </rPr>
      <t>Class C</t>
    </r>
  </si>
  <si>
    <r>
      <t xml:space="preserve">Catch-Up to Sponsor on </t>
    </r>
    <r>
      <rPr>
        <b/>
        <sz val="12"/>
        <color theme="1"/>
        <rFont val="Arial"/>
        <family val="2"/>
      </rPr>
      <t>Class D</t>
    </r>
  </si>
  <si>
    <r>
      <t xml:space="preserve">Catch-Up to Sponsor on </t>
    </r>
    <r>
      <rPr>
        <b/>
        <sz val="12"/>
        <color theme="1"/>
        <rFont val="Arial"/>
        <family val="2"/>
      </rPr>
      <t>Class E</t>
    </r>
  </si>
  <si>
    <r>
      <t xml:space="preserve">Capital Event Cash Flow Remaining </t>
    </r>
    <r>
      <rPr>
        <b/>
        <u/>
        <sz val="12"/>
        <color theme="1"/>
        <rFont val="Arial"/>
        <family val="2"/>
      </rPr>
      <t>after</t>
    </r>
    <r>
      <rPr>
        <b/>
        <sz val="12"/>
        <color theme="1"/>
        <rFont val="Arial"/>
        <family val="2"/>
      </rPr>
      <t xml:space="preserve"> Catch-Up (or, </t>
    </r>
    <r>
      <rPr>
        <b/>
        <u/>
        <sz val="12"/>
        <color theme="1"/>
        <rFont val="Arial"/>
        <family val="2"/>
      </rPr>
      <t>in case of a Refi</t>
    </r>
    <r>
      <rPr>
        <b/>
        <sz val="12"/>
        <color theme="1"/>
        <rFont val="Arial"/>
        <family val="2"/>
      </rPr>
      <t>, cash flow remaining after Class B, C, D, E are fully paid off)</t>
    </r>
  </si>
  <si>
    <r>
      <t xml:space="preserve">Excess Capital Event Cash Flow Split to Sponsor on </t>
    </r>
    <r>
      <rPr>
        <b/>
        <sz val="12"/>
        <color theme="1"/>
        <rFont val="Arial"/>
        <family val="2"/>
      </rPr>
      <t>Class B</t>
    </r>
  </si>
  <si>
    <r>
      <t xml:space="preserve">Excess Capital Event Cash Flow Split to Sponsor on </t>
    </r>
    <r>
      <rPr>
        <b/>
        <sz val="12"/>
        <color theme="1"/>
        <rFont val="Arial"/>
        <family val="2"/>
      </rPr>
      <t>Class C</t>
    </r>
  </si>
  <si>
    <r>
      <t xml:space="preserve">Excess Capital Event Cash Flow Split to Sponsor on </t>
    </r>
    <r>
      <rPr>
        <b/>
        <sz val="12"/>
        <color theme="1"/>
        <rFont val="Arial"/>
        <family val="2"/>
      </rPr>
      <t>Class D</t>
    </r>
  </si>
  <si>
    <r>
      <t xml:space="preserve">Excess Capital Event Cash Flow Split to Sponsor on </t>
    </r>
    <r>
      <rPr>
        <b/>
        <sz val="12"/>
        <color theme="1"/>
        <rFont val="Arial"/>
        <family val="2"/>
      </rPr>
      <t>Class E</t>
    </r>
  </si>
  <si>
    <r>
      <t>Opening Balance (</t>
    </r>
    <r>
      <rPr>
        <b/>
        <sz val="12"/>
        <color theme="1"/>
        <rFont val="Arial"/>
        <family val="2"/>
      </rPr>
      <t>Class B</t>
    </r>
    <r>
      <rPr>
        <sz val="12"/>
        <color theme="1"/>
        <rFont val="Arial"/>
        <family val="2"/>
      </rPr>
      <t xml:space="preserve"> Equity)</t>
    </r>
  </si>
  <si>
    <t>CLASS B RETURNS</t>
  </si>
  <si>
    <r>
      <t>Equity Contributions (</t>
    </r>
    <r>
      <rPr>
        <b/>
        <sz val="12"/>
        <color theme="1"/>
        <rFont val="Arial"/>
        <family val="2"/>
      </rPr>
      <t>Class B</t>
    </r>
    <r>
      <rPr>
        <sz val="12"/>
        <color theme="1"/>
        <rFont val="Arial"/>
        <family val="2"/>
      </rPr>
      <t>)</t>
    </r>
  </si>
  <si>
    <r>
      <t xml:space="preserve">Preferred Return for the Period - </t>
    </r>
    <r>
      <rPr>
        <b/>
        <sz val="12"/>
        <color theme="1"/>
        <rFont val="Arial"/>
        <family val="2"/>
      </rPr>
      <t>Class B</t>
    </r>
  </si>
  <si>
    <r>
      <t xml:space="preserve">Total </t>
    </r>
    <r>
      <rPr>
        <b/>
        <sz val="12"/>
        <color theme="1"/>
        <rFont val="Arial"/>
        <family val="2"/>
      </rPr>
      <t>Class B</t>
    </r>
    <r>
      <rPr>
        <sz val="12"/>
        <color theme="1"/>
        <rFont val="Arial"/>
        <family val="2"/>
      </rPr>
      <t xml:space="preserve"> Accrued Preferred Return To-Date</t>
    </r>
  </si>
  <si>
    <r>
      <rPr>
        <b/>
        <sz val="12"/>
        <color theme="1"/>
        <rFont val="Arial"/>
        <family val="2"/>
      </rPr>
      <t>Class B</t>
    </r>
    <r>
      <rPr>
        <sz val="12"/>
        <color theme="1"/>
        <rFont val="Arial"/>
        <family val="2"/>
      </rPr>
      <t xml:space="preserve"> Pref. Return Paid from Operating Cash Flow for the Period</t>
    </r>
  </si>
  <si>
    <r>
      <t xml:space="preserve">Total </t>
    </r>
    <r>
      <rPr>
        <b/>
        <sz val="12"/>
        <color theme="1"/>
        <rFont val="Arial"/>
        <family val="2"/>
      </rPr>
      <t>Class B</t>
    </r>
    <r>
      <rPr>
        <sz val="12"/>
        <color theme="1"/>
        <rFont val="Arial"/>
        <family val="2"/>
      </rPr>
      <t xml:space="preserve"> Outstanding Preferred Return at End of Period</t>
    </r>
  </si>
  <si>
    <t>Distributions in Excess of Pref</t>
  </si>
  <si>
    <t>Class B Cash-on-Cash Calc</t>
  </si>
  <si>
    <t>Class B Cash-on-Cash Calc --&gt; Annual CoC %</t>
  </si>
  <si>
    <t>Capital Event Cash Flow - Class B</t>
  </si>
  <si>
    <r>
      <t xml:space="preserve">Outstanding Preferred Return Paid from Capital Event Cash Flow - </t>
    </r>
    <r>
      <rPr>
        <b/>
        <sz val="12"/>
        <color theme="1"/>
        <rFont val="Arial"/>
        <family val="2"/>
      </rPr>
      <t>Class B</t>
    </r>
  </si>
  <si>
    <r>
      <t xml:space="preserve">P&amp;I Escrow Return - </t>
    </r>
    <r>
      <rPr>
        <b/>
        <sz val="12"/>
        <color theme="1"/>
        <rFont val="Arial"/>
        <family val="2"/>
      </rPr>
      <t>Class B</t>
    </r>
  </si>
  <si>
    <r>
      <t xml:space="preserve">Return of Equity from Capital Event Cash Flow - </t>
    </r>
    <r>
      <rPr>
        <b/>
        <sz val="12"/>
        <color theme="1"/>
        <rFont val="Arial"/>
        <family val="2"/>
      </rPr>
      <t>Class B</t>
    </r>
  </si>
  <si>
    <t>Share of Capital Event Proceeds After Catch-Up</t>
  </si>
  <si>
    <t>Ending Equity Balance - Class B</t>
  </si>
  <si>
    <r>
      <t xml:space="preserve">TOTAL </t>
    </r>
    <r>
      <rPr>
        <b/>
        <sz val="12"/>
        <color rgb="FFC00000"/>
        <rFont val="Arial"/>
        <family val="2"/>
      </rPr>
      <t>CLASS B</t>
    </r>
    <r>
      <rPr>
        <b/>
        <sz val="12"/>
        <color theme="1"/>
        <rFont val="Arial"/>
        <family val="2"/>
      </rPr>
      <t xml:space="preserve"> CASH FLOWS FOR RETURNS</t>
    </r>
  </si>
  <si>
    <r>
      <t>Opening Balance (</t>
    </r>
    <r>
      <rPr>
        <b/>
        <sz val="12"/>
        <color theme="1"/>
        <rFont val="Arial"/>
        <family val="2"/>
      </rPr>
      <t>Class C</t>
    </r>
    <r>
      <rPr>
        <sz val="12"/>
        <color theme="1"/>
        <rFont val="Arial"/>
        <family val="2"/>
      </rPr>
      <t xml:space="preserve"> Equity)</t>
    </r>
  </si>
  <si>
    <t>CLASS C RETURNS</t>
  </si>
  <si>
    <r>
      <t>Equity Contributions (</t>
    </r>
    <r>
      <rPr>
        <b/>
        <sz val="12"/>
        <color theme="1"/>
        <rFont val="Arial"/>
        <family val="2"/>
      </rPr>
      <t>Class C</t>
    </r>
    <r>
      <rPr>
        <sz val="12"/>
        <color theme="1"/>
        <rFont val="Arial"/>
        <family val="2"/>
      </rPr>
      <t>)</t>
    </r>
  </si>
  <si>
    <r>
      <t xml:space="preserve">Preferred Return for the Period - </t>
    </r>
    <r>
      <rPr>
        <b/>
        <sz val="12"/>
        <color theme="1"/>
        <rFont val="Arial"/>
        <family val="2"/>
      </rPr>
      <t>Class C</t>
    </r>
  </si>
  <si>
    <r>
      <t xml:space="preserve">Total </t>
    </r>
    <r>
      <rPr>
        <b/>
        <sz val="12"/>
        <color theme="1"/>
        <rFont val="Arial"/>
        <family val="2"/>
      </rPr>
      <t>Class C</t>
    </r>
    <r>
      <rPr>
        <sz val="12"/>
        <color theme="1"/>
        <rFont val="Arial"/>
        <family val="2"/>
      </rPr>
      <t xml:space="preserve"> Accrued Preferred Return To-Date</t>
    </r>
  </si>
  <si>
    <r>
      <rPr>
        <b/>
        <sz val="12"/>
        <color theme="1"/>
        <rFont val="Arial"/>
        <family val="2"/>
      </rPr>
      <t>Class C</t>
    </r>
    <r>
      <rPr>
        <sz val="12"/>
        <color theme="1"/>
        <rFont val="Arial"/>
        <family val="2"/>
      </rPr>
      <t xml:space="preserve"> Pref. Return Paid from Operating Cash Flow for the Period</t>
    </r>
  </si>
  <si>
    <r>
      <t xml:space="preserve">Total </t>
    </r>
    <r>
      <rPr>
        <b/>
        <sz val="12"/>
        <color theme="1"/>
        <rFont val="Arial"/>
        <family val="2"/>
      </rPr>
      <t>Class C</t>
    </r>
    <r>
      <rPr>
        <sz val="12"/>
        <color theme="1"/>
        <rFont val="Arial"/>
        <family val="2"/>
      </rPr>
      <t xml:space="preserve"> Outstanding Preferred Return at End of Period</t>
    </r>
  </si>
  <si>
    <t>Class C Cash-on-Cash Calc</t>
  </si>
  <si>
    <t>Class C Cash-on-Cash Calc --&gt; Annual CoC %</t>
  </si>
  <si>
    <t>Capital Event Cash Flow - Class C</t>
  </si>
  <si>
    <r>
      <t xml:space="preserve">Outstanding Preferred Return Paid from Capital Event Cash Flow - </t>
    </r>
    <r>
      <rPr>
        <b/>
        <sz val="12"/>
        <color theme="1"/>
        <rFont val="Arial"/>
        <family val="2"/>
      </rPr>
      <t>Class C</t>
    </r>
  </si>
  <si>
    <r>
      <t xml:space="preserve">P&amp;I Escrow Return - </t>
    </r>
    <r>
      <rPr>
        <b/>
        <sz val="12"/>
        <color theme="1"/>
        <rFont val="Arial"/>
        <family val="2"/>
      </rPr>
      <t>Class C</t>
    </r>
  </si>
  <si>
    <r>
      <t xml:space="preserve">Return of Equity from Capital Event Cash Flow - </t>
    </r>
    <r>
      <rPr>
        <b/>
        <sz val="12"/>
        <color theme="1"/>
        <rFont val="Arial"/>
        <family val="2"/>
      </rPr>
      <t>Class C</t>
    </r>
  </si>
  <si>
    <t>Ending Equity Balance - Class C</t>
  </si>
  <si>
    <r>
      <t xml:space="preserve">TOTAL </t>
    </r>
    <r>
      <rPr>
        <b/>
        <sz val="12"/>
        <color rgb="FFC00000"/>
        <rFont val="Arial"/>
        <family val="2"/>
      </rPr>
      <t>CLASS C</t>
    </r>
    <r>
      <rPr>
        <b/>
        <sz val="12"/>
        <color theme="1"/>
        <rFont val="Arial"/>
        <family val="2"/>
      </rPr>
      <t xml:space="preserve"> CASH FLOWS FOR RETURNS</t>
    </r>
  </si>
  <si>
    <r>
      <t>Opening Balance (</t>
    </r>
    <r>
      <rPr>
        <b/>
        <sz val="12"/>
        <color theme="1"/>
        <rFont val="Arial"/>
        <family val="2"/>
      </rPr>
      <t>Class D</t>
    </r>
    <r>
      <rPr>
        <sz val="12"/>
        <color theme="1"/>
        <rFont val="Arial"/>
        <family val="2"/>
      </rPr>
      <t xml:space="preserve"> Equity)</t>
    </r>
  </si>
  <si>
    <t>CLASS D RETURNS</t>
  </si>
  <si>
    <r>
      <t>Equity Contributions (</t>
    </r>
    <r>
      <rPr>
        <b/>
        <sz val="12"/>
        <color theme="1"/>
        <rFont val="Arial"/>
        <family val="2"/>
      </rPr>
      <t>Class D</t>
    </r>
    <r>
      <rPr>
        <sz val="12"/>
        <color theme="1"/>
        <rFont val="Arial"/>
        <family val="2"/>
      </rPr>
      <t>)</t>
    </r>
  </si>
  <si>
    <r>
      <t xml:space="preserve">Preferred Return for the Period - </t>
    </r>
    <r>
      <rPr>
        <b/>
        <sz val="12"/>
        <color theme="1"/>
        <rFont val="Arial"/>
        <family val="2"/>
      </rPr>
      <t>Class D</t>
    </r>
  </si>
  <si>
    <r>
      <t xml:space="preserve">Total </t>
    </r>
    <r>
      <rPr>
        <b/>
        <sz val="12"/>
        <color theme="1"/>
        <rFont val="Arial"/>
        <family val="2"/>
      </rPr>
      <t>Class D</t>
    </r>
    <r>
      <rPr>
        <sz val="12"/>
        <color theme="1"/>
        <rFont val="Arial"/>
        <family val="2"/>
      </rPr>
      <t xml:space="preserve"> Accrued Preferred Return To-Date</t>
    </r>
  </si>
  <si>
    <r>
      <rPr>
        <b/>
        <sz val="12"/>
        <color theme="1"/>
        <rFont val="Arial"/>
        <family val="2"/>
      </rPr>
      <t>Class D</t>
    </r>
    <r>
      <rPr>
        <sz val="12"/>
        <color theme="1"/>
        <rFont val="Arial"/>
        <family val="2"/>
      </rPr>
      <t xml:space="preserve"> Pref. Return Paid from Operating Cash Flow for the Period</t>
    </r>
  </si>
  <si>
    <r>
      <t xml:space="preserve">Total </t>
    </r>
    <r>
      <rPr>
        <b/>
        <sz val="12"/>
        <color theme="1"/>
        <rFont val="Arial"/>
        <family val="2"/>
      </rPr>
      <t>Class D</t>
    </r>
    <r>
      <rPr>
        <sz val="12"/>
        <color theme="1"/>
        <rFont val="Arial"/>
        <family val="2"/>
      </rPr>
      <t xml:space="preserve"> Outstanding Preferred Return at End of Period</t>
    </r>
  </si>
  <si>
    <t>Class D Cash-on-Cash Calc</t>
  </si>
  <si>
    <t>Class D Cash-on-Cash Calc --&gt; Annual CoC %</t>
  </si>
  <si>
    <t>Capital Event Cash Flow - Class D</t>
  </si>
  <si>
    <r>
      <t xml:space="preserve">Outstanding Preferred Return Paid from Capital Event Cash Flow - </t>
    </r>
    <r>
      <rPr>
        <b/>
        <sz val="12"/>
        <color theme="1"/>
        <rFont val="Arial"/>
        <family val="2"/>
      </rPr>
      <t>Class D</t>
    </r>
  </si>
  <si>
    <r>
      <t xml:space="preserve">P&amp;I Escrow Return - </t>
    </r>
    <r>
      <rPr>
        <b/>
        <sz val="12"/>
        <color theme="1"/>
        <rFont val="Arial"/>
        <family val="2"/>
      </rPr>
      <t>Class D</t>
    </r>
  </si>
  <si>
    <r>
      <t xml:space="preserve">Return of Equity from Capital Event Cash Flow - </t>
    </r>
    <r>
      <rPr>
        <b/>
        <sz val="12"/>
        <color theme="1"/>
        <rFont val="Arial"/>
        <family val="2"/>
      </rPr>
      <t>Class D</t>
    </r>
  </si>
  <si>
    <t>Ending Equity Balance - Class D</t>
  </si>
  <si>
    <r>
      <t xml:space="preserve">TOTAL </t>
    </r>
    <r>
      <rPr>
        <b/>
        <sz val="12"/>
        <color rgb="FFC00000"/>
        <rFont val="Arial"/>
        <family val="2"/>
      </rPr>
      <t>CLASS D</t>
    </r>
    <r>
      <rPr>
        <b/>
        <sz val="12"/>
        <color theme="1"/>
        <rFont val="Arial"/>
        <family val="2"/>
      </rPr>
      <t xml:space="preserve"> CASH FLOWS FOR RETURNS</t>
    </r>
  </si>
  <si>
    <r>
      <t>Opening Balance (</t>
    </r>
    <r>
      <rPr>
        <b/>
        <sz val="12"/>
        <color theme="1"/>
        <rFont val="Arial"/>
        <family val="2"/>
      </rPr>
      <t>Class E</t>
    </r>
    <r>
      <rPr>
        <sz val="12"/>
        <color theme="1"/>
        <rFont val="Arial"/>
        <family val="2"/>
      </rPr>
      <t xml:space="preserve"> Equity)</t>
    </r>
  </si>
  <si>
    <t>CLASS E RETURNS</t>
  </si>
  <si>
    <r>
      <t>Equity Contributions (</t>
    </r>
    <r>
      <rPr>
        <b/>
        <sz val="12"/>
        <color theme="1"/>
        <rFont val="Arial"/>
        <family val="2"/>
      </rPr>
      <t>Class E</t>
    </r>
    <r>
      <rPr>
        <sz val="12"/>
        <color theme="1"/>
        <rFont val="Arial"/>
        <family val="2"/>
      </rPr>
      <t>)</t>
    </r>
  </si>
  <si>
    <r>
      <t xml:space="preserve">Preferred Return for the Period - </t>
    </r>
    <r>
      <rPr>
        <b/>
        <sz val="12"/>
        <color theme="1"/>
        <rFont val="Arial"/>
        <family val="2"/>
      </rPr>
      <t>Class E</t>
    </r>
  </si>
  <si>
    <r>
      <t xml:space="preserve">Total </t>
    </r>
    <r>
      <rPr>
        <b/>
        <sz val="12"/>
        <color theme="1"/>
        <rFont val="Arial"/>
        <family val="2"/>
      </rPr>
      <t>Class E</t>
    </r>
    <r>
      <rPr>
        <sz val="12"/>
        <color theme="1"/>
        <rFont val="Arial"/>
        <family val="2"/>
      </rPr>
      <t xml:space="preserve"> Accrued Preferred Return To-Date</t>
    </r>
  </si>
  <si>
    <r>
      <rPr>
        <b/>
        <sz val="12"/>
        <color theme="1"/>
        <rFont val="Arial"/>
        <family val="2"/>
      </rPr>
      <t>Class E</t>
    </r>
    <r>
      <rPr>
        <sz val="12"/>
        <color theme="1"/>
        <rFont val="Arial"/>
        <family val="2"/>
      </rPr>
      <t xml:space="preserve"> Pref. Return Paid from Operating Cash Flow for the Period</t>
    </r>
  </si>
  <si>
    <r>
      <t xml:space="preserve">Total </t>
    </r>
    <r>
      <rPr>
        <b/>
        <sz val="12"/>
        <color theme="1"/>
        <rFont val="Arial"/>
        <family val="2"/>
      </rPr>
      <t>Class E</t>
    </r>
    <r>
      <rPr>
        <sz val="12"/>
        <color theme="1"/>
        <rFont val="Arial"/>
        <family val="2"/>
      </rPr>
      <t xml:space="preserve"> Outstanding Preferred Return at End of Period</t>
    </r>
  </si>
  <si>
    <t>Class E Cash-on-Cash Calc</t>
  </si>
  <si>
    <t>Class E Cash-on-Cash Calc --&gt; Annual CoC %</t>
  </si>
  <si>
    <t>Capital Event Cash Flow - Class E</t>
  </si>
  <si>
    <r>
      <t xml:space="preserve">Outstanding Preferred Return Paid from Capital Event Cash Flow - </t>
    </r>
    <r>
      <rPr>
        <b/>
        <sz val="12"/>
        <color theme="1"/>
        <rFont val="Arial"/>
        <family val="2"/>
      </rPr>
      <t>Class E</t>
    </r>
  </si>
  <si>
    <r>
      <t xml:space="preserve">P&amp;I Escrow Return - </t>
    </r>
    <r>
      <rPr>
        <b/>
        <sz val="12"/>
        <color theme="1"/>
        <rFont val="Arial"/>
        <family val="2"/>
      </rPr>
      <t>Class E</t>
    </r>
  </si>
  <si>
    <r>
      <t xml:space="preserve">Return of Equity from Capital Event Cash Flow - </t>
    </r>
    <r>
      <rPr>
        <b/>
        <sz val="12"/>
        <color theme="1"/>
        <rFont val="Arial"/>
        <family val="2"/>
      </rPr>
      <t>Class E</t>
    </r>
  </si>
  <si>
    <t>Ending Equity Balance - Class E</t>
  </si>
  <si>
    <r>
      <t xml:space="preserve">TOTAL </t>
    </r>
    <r>
      <rPr>
        <b/>
        <sz val="12"/>
        <color rgb="FFC00000"/>
        <rFont val="Arial"/>
        <family val="2"/>
      </rPr>
      <t>CLASS E</t>
    </r>
    <r>
      <rPr>
        <b/>
        <sz val="12"/>
        <color theme="1"/>
        <rFont val="Arial"/>
        <family val="2"/>
      </rPr>
      <t xml:space="preserve"> CASH FLOWS FOR RETURNS</t>
    </r>
  </si>
  <si>
    <t>Preferred Return Check - Class A</t>
  </si>
  <si>
    <t>Preferred Return Check - Class B</t>
  </si>
  <si>
    <t>Preferred Return Check - Class C</t>
  </si>
  <si>
    <t>Preferred Return Check - Class D</t>
  </si>
  <si>
    <t>Preferred Return Check - Class E</t>
  </si>
  <si>
    <t>GP/SPONSOR COMPENSATION SUMMARY</t>
  </si>
  <si>
    <r>
      <t xml:space="preserve">Cash Flow Split to Sponsor - </t>
    </r>
    <r>
      <rPr>
        <b/>
        <sz val="12"/>
        <color theme="1"/>
        <rFont val="Arial"/>
        <family val="2"/>
      </rPr>
      <t>Class B</t>
    </r>
  </si>
  <si>
    <r>
      <t xml:space="preserve">Cash Flow Split to Sponsor - </t>
    </r>
    <r>
      <rPr>
        <b/>
        <sz val="12"/>
        <color theme="1"/>
        <rFont val="Arial"/>
        <family val="2"/>
      </rPr>
      <t>Class C</t>
    </r>
  </si>
  <si>
    <r>
      <t xml:space="preserve">Cash Flow Split to Sponsor - </t>
    </r>
    <r>
      <rPr>
        <b/>
        <sz val="12"/>
        <color theme="1"/>
        <rFont val="Arial"/>
        <family val="2"/>
      </rPr>
      <t>Class D</t>
    </r>
  </si>
  <si>
    <r>
      <t>Cash Flow Split to Sponsor -</t>
    </r>
    <r>
      <rPr>
        <b/>
        <sz val="12"/>
        <color theme="1"/>
        <rFont val="Arial"/>
        <family val="2"/>
      </rPr>
      <t xml:space="preserve"> Class E</t>
    </r>
  </si>
  <si>
    <r>
      <t xml:space="preserve">Catch-Up to Sponsor - </t>
    </r>
    <r>
      <rPr>
        <b/>
        <sz val="12"/>
        <color theme="1"/>
        <rFont val="Arial"/>
        <family val="2"/>
      </rPr>
      <t>Class A</t>
    </r>
  </si>
  <si>
    <r>
      <t xml:space="preserve">Catch-Up to Sponsor - </t>
    </r>
    <r>
      <rPr>
        <b/>
        <sz val="12"/>
        <color theme="1"/>
        <rFont val="Arial"/>
        <family val="2"/>
      </rPr>
      <t>Class B</t>
    </r>
  </si>
  <si>
    <r>
      <t xml:space="preserve">Catch-Up to Sponsor - </t>
    </r>
    <r>
      <rPr>
        <b/>
        <sz val="12"/>
        <color theme="1"/>
        <rFont val="Arial"/>
        <family val="2"/>
      </rPr>
      <t>Class C</t>
    </r>
  </si>
  <si>
    <r>
      <t xml:space="preserve">Catch-Up to Sponsor - </t>
    </r>
    <r>
      <rPr>
        <b/>
        <sz val="12"/>
        <color theme="1"/>
        <rFont val="Arial"/>
        <family val="2"/>
      </rPr>
      <t>Class D</t>
    </r>
  </si>
  <si>
    <r>
      <t xml:space="preserve">Catch-Up to Sponsor - </t>
    </r>
    <r>
      <rPr>
        <b/>
        <sz val="12"/>
        <color theme="1"/>
        <rFont val="Arial"/>
        <family val="2"/>
      </rPr>
      <t>Class E</t>
    </r>
  </si>
  <si>
    <r>
      <t xml:space="preserve">Capital Event Proceeds to Sponsor - </t>
    </r>
    <r>
      <rPr>
        <b/>
        <sz val="12"/>
        <color theme="1"/>
        <rFont val="Arial"/>
        <family val="2"/>
      </rPr>
      <t>Class B</t>
    </r>
  </si>
  <si>
    <r>
      <t xml:space="preserve">Capital Event Proceeds to Sponsor - </t>
    </r>
    <r>
      <rPr>
        <b/>
        <sz val="12"/>
        <color theme="1"/>
        <rFont val="Arial"/>
        <family val="2"/>
      </rPr>
      <t>Class C</t>
    </r>
  </si>
  <si>
    <r>
      <t xml:space="preserve">Capital Event Proceeds to Sponsor - </t>
    </r>
    <r>
      <rPr>
        <b/>
        <sz val="12"/>
        <color theme="1"/>
        <rFont val="Arial"/>
        <family val="2"/>
      </rPr>
      <t>Class D</t>
    </r>
  </si>
  <si>
    <r>
      <t xml:space="preserve">Capital Event Proceeds to Sponsor - </t>
    </r>
    <r>
      <rPr>
        <b/>
        <sz val="12"/>
        <color theme="1"/>
        <rFont val="Arial"/>
        <family val="2"/>
      </rPr>
      <t>Class E</t>
    </r>
  </si>
  <si>
    <r>
      <t xml:space="preserve">Total </t>
    </r>
    <r>
      <rPr>
        <b/>
        <sz val="12"/>
        <color rgb="FFC00000"/>
        <rFont val="Arial"/>
        <family val="2"/>
      </rPr>
      <t>Catch-Up</t>
    </r>
    <r>
      <rPr>
        <b/>
        <sz val="12"/>
        <rFont val="Arial"/>
        <family val="2"/>
      </rPr>
      <t xml:space="preserve"> to Sponsor</t>
    </r>
  </si>
  <si>
    <r>
      <t>Total Splits to Sponsor (</t>
    </r>
    <r>
      <rPr>
        <b/>
        <sz val="12"/>
        <color rgb="FFC00000"/>
        <rFont val="Arial"/>
        <family val="2"/>
      </rPr>
      <t>Promote</t>
    </r>
    <r>
      <rPr>
        <b/>
        <sz val="12"/>
        <rFont val="Arial"/>
        <family val="2"/>
      </rPr>
      <t>)</t>
    </r>
  </si>
  <si>
    <t>variance checks</t>
  </si>
  <si>
    <t>(should go to $0)</t>
  </si>
  <si>
    <t>*** DO NOT USE ***</t>
  </si>
  <si>
    <t>NET RETURNS TO CLASS B INVESTORS</t>
  </si>
  <si>
    <t>Preferred Return Distribution Waterfall with Multiple Classes (Class A/B)</t>
  </si>
  <si>
    <r>
      <t xml:space="preserve">Limited Partner - </t>
    </r>
    <r>
      <rPr>
        <b/>
        <sz val="12"/>
        <color theme="1"/>
        <rFont val="Arial"/>
        <family val="2"/>
      </rPr>
      <t>Class A</t>
    </r>
  </si>
  <si>
    <r>
      <t xml:space="preserve">Limited Partner - </t>
    </r>
    <r>
      <rPr>
        <b/>
        <sz val="12"/>
        <color theme="1"/>
        <rFont val="Arial"/>
        <family val="2"/>
      </rPr>
      <t>Class B</t>
    </r>
  </si>
  <si>
    <t>Pref Return % (Simple Interest)</t>
  </si>
  <si>
    <r>
      <t xml:space="preserve">Preferred Return Hurdle % - </t>
    </r>
    <r>
      <rPr>
        <b/>
        <i/>
        <sz val="12"/>
        <color theme="1"/>
        <rFont val="Arial"/>
        <family val="2"/>
      </rPr>
      <t>Class A</t>
    </r>
  </si>
  <si>
    <t>** Class A has no upside</t>
  </si>
  <si>
    <r>
      <t xml:space="preserve">Preferred Return Hurdle % - </t>
    </r>
    <r>
      <rPr>
        <b/>
        <i/>
        <sz val="12"/>
        <color theme="1"/>
        <rFont val="Arial"/>
        <family val="2"/>
      </rPr>
      <t>Class B</t>
    </r>
  </si>
  <si>
    <t>Class B Equity</t>
  </si>
  <si>
    <t>Hurdle #2 (IRR)</t>
  </si>
  <si>
    <t>REMAINING CASH FLOW FOR CLAS B</t>
  </si>
  <si>
    <t>Capital Event Cash Flow - Supplemental/Refi Proceeds</t>
  </si>
  <si>
    <t>Opening Balance (Class B Equity)</t>
  </si>
  <si>
    <t>Class B - Preferred Return for the Period</t>
  </si>
  <si>
    <t>Equity Contributions (Class B)</t>
  </si>
  <si>
    <r>
      <t xml:space="preserve">Excess Operating Cash Flow Remaining (after Pref. Return payment, </t>
    </r>
    <r>
      <rPr>
        <b/>
        <u/>
        <sz val="12"/>
        <color theme="1"/>
        <rFont val="Arial"/>
        <family val="2"/>
      </rPr>
      <t>prior</t>
    </r>
    <r>
      <rPr>
        <b/>
        <sz val="12"/>
        <color theme="1"/>
        <rFont val="Arial"/>
        <family val="2"/>
      </rPr>
      <t xml:space="preserve"> to reaching Hurdle #2)</t>
    </r>
  </si>
  <si>
    <t>Excess Operating Cash Flow Share to Class B</t>
  </si>
  <si>
    <t>Ending Balance (Class B Equity) - post Operating Cash Flow</t>
  </si>
  <si>
    <r>
      <t>Excess Operating Cash Flow Remaining (</t>
    </r>
    <r>
      <rPr>
        <b/>
        <u/>
        <sz val="12"/>
        <color theme="1"/>
        <rFont val="Arial"/>
        <family val="2"/>
      </rPr>
      <t>after</t>
    </r>
    <r>
      <rPr>
        <b/>
        <sz val="12"/>
        <color theme="1"/>
        <rFont val="Arial"/>
        <family val="2"/>
      </rPr>
      <t xml:space="preserve"> Hurdle #2 is achieved)</t>
    </r>
  </si>
  <si>
    <t>Return of Equity (Class B) from Capital Event Cash Flow</t>
  </si>
  <si>
    <r>
      <t>Excess Capital Event Cash Flow Remaining (</t>
    </r>
    <r>
      <rPr>
        <b/>
        <u/>
        <sz val="12"/>
        <color theme="1"/>
        <rFont val="Arial"/>
        <family val="2"/>
      </rPr>
      <t>prior</t>
    </r>
    <r>
      <rPr>
        <b/>
        <sz val="12"/>
        <color theme="1"/>
        <rFont val="Arial"/>
        <family val="2"/>
      </rPr>
      <t xml:space="preserve"> to reaching Hurdle #2)</t>
    </r>
  </si>
  <si>
    <t>Excess Capital Event Cash Flow Share to Class B</t>
  </si>
  <si>
    <r>
      <t>Excess Capital Event Cash Flow Remaining (</t>
    </r>
    <r>
      <rPr>
        <b/>
        <u/>
        <sz val="12"/>
        <color theme="1"/>
        <rFont val="Arial"/>
        <family val="2"/>
      </rPr>
      <t>after</t>
    </r>
    <r>
      <rPr>
        <b/>
        <sz val="12"/>
        <color theme="1"/>
        <rFont val="Arial"/>
        <family val="2"/>
      </rPr>
      <t xml:space="preserve"> Hurdle #2 is achieved)</t>
    </r>
  </si>
  <si>
    <t>HURDLE #2 SUMMARY</t>
  </si>
  <si>
    <t>Beginning Balance (Class B Equity)</t>
  </si>
  <si>
    <t>Class B Equity Injections</t>
  </si>
  <si>
    <t>Class B Equity Accruals</t>
  </si>
  <si>
    <t>Previous Class B Equity Distributions</t>
  </si>
  <si>
    <t>Class B Equity Distributions Req'd to Achieve Hurdle #2</t>
  </si>
  <si>
    <t>Ending Balance (Class B Equity)</t>
  </si>
  <si>
    <t>Ending Balance (Class B Equity) - post Capital Event Cash Flow</t>
  </si>
  <si>
    <t>Class B Preferred Return Check</t>
  </si>
  <si>
    <t>Class B Second Hurdle Return Check</t>
  </si>
  <si>
    <r>
      <t xml:space="preserve">Limited Partner Cash Flow - </t>
    </r>
    <r>
      <rPr>
        <b/>
        <sz val="12"/>
        <color rgb="FFC00000"/>
        <rFont val="Arial"/>
        <family val="2"/>
      </rPr>
      <t>CLASS A</t>
    </r>
  </si>
  <si>
    <t>Cash-on-Cash Return --&gt;</t>
  </si>
  <si>
    <r>
      <t xml:space="preserve">Limited Partner Cash Flow - </t>
    </r>
    <r>
      <rPr>
        <b/>
        <sz val="12"/>
        <color rgb="FFC00000"/>
        <rFont val="Arial"/>
        <family val="2"/>
      </rPr>
      <t>CLASS B</t>
    </r>
  </si>
  <si>
    <r>
      <rPr>
        <i/>
        <sz val="11"/>
        <color rgb="FFFF0000"/>
        <rFont val="Calibri"/>
        <family val="2"/>
      </rPr>
      <t>**</t>
    </r>
    <r>
      <rPr>
        <i/>
        <sz val="11"/>
        <color theme="1" tint="0.499984740745262"/>
        <rFont val="Calibri"/>
        <family val="2"/>
      </rPr>
      <t xml:space="preserve"> if Excel calculation options under "Formulas" tab are set to "Automatic Except for Data Tables", need to click 'Calculate Now' to refresh tables below</t>
    </r>
  </si>
  <si>
    <t>Sensitivity Analysis</t>
  </si>
  <si>
    <t>Sensitivity Analysis: Exit Cap Rate &amp; Hold Period (vs. net LP IRR &amp; Equity Multiple)</t>
  </si>
  <si>
    <t>LTV - Senior Debt at Acq.</t>
  </si>
  <si>
    <t>Interest Rate - Senior Debt at Acq.</t>
  </si>
  <si>
    <t>Sensitivity Analysis: Debt Leverage at Acq. &amp; Interest Rate (vs. net LP IRR &amp; Equity Multiple)</t>
  </si>
  <si>
    <t>ACQUISITION Loan Assumptions</t>
  </si>
  <si>
    <t>SUPPLEMENTAL Loan Assumptions</t>
  </si>
  <si>
    <t>REFINANCE Loan Assumptions</t>
  </si>
  <si>
    <t>Date</t>
  </si>
  <si>
    <t>Loan-to-Cost (LTC) %</t>
  </si>
  <si>
    <t>Loan-to-Value (LTV) %</t>
  </si>
  <si>
    <t>Amortization (years)</t>
  </si>
  <si>
    <t>I/O periods (months)</t>
  </si>
  <si>
    <t>Debt Service (monthly)</t>
  </si>
  <si>
    <t>Debt Service (annual)</t>
  </si>
  <si>
    <t>Starting</t>
  </si>
  <si>
    <t>Ending</t>
  </si>
  <si>
    <t>Year</t>
  </si>
  <si>
    <t>Month</t>
  </si>
  <si>
    <t>Loan Balance</t>
  </si>
  <si>
    <t>Monthly Payment</t>
  </si>
  <si>
    <t>Principal</t>
  </si>
  <si>
    <t>Interest</t>
  </si>
  <si>
    <t>Interest Paid</t>
  </si>
  <si>
    <t>Principal Paid</t>
  </si>
  <si>
    <t>Dropdown Lists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</si>
</sst>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[$$-409]#,##0"/>
    <numFmt numFmtId="167" formatCode="#,##0;[Red]#,##0"/>
    <numFmt numFmtId="168" formatCode="&quot;$&quot;#,##0"/>
    <numFmt numFmtId="169" formatCode="&quot;$&quot;#,##0;[Red]&quot;$&quot;#,##0"/>
    <numFmt numFmtId="170" formatCode="[$USD]\ #,##0_);[Red]\([$USD]\ #,##0\)"/>
    <numFmt numFmtId="171" formatCode="[$USD]\ #,##0.000_);[Red]\([$USD]\ #,##0.000\)"/>
    <numFmt numFmtId="172" formatCode="0.0%"/>
    <numFmt numFmtId="173" formatCode="[$USD]\ #,##0"/>
    <numFmt numFmtId="174" formatCode="&quot;$&quot;#,##0.00"/>
    <numFmt numFmtId="175" formatCode="[$-409]mmm\-yy;@"/>
    <numFmt numFmtId="176" formatCode="#,#00\ &quot;sf&quot;"/>
    <numFmt numFmtId="177" formatCode="0\ &quot;years&quot;"/>
    <numFmt numFmtId="178" formatCode="0&quot; months&quot;"/>
    <numFmt numFmtId="179" formatCode="&quot;Year&quot;\ 0"/>
    <numFmt numFmtId="180" formatCode="&quot;$&quot;#,#00&quot;/unit&quot;"/>
    <numFmt numFmtId="181" formatCode="0.00\x"/>
    <numFmt numFmtId="182" formatCode="[$$-409]#,##0_);\([$$-409]#,##0\)"/>
    <numFmt numFmtId="183" formatCode="&quot;Month &quot;General"/>
    <numFmt numFmtId="184" formatCode="0.000%"/>
    <numFmt numFmtId="185" formatCode="0.00&quot;x&quot;"/>
    <numFmt numFmtId="186" formatCode="&quot;&gt;&quot;\ 0.0%\ &quot;IRR&quot;"/>
    <numFmt numFmtId="187" formatCode="0.000000000%"/>
    <numFmt numFmtId="188" formatCode="&quot;up to a &quot;0.0%&quot; IRR&quot;"/>
    <numFmt numFmtId="189" formatCode="0\ &quot;Years&quot;"/>
    <numFmt numFmtId="190" formatCode="_(* #,##0.0_);_(* \(#,##0.0\);_(* &quot;-&quot;??_);_(@_)"/>
    <numFmt numFmtId="191" formatCode="&quot;LP Check - &quot;0%\ &quot;IRR&quot;"/>
    <numFmt numFmtId="192" formatCode="0&quot;bps&quot;"/>
    <numFmt numFmtId="193" formatCode="_(* #,##0.000_);_(* \(#,##0.000\);_(* &quot;-&quot;??_);_(@_)"/>
    <numFmt numFmtId="194" formatCode="&quot;$&quot;#,#00&quot; investor&quot;"/>
    <numFmt numFmtId="195" formatCode="0\ &quot;month(s)&quot;"/>
    <numFmt numFmtId="196" formatCode="&quot;n/a&quot;"/>
  </numFmts>
  <fonts count="100">
    <font>
      <sz val="11"/>
      <color rgb="FF000000"/>
      <name val="Calibri"/>
      <family val="2"/>
    </font>
    <font>
      <sz val="11"/>
      <color theme="1"/>
      <name val="Helvetica Neue"/>
      <family val="2"/>
      <scheme val="minor"/>
    </font>
    <font>
      <sz val="12"/>
      <color theme="1"/>
      <name val="Helvetica Neue"/>
      <family val="2"/>
      <scheme val="minor"/>
    </font>
    <font>
      <sz val="12"/>
      <color theme="1"/>
      <name val="Helvetica Neue"/>
      <family val="2"/>
      <scheme val="minor"/>
    </font>
    <font>
      <sz val="11"/>
      <color theme="1"/>
      <name val="Helvetica Neue"/>
      <family val="2"/>
      <scheme val="minor"/>
    </font>
    <font>
      <sz val="11"/>
      <color theme="1"/>
      <name val="Helvetica Neue"/>
      <family val="2"/>
      <scheme val="minor"/>
    </font>
    <font>
      <b/>
      <sz val="12"/>
      <color rgb="FF000000"/>
      <name val="Verdana"/>
      <family val="2"/>
    </font>
    <font>
      <sz val="12"/>
      <color rgb="FF0432FF"/>
      <name val="Verdana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Verdana"/>
      <family val="2"/>
    </font>
    <font>
      <sz val="11"/>
      <color theme="0"/>
      <name val="Calibri"/>
      <family val="2"/>
    </font>
    <font>
      <b/>
      <sz val="11"/>
      <color rgb="FFFF0000"/>
      <name val="Calibri"/>
      <family val="2"/>
    </font>
    <font>
      <b/>
      <i/>
      <sz val="11"/>
      <color rgb="FF000000"/>
      <name val="Calibri"/>
      <family val="2"/>
    </font>
    <font>
      <b/>
      <sz val="20"/>
      <color rgb="FF000000"/>
      <name val="Calibri"/>
      <family val="2"/>
    </font>
    <font>
      <i/>
      <sz val="11"/>
      <color rgb="FF000000"/>
      <name val="Verdana"/>
      <family val="2"/>
    </font>
    <font>
      <i/>
      <sz val="12"/>
      <color rgb="FF000000"/>
      <name val="Verdana"/>
      <family val="2"/>
    </font>
    <font>
      <sz val="12"/>
      <color rgb="FF000000"/>
      <name val="Verdana"/>
      <family val="2"/>
    </font>
    <font>
      <sz val="12"/>
      <color rgb="FF000000"/>
      <name val="Verdana"/>
      <family val="2"/>
    </font>
    <font>
      <i/>
      <sz val="11"/>
      <color rgb="FF000000"/>
      <name val="Calibri"/>
      <family val="2"/>
    </font>
    <font>
      <i/>
      <sz val="8"/>
      <color rgb="FF000000"/>
      <name val="Calibri"/>
      <family val="2"/>
    </font>
    <font>
      <sz val="11"/>
      <color theme="1"/>
      <name val="Calibri"/>
      <family val="2"/>
    </font>
    <font>
      <sz val="12"/>
      <color rgb="FF000000"/>
      <name val="Verdana"/>
      <family val="2"/>
    </font>
    <font>
      <b/>
      <u/>
      <sz val="11"/>
      <color rgb="FF000000"/>
      <name val="Calibri"/>
      <family val="2"/>
    </font>
    <font>
      <b/>
      <sz val="11"/>
      <color theme="0"/>
      <name val="Calibri"/>
      <family val="2"/>
    </font>
    <font>
      <i/>
      <sz val="11"/>
      <color theme="1"/>
      <name val="Calibri"/>
      <family val="2"/>
    </font>
    <font>
      <sz val="8"/>
      <name val="Verdana"/>
      <family val="2"/>
    </font>
    <font>
      <sz val="12"/>
      <color rgb="FF000000"/>
      <name val="Verdana"/>
      <family val="2"/>
    </font>
    <font>
      <sz val="11"/>
      <color rgb="FF0432FF"/>
      <name val="Calibri"/>
      <family val="2"/>
    </font>
    <font>
      <b/>
      <sz val="11"/>
      <color rgb="FF0432FF"/>
      <name val="Calibri"/>
      <family val="2"/>
    </font>
    <font>
      <sz val="10"/>
      <color rgb="FF000000"/>
      <name val="Tahoma"/>
      <family val="2"/>
    </font>
    <font>
      <sz val="11"/>
      <color rgb="FFC0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i/>
      <sz val="11"/>
      <color theme="1" tint="0.499984740745262"/>
      <name val="Calibri"/>
      <family val="2"/>
    </font>
    <font>
      <sz val="11"/>
      <color theme="1" tint="0.499984740745262"/>
      <name val="Calibri"/>
      <family val="2"/>
    </font>
    <font>
      <sz val="11"/>
      <color theme="0" tint="-0.14999847407452621"/>
      <name val="Calibri"/>
      <family val="2"/>
    </font>
    <font>
      <u/>
      <sz val="11"/>
      <color rgb="FF000000"/>
      <name val="Calibri"/>
      <family val="2"/>
    </font>
    <font>
      <u/>
      <sz val="11"/>
      <color theme="1" tint="0.499984740745262"/>
      <name val="Calibri"/>
      <family val="2"/>
    </font>
    <font>
      <sz val="12"/>
      <color theme="1" tint="0.499984740745262"/>
      <name val="Verdana"/>
      <family val="2"/>
    </font>
    <font>
      <b/>
      <sz val="11"/>
      <color theme="1" tint="0.499984740745262"/>
      <name val="Calibri"/>
      <family val="2"/>
    </font>
    <font>
      <sz val="11"/>
      <color theme="1" tint="0.499984740745262"/>
      <name val="Verdan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u/>
      <sz val="12"/>
      <color theme="1"/>
      <name val="Arial"/>
      <family val="2"/>
    </font>
    <font>
      <sz val="12"/>
      <name val="Arial"/>
      <family val="2"/>
    </font>
    <font>
      <i/>
      <sz val="12"/>
      <color theme="1"/>
      <name val="Arial"/>
      <family val="2"/>
    </font>
    <font>
      <u/>
      <sz val="12"/>
      <color theme="1"/>
      <name val="Arial"/>
      <family val="2"/>
    </font>
    <font>
      <sz val="12"/>
      <color rgb="FFFF0000"/>
      <name val="Arial"/>
      <family val="2"/>
    </font>
    <font>
      <b/>
      <sz val="12"/>
      <color rgb="FFC00000"/>
      <name val="Arial"/>
      <family val="2"/>
    </font>
    <font>
      <b/>
      <sz val="12"/>
      <name val="Arial"/>
      <family val="2"/>
    </font>
    <font>
      <u/>
      <sz val="11"/>
      <color theme="1"/>
      <name val="Calibri"/>
      <family val="2"/>
    </font>
    <font>
      <i/>
      <sz val="11"/>
      <color rgb="FFFF0000"/>
      <name val="Calibri"/>
      <family val="2"/>
    </font>
    <font>
      <b/>
      <sz val="12"/>
      <color theme="0"/>
      <name val="Arial"/>
      <family val="2"/>
    </font>
    <font>
      <sz val="12"/>
      <color rgb="FF0000FF"/>
      <name val="Arial"/>
      <family val="2"/>
    </font>
    <font>
      <sz val="12"/>
      <color theme="1" tint="0.499984740745262"/>
      <name val="Arial"/>
      <family val="2"/>
    </font>
    <font>
      <i/>
      <sz val="12"/>
      <color rgb="FFC00000"/>
      <name val="Arial"/>
      <family val="2"/>
    </font>
    <font>
      <b/>
      <u/>
      <sz val="12"/>
      <name val="Arial"/>
      <family val="2"/>
    </font>
    <font>
      <i/>
      <u/>
      <sz val="11"/>
      <color rgb="FFFF0000"/>
      <name val="Calibri"/>
      <family val="2"/>
    </font>
    <font>
      <b/>
      <sz val="10"/>
      <color rgb="FF000000"/>
      <name val="Tahoma"/>
      <family val="2"/>
    </font>
    <font>
      <sz val="11"/>
      <color theme="0" tint="-4.9989318521683403E-2"/>
      <name val="Calibri"/>
      <family val="2"/>
    </font>
    <font>
      <i/>
      <sz val="11"/>
      <name val="Calibri"/>
      <family val="2"/>
    </font>
    <font>
      <i/>
      <sz val="11"/>
      <color rgb="FFC00000"/>
      <name val="Calibri"/>
      <family val="2"/>
    </font>
    <font>
      <b/>
      <i/>
      <sz val="11"/>
      <color rgb="FF0432FF"/>
      <name val="Calibri"/>
      <family val="2"/>
    </font>
    <font>
      <u/>
      <sz val="12"/>
      <color theme="1" tint="0.499984740745262"/>
      <name val="Arial"/>
      <family val="2"/>
    </font>
    <font>
      <b/>
      <u/>
      <sz val="11"/>
      <name val="Calibri"/>
      <family val="2"/>
    </font>
    <font>
      <b/>
      <i/>
      <sz val="12"/>
      <color theme="1"/>
      <name val="Arial"/>
      <family val="2"/>
    </font>
    <font>
      <b/>
      <sz val="20"/>
      <color theme="4" tint="-0.499984740745262"/>
      <name val="Calibri"/>
      <family val="2"/>
    </font>
    <font>
      <b/>
      <sz val="11"/>
      <color theme="4" tint="-0.499984740745262"/>
      <name val="Calibri"/>
      <family val="2"/>
    </font>
    <font>
      <i/>
      <sz val="12"/>
      <color theme="0"/>
      <name val="Verdana"/>
      <family val="2"/>
    </font>
    <font>
      <i/>
      <sz val="11"/>
      <color theme="0"/>
      <name val="Calibri"/>
      <family val="2"/>
    </font>
    <font>
      <b/>
      <u/>
      <sz val="11"/>
      <color theme="0"/>
      <name val="Calibri"/>
      <family val="2"/>
    </font>
    <font>
      <sz val="12"/>
      <color theme="0"/>
      <name val="Arial"/>
      <family val="2"/>
    </font>
    <font>
      <b/>
      <sz val="12"/>
      <color theme="7" tint="0.39997558519241921"/>
      <name val="Arial"/>
      <family val="2"/>
    </font>
    <font>
      <u/>
      <sz val="11"/>
      <name val="Calibri"/>
      <family val="2"/>
    </font>
    <font>
      <b/>
      <sz val="11"/>
      <color theme="7" tint="0.39997558519241921"/>
      <name val="Calibri"/>
      <family val="2"/>
    </font>
    <font>
      <sz val="11"/>
      <color theme="7" tint="0.39997558519241921"/>
      <name val="Calibri"/>
      <family val="2"/>
    </font>
    <font>
      <sz val="12"/>
      <color theme="1" tint="0.499984740745262"/>
      <name val="Calibri"/>
      <family val="2"/>
    </font>
    <font>
      <i/>
      <sz val="11"/>
      <color theme="4" tint="-0.499984740745262"/>
      <name val="Calibri"/>
      <family val="2"/>
    </font>
    <font>
      <i/>
      <sz val="11"/>
      <color theme="1" tint="0.34998626667073579"/>
      <name val="Calibri"/>
      <family val="2"/>
    </font>
    <font>
      <u/>
      <sz val="11"/>
      <color rgb="FFFF0000"/>
      <name val="Calibri"/>
      <family val="2"/>
    </font>
    <font>
      <sz val="11"/>
      <color theme="4" tint="-0.499984740745262"/>
      <name val="Calibri"/>
      <family val="2"/>
    </font>
    <font>
      <i/>
      <sz val="10"/>
      <color theme="0"/>
      <name val="Calibri"/>
      <family val="2"/>
    </font>
    <font>
      <sz val="10"/>
      <color theme="7" tint="0.39997558519241921"/>
      <name val="Calibri"/>
      <family val="2"/>
    </font>
    <font>
      <b/>
      <i/>
      <sz val="11"/>
      <name val="Calibri"/>
      <family val="2"/>
    </font>
    <font>
      <i/>
      <sz val="12"/>
      <name val="Verdana"/>
      <family val="2"/>
    </font>
    <font>
      <b/>
      <i/>
      <sz val="11"/>
      <color theme="1" tint="0.499984740745262"/>
      <name val="Calibri"/>
      <family val="2"/>
    </font>
    <font>
      <i/>
      <sz val="12"/>
      <color theme="1" tint="0.499984740745262"/>
      <name val="Arial"/>
      <family val="2"/>
    </font>
    <font>
      <b/>
      <u/>
      <sz val="11"/>
      <color theme="1" tint="0.499984740745262"/>
      <name val="Calibri"/>
      <family val="2"/>
    </font>
    <font>
      <b/>
      <u/>
      <sz val="12"/>
      <color theme="1" tint="0.499984740745262"/>
      <name val="Arial"/>
      <family val="2"/>
    </font>
    <font>
      <b/>
      <sz val="12"/>
      <color theme="1" tint="0.499984740745262"/>
      <name val="Arial"/>
      <family val="2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11"/>
      <color rgb="FFC00000"/>
      <name val="Calibri"/>
      <family val="2"/>
    </font>
    <font>
      <sz val="11"/>
      <color rgb="FF0000FF"/>
      <name val="Calibri"/>
      <family val="2"/>
    </font>
    <font>
      <sz val="12"/>
      <color theme="7" tint="0.39997558519241921"/>
      <name val="Verdana"/>
      <family val="2"/>
    </font>
    <font>
      <sz val="12"/>
      <color theme="7" tint="0.39997558519241921"/>
      <name val="Arial"/>
      <family val="2"/>
    </font>
    <font>
      <b/>
      <sz val="12"/>
      <color rgb="FF0432FF"/>
      <name val="Arial"/>
      <family val="2"/>
    </font>
    <font>
      <u/>
      <sz val="11"/>
      <color theme="1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C8CA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gray125">
        <bgColor theme="0"/>
      </patternFill>
    </fill>
    <fill>
      <patternFill patternType="darkGrid"/>
    </fill>
    <fill>
      <patternFill patternType="solid">
        <fgColor theme="3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gray125">
        <bgColor theme="3" tint="0.79998168889431442"/>
      </patternFill>
    </fill>
    <fill>
      <patternFill patternType="darkGrid">
        <bgColor theme="3" tint="0.79998168889431442"/>
      </patternFill>
    </fill>
    <fill>
      <patternFill patternType="solid">
        <fgColor theme="2"/>
        <bgColor indexed="64"/>
      </patternFill>
    </fill>
  </fills>
  <borders count="94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theme="0" tint="-0.14996795556505021"/>
      </left>
      <right style="dotted">
        <color theme="0" tint="-0.14996795556505021"/>
      </right>
      <top/>
      <bottom style="dotted">
        <color theme="0" tint="-0.14996795556505021"/>
      </bottom>
      <diagonal/>
    </border>
    <border>
      <left style="dotted">
        <color theme="0" tint="-0.14996795556505021"/>
      </left>
      <right style="dotted">
        <color theme="0" tint="-0.14996795556505021"/>
      </right>
      <top style="dotted">
        <color theme="0" tint="-0.14996795556505021"/>
      </top>
      <bottom style="dotted">
        <color theme="0" tint="-0.14996795556505021"/>
      </bottom>
      <diagonal/>
    </border>
    <border>
      <left style="thin">
        <color indexed="64"/>
      </left>
      <right style="dotted">
        <color theme="0" tint="-0.14996795556505021"/>
      </right>
      <top/>
      <bottom style="dotted">
        <color theme="0" tint="-0.14996795556505021"/>
      </bottom>
      <diagonal/>
    </border>
    <border>
      <left style="dotted">
        <color theme="0" tint="-0.14996795556505021"/>
      </left>
      <right style="thin">
        <color indexed="64"/>
      </right>
      <top/>
      <bottom style="dotted">
        <color theme="0" tint="-0.14996795556505021"/>
      </bottom>
      <diagonal/>
    </border>
    <border>
      <left style="thin">
        <color indexed="64"/>
      </left>
      <right style="dotted">
        <color theme="0" tint="-0.14996795556505021"/>
      </right>
      <top style="dotted">
        <color theme="0" tint="-0.14996795556505021"/>
      </top>
      <bottom style="dotted">
        <color theme="0" tint="-0.14996795556505021"/>
      </bottom>
      <diagonal/>
    </border>
    <border>
      <left style="dotted">
        <color theme="0" tint="-0.14996795556505021"/>
      </left>
      <right style="thin">
        <color indexed="64"/>
      </right>
      <top style="dotted">
        <color theme="0" tint="-0.14996795556505021"/>
      </top>
      <bottom style="dotted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theme="0" tint="-0.24994659260841701"/>
      </bottom>
      <diagonal/>
    </border>
    <border>
      <left style="thin">
        <color indexed="64"/>
      </left>
      <right style="thin">
        <color indexed="64"/>
      </right>
      <top style="dotted">
        <color theme="0" tint="-0.24994659260841701"/>
      </top>
      <bottom style="dotted">
        <color theme="0" tint="-0.2499465926084170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theme="0" tint="-0.14990691854609822"/>
      </left>
      <right style="dotted">
        <color theme="0" tint="-0.14990691854609822"/>
      </right>
      <top style="dotted">
        <color theme="0" tint="-0.14990691854609822"/>
      </top>
      <bottom style="dotted">
        <color theme="0" tint="-0.14990691854609822"/>
      </bottom>
      <diagonal/>
    </border>
    <border>
      <left/>
      <right/>
      <top style="thin">
        <color theme="0" tint="-0.1499679555650502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/>
      <right style="thin">
        <color theme="0" tint="-0.14996795556505021"/>
      </right>
      <top style="thin">
        <color indexed="64"/>
      </top>
      <bottom/>
      <diagonal/>
    </border>
    <border>
      <left/>
      <right style="thin">
        <color theme="0" tint="-0.14996795556505021"/>
      </right>
      <top style="thin">
        <color indexed="64"/>
      </top>
      <bottom style="medium">
        <color indexed="64"/>
      </bottom>
      <diagonal/>
    </border>
    <border>
      <left/>
      <right style="thin">
        <color theme="0" tint="-0.14993743705557422"/>
      </right>
      <top/>
      <bottom/>
      <diagonal/>
    </border>
    <border>
      <left/>
      <right style="thin">
        <color theme="0" tint="-0.14993743705557422"/>
      </right>
      <top/>
      <bottom style="thick">
        <color theme="1" tint="0.499984740745262"/>
      </bottom>
      <diagonal/>
    </border>
    <border>
      <left/>
      <right style="thin">
        <color theme="0" tint="-0.14996795556505021"/>
      </right>
      <top/>
      <bottom style="thick">
        <color theme="1" tint="0.499984740745262"/>
      </bottom>
      <diagonal/>
    </border>
    <border>
      <left/>
      <right/>
      <top/>
      <bottom style="thick">
        <color theme="1" tint="0.499984740745262"/>
      </bottom>
      <diagonal/>
    </border>
    <border>
      <left style="thin">
        <color theme="0" tint="-0.14996795556505021"/>
      </left>
      <right/>
      <top/>
      <bottom style="thick">
        <color theme="1" tint="0.49998474074526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dotted">
        <color theme="0" tint="-0.14996795556505021"/>
      </right>
      <top/>
      <bottom style="dotted">
        <color theme="0" tint="-0.14996795556505021"/>
      </bottom>
      <diagonal/>
    </border>
    <border>
      <left style="dotted">
        <color theme="0" tint="-0.14996795556505021"/>
      </left>
      <right style="thin">
        <color indexed="64"/>
      </right>
      <top/>
      <bottom style="thin">
        <color indexed="64"/>
      </bottom>
      <diagonal/>
    </border>
    <border>
      <left style="dotted">
        <color theme="0" tint="-0.14996795556505021"/>
      </left>
      <right style="thin">
        <color indexed="64"/>
      </right>
      <top style="thin">
        <color indexed="64"/>
      </top>
      <bottom style="dotted">
        <color theme="0" tint="-0.14996795556505021"/>
      </bottom>
      <diagonal/>
    </border>
    <border>
      <left style="thin">
        <color indexed="64"/>
      </left>
      <right style="dotted">
        <color theme="0" tint="-0.14996795556505021"/>
      </right>
      <top style="thin">
        <color indexed="64"/>
      </top>
      <bottom style="dotted">
        <color theme="0" tint="-0.14996795556505021"/>
      </bottom>
      <diagonal/>
    </border>
    <border>
      <left style="dotted">
        <color theme="0" tint="-0.14996795556505021"/>
      </left>
      <right style="dotted">
        <color theme="0" tint="-0.14996795556505021"/>
      </right>
      <top style="thin">
        <color indexed="64"/>
      </top>
      <bottom style="dotted">
        <color theme="0" tint="-0.14996795556505021"/>
      </bottom>
      <diagonal/>
    </border>
    <border>
      <left style="thin">
        <color indexed="64"/>
      </left>
      <right style="dotted">
        <color theme="0" tint="-0.14996795556505021"/>
      </right>
      <top style="dotted">
        <color theme="0" tint="-0.14996795556505021"/>
      </top>
      <bottom style="thin">
        <color indexed="64"/>
      </bottom>
      <diagonal/>
    </border>
    <border>
      <left style="dotted">
        <color theme="0" tint="-0.14996795556505021"/>
      </left>
      <right style="dotted">
        <color theme="0" tint="-0.14996795556505021"/>
      </right>
      <top style="dotted">
        <color theme="0" tint="-0.14996795556505021"/>
      </top>
      <bottom style="thin">
        <color indexed="64"/>
      </bottom>
      <diagonal/>
    </border>
    <border>
      <left style="dotted">
        <color theme="0" tint="-0.14996795556505021"/>
      </left>
      <right style="dotted">
        <color theme="0" tint="-0.14996795556505021"/>
      </right>
      <top/>
      <bottom style="thin">
        <color indexed="64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/>
      <right style="thin">
        <color theme="0" tint="-0.14996795556505021"/>
      </right>
      <top style="thick">
        <color theme="1" tint="0.49998474074526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/>
      <top/>
      <bottom style="thin">
        <color theme="0" tint="-4.9989318521683403E-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4" tint="-0.499984740745262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/>
      <top/>
      <bottom/>
      <diagonal/>
    </border>
    <border>
      <left style="thin">
        <color theme="0" tint="-0.14993743705557422"/>
      </left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indexed="64"/>
      </top>
      <bottom style="thin">
        <color theme="0" tint="-0.14993743705557422"/>
      </bottom>
      <diagonal/>
    </border>
    <border>
      <left/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0" tint="-0.14996795556505021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0" tint="-0.14996795556505021"/>
      </top>
      <bottom style="medium">
        <color indexed="64"/>
      </bottom>
      <diagonal/>
    </border>
  </borders>
  <cellStyleXfs count="30">
    <xf numFmtId="0" fontId="0" fillId="0" borderId="0" applyBorder="0"/>
    <xf numFmtId="9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5" fillId="0" borderId="1"/>
    <xf numFmtId="44" fontId="5" fillId="0" borderId="1" applyFont="0" applyFill="0" applyBorder="0" applyAlignment="0" applyProtection="0"/>
    <xf numFmtId="9" fontId="5" fillId="0" borderId="1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1"/>
    <xf numFmtId="43" fontId="17" fillId="0" borderId="1" applyFont="0" applyFill="0" applyBorder="0" applyAlignment="0" applyProtection="0"/>
    <xf numFmtId="44" fontId="17" fillId="0" borderId="1" applyFont="0" applyFill="0" applyBorder="0" applyAlignment="0" applyProtection="0"/>
    <xf numFmtId="9" fontId="17" fillId="0" borderId="1" applyFont="0" applyFill="0" applyBorder="0" applyAlignment="0" applyProtection="0"/>
    <xf numFmtId="9" fontId="4" fillId="0" borderId="1" applyFont="0" applyFill="0" applyBorder="0" applyAlignment="0" applyProtection="0"/>
    <xf numFmtId="0" fontId="27" fillId="0" borderId="1"/>
    <xf numFmtId="0" fontId="3" fillId="0" borderId="1"/>
    <xf numFmtId="9" fontId="3" fillId="0" borderId="1" applyFont="0" applyFill="0" applyBorder="0" applyAlignment="0" applyProtection="0"/>
    <xf numFmtId="43" fontId="3" fillId="0" borderId="1" applyFont="0" applyFill="0" applyBorder="0" applyAlignment="0" applyProtection="0"/>
    <xf numFmtId="0" fontId="42" fillId="0" borderId="1"/>
    <xf numFmtId="0" fontId="4" fillId="0" borderId="1"/>
    <xf numFmtId="9" fontId="4" fillId="0" borderId="1" applyFont="0" applyFill="0" applyBorder="0" applyAlignment="0" applyProtection="0"/>
    <xf numFmtId="9" fontId="2" fillId="0" borderId="1" applyFont="0" applyFill="0" applyBorder="0" applyAlignment="0" applyProtection="0"/>
    <xf numFmtId="0" fontId="2" fillId="0" borderId="1"/>
    <xf numFmtId="43" fontId="4" fillId="0" borderId="1" applyFont="0" applyFill="0" applyBorder="0" applyAlignment="0" applyProtection="0"/>
    <xf numFmtId="0" fontId="17" fillId="0" borderId="1"/>
    <xf numFmtId="0" fontId="1" fillId="0" borderId="1"/>
    <xf numFmtId="9" fontId="1" fillId="0" borderId="1" applyFont="0" applyFill="0" applyBorder="0" applyAlignment="0" applyProtection="0"/>
    <xf numFmtId="9" fontId="17" fillId="0" borderId="1" applyFont="0" applyFill="0" applyBorder="0" applyAlignment="0" applyProtection="0"/>
    <xf numFmtId="43" fontId="1" fillId="0" borderId="1" applyFont="0" applyFill="0" applyBorder="0" applyAlignment="0" applyProtection="0"/>
    <xf numFmtId="43" fontId="1" fillId="0" borderId="1" applyFont="0" applyFill="0" applyBorder="0" applyAlignment="0" applyProtection="0"/>
    <xf numFmtId="9" fontId="1" fillId="0" borderId="1" applyFont="0" applyFill="0" applyBorder="0" applyAlignment="0" applyProtection="0"/>
    <xf numFmtId="0" fontId="99" fillId="0" borderId="0" applyNumberFormat="0" applyFill="0" applyBorder="0" applyAlignment="0" applyProtection="0"/>
  </cellStyleXfs>
  <cellXfs count="1303">
    <xf numFmtId="0" fontId="0" fillId="0" borderId="0" xfId="0" applyAlignment="1">
      <alignment vertical="top" wrapText="1"/>
    </xf>
    <xf numFmtId="1" fontId="9" fillId="0" borderId="0" xfId="0" applyNumberFormat="1" applyFont="1"/>
    <xf numFmtId="0" fontId="9" fillId="0" borderId="0" xfId="0" applyFont="1"/>
    <xf numFmtId="0" fontId="8" fillId="0" borderId="0" xfId="0" applyFont="1"/>
    <xf numFmtId="1" fontId="8" fillId="0" borderId="0" xfId="0" applyNumberFormat="1" applyFont="1" applyAlignment="1">
      <alignment horizontal="left"/>
    </xf>
    <xf numFmtId="167" fontId="9" fillId="0" borderId="0" xfId="0" applyNumberFormat="1" applyFont="1"/>
    <xf numFmtId="0" fontId="11" fillId="0" borderId="0" xfId="0" applyFont="1"/>
    <xf numFmtId="0" fontId="12" fillId="3" borderId="1" xfId="0" applyFont="1" applyFill="1" applyBorder="1"/>
    <xf numFmtId="172" fontId="9" fillId="0" borderId="0" xfId="1" applyNumberFormat="1" applyFont="1" applyAlignment="1"/>
    <xf numFmtId="172" fontId="19" fillId="0" borderId="1" xfId="0" applyNumberFormat="1" applyFont="1" applyBorder="1"/>
    <xf numFmtId="0" fontId="15" fillId="0" borderId="0" xfId="0" applyFont="1" applyAlignment="1">
      <alignment vertical="top" wrapText="1"/>
    </xf>
    <xf numFmtId="0" fontId="16" fillId="0" borderId="0" xfId="0" applyFont="1" applyAlignment="1">
      <alignment vertical="top" wrapText="1"/>
    </xf>
    <xf numFmtId="1" fontId="8" fillId="0" borderId="1" xfId="0" applyNumberFormat="1" applyFont="1" applyBorder="1"/>
    <xf numFmtId="1" fontId="9" fillId="0" borderId="1" xfId="0" applyNumberFormat="1" applyFont="1" applyBorder="1"/>
    <xf numFmtId="1" fontId="21" fillId="0" borderId="0" xfId="0" applyNumberFormat="1" applyFont="1"/>
    <xf numFmtId="1" fontId="19" fillId="0" borderId="0" xfId="0" applyNumberFormat="1" applyFont="1"/>
    <xf numFmtId="0" fontId="9" fillId="0" borderId="0" xfId="0" applyFont="1" applyAlignment="1">
      <alignment vertical="top"/>
    </xf>
    <xf numFmtId="0" fontId="9" fillId="0" borderId="0" xfId="0" applyFont="1" applyAlignment="1">
      <alignment horizontal="left" vertical="top" indent="1"/>
    </xf>
    <xf numFmtId="10" fontId="8" fillId="0" borderId="0" xfId="1" applyNumberFormat="1" applyFont="1" applyAlignment="1"/>
    <xf numFmtId="0" fontId="24" fillId="0" borderId="0" xfId="0" applyFont="1" applyAlignment="1">
      <alignment horizontal="center" vertical="top"/>
    </xf>
    <xf numFmtId="0" fontId="8" fillId="0" borderId="1" xfId="0" applyFont="1" applyBorder="1"/>
    <xf numFmtId="0" fontId="0" fillId="0" borderId="1" xfId="0" applyBorder="1" applyAlignment="1">
      <alignment vertical="top" wrapText="1"/>
    </xf>
    <xf numFmtId="0" fontId="9" fillId="0" borderId="1" xfId="0" applyFont="1" applyBorder="1"/>
    <xf numFmtId="0" fontId="19" fillId="0" borderId="1" xfId="0" applyFont="1" applyBorder="1"/>
    <xf numFmtId="1" fontId="19" fillId="0" borderId="1" xfId="0" applyNumberFormat="1" applyFont="1" applyBorder="1"/>
    <xf numFmtId="172" fontId="19" fillId="0" borderId="0" xfId="0" applyNumberFormat="1" applyFont="1" applyAlignment="1">
      <alignment horizontal="center"/>
    </xf>
    <xf numFmtId="10" fontId="8" fillId="0" borderId="1" xfId="0" applyNumberFormat="1" applyFont="1" applyBorder="1"/>
    <xf numFmtId="167" fontId="8" fillId="0" borderId="1" xfId="0" applyNumberFormat="1" applyFont="1" applyBorder="1"/>
    <xf numFmtId="167" fontId="9" fillId="0" borderId="1" xfId="0" applyNumberFormat="1" applyFont="1" applyBorder="1"/>
    <xf numFmtId="171" fontId="9" fillId="0" borderId="1" xfId="0" applyNumberFormat="1" applyFont="1" applyBorder="1"/>
    <xf numFmtId="0" fontId="8" fillId="0" borderId="1" xfId="0" applyFont="1" applyBorder="1" applyAlignment="1">
      <alignment horizontal="left"/>
    </xf>
    <xf numFmtId="167" fontId="8" fillId="0" borderId="1" xfId="0" applyNumberFormat="1" applyFont="1" applyBorder="1" applyAlignment="1">
      <alignment horizontal="right"/>
    </xf>
    <xf numFmtId="1" fontId="8" fillId="0" borderId="1" xfId="0" applyNumberFormat="1" applyFont="1" applyBorder="1" applyAlignment="1">
      <alignment horizontal="right"/>
    </xf>
    <xf numFmtId="0" fontId="8" fillId="0" borderId="1" xfId="0" applyFont="1" applyBorder="1" applyAlignment="1">
      <alignment horizontal="right"/>
    </xf>
    <xf numFmtId="0" fontId="9" fillId="0" borderId="0" xfId="0" applyFont="1" applyAlignment="1">
      <alignment horizontal="left" indent="1"/>
    </xf>
    <xf numFmtId="9" fontId="28" fillId="0" borderId="1" xfId="0" applyNumberFormat="1" applyFont="1" applyBorder="1" applyAlignment="1">
      <alignment horizontal="right"/>
    </xf>
    <xf numFmtId="0" fontId="28" fillId="0" borderId="1" xfId="0" applyFont="1" applyBorder="1" applyAlignment="1">
      <alignment horizontal="right"/>
    </xf>
    <xf numFmtId="172" fontId="28" fillId="0" borderId="1" xfId="0" applyNumberFormat="1" applyFont="1" applyBorder="1" applyAlignment="1">
      <alignment horizontal="right"/>
    </xf>
    <xf numFmtId="0" fontId="9" fillId="0" borderId="18" xfId="0" applyFont="1" applyBorder="1"/>
    <xf numFmtId="0" fontId="8" fillId="0" borderId="1" xfId="0" applyFont="1" applyBorder="1" applyAlignment="1">
      <alignment horizontal="center"/>
    </xf>
    <xf numFmtId="1" fontId="19" fillId="0" borderId="1" xfId="0" applyNumberFormat="1" applyFont="1" applyBorder="1" applyAlignment="1">
      <alignment vertical="top" wrapText="1"/>
    </xf>
    <xf numFmtId="0" fontId="33" fillId="0" borderId="1" xfId="0" applyFont="1" applyBorder="1"/>
    <xf numFmtId="168" fontId="9" fillId="0" borderId="1" xfId="0" applyNumberFormat="1" applyFont="1" applyBorder="1"/>
    <xf numFmtId="168" fontId="35" fillId="0" borderId="1" xfId="0" applyNumberFormat="1" applyFont="1" applyBorder="1"/>
    <xf numFmtId="169" fontId="35" fillId="0" borderId="1" xfId="0" applyNumberFormat="1" applyFont="1" applyBorder="1"/>
    <xf numFmtId="0" fontId="21" fillId="0" borderId="1" xfId="13" applyFont="1"/>
    <xf numFmtId="168" fontId="21" fillId="0" borderId="1" xfId="13" applyNumberFormat="1" applyFont="1"/>
    <xf numFmtId="179" fontId="21" fillId="0" borderId="1" xfId="13" applyNumberFormat="1" applyFont="1"/>
    <xf numFmtId="167" fontId="19" fillId="0" borderId="1" xfId="0" applyNumberFormat="1" applyFont="1" applyBorder="1"/>
    <xf numFmtId="0" fontId="9" fillId="0" borderId="1" xfId="0" applyFont="1" applyBorder="1" applyAlignment="1">
      <alignment horizontal="right"/>
    </xf>
    <xf numFmtId="168" fontId="9" fillId="0" borderId="1" xfId="0" applyNumberFormat="1" applyFont="1" applyBorder="1" applyAlignment="1">
      <alignment horizontal="right"/>
    </xf>
    <xf numFmtId="169" fontId="9" fillId="0" borderId="1" xfId="0" applyNumberFormat="1" applyFont="1" applyBorder="1"/>
    <xf numFmtId="10" fontId="9" fillId="0" borderId="1" xfId="1" applyNumberFormat="1" applyFont="1" applyBorder="1" applyAlignment="1"/>
    <xf numFmtId="0" fontId="9" fillId="0" borderId="1" xfId="0" applyFont="1" applyBorder="1" applyAlignment="1">
      <alignment horizontal="left" indent="1"/>
    </xf>
    <xf numFmtId="168" fontId="9" fillId="0" borderId="1" xfId="2" applyNumberFormat="1" applyFont="1" applyBorder="1" applyAlignment="1"/>
    <xf numFmtId="167" fontId="9" fillId="0" borderId="1" xfId="0" applyNumberFormat="1" applyFont="1" applyBorder="1" applyAlignment="1">
      <alignment horizontal="left" indent="1"/>
    </xf>
    <xf numFmtId="1" fontId="9" fillId="0" borderId="1" xfId="0" applyNumberFormat="1" applyFont="1" applyBorder="1" applyAlignment="1">
      <alignment horizontal="left" indent="1"/>
    </xf>
    <xf numFmtId="172" fontId="13" fillId="0" borderId="1" xfId="0" applyNumberFormat="1" applyFont="1" applyBorder="1"/>
    <xf numFmtId="168" fontId="8" fillId="0" borderId="1" xfId="0" applyNumberFormat="1" applyFont="1" applyBorder="1"/>
    <xf numFmtId="168" fontId="8" fillId="0" borderId="16" xfId="0" applyNumberFormat="1" applyFont="1" applyBorder="1"/>
    <xf numFmtId="167" fontId="9" fillId="0" borderId="1" xfId="0" applyNumberFormat="1" applyFont="1" applyBorder="1" applyAlignment="1">
      <alignment horizontal="right" indent="1"/>
    </xf>
    <xf numFmtId="167" fontId="35" fillId="0" borderId="1" xfId="0" applyNumberFormat="1" applyFont="1" applyBorder="1" applyAlignment="1">
      <alignment horizontal="left"/>
    </xf>
    <xf numFmtId="0" fontId="39" fillId="0" borderId="0" xfId="0" applyFont="1" applyAlignment="1">
      <alignment vertical="top" wrapText="1"/>
    </xf>
    <xf numFmtId="0" fontId="17" fillId="0" borderId="0" xfId="0" applyFont="1" applyAlignment="1">
      <alignment vertical="top" wrapText="1"/>
    </xf>
    <xf numFmtId="0" fontId="23" fillId="0" borderId="1" xfId="0" applyFont="1" applyBorder="1"/>
    <xf numFmtId="0" fontId="43" fillId="6" borderId="1" xfId="17" applyFont="1" applyFill="1"/>
    <xf numFmtId="9" fontId="46" fillId="6" borderId="1" xfId="17" applyNumberFormat="1" applyFont="1" applyFill="1" applyAlignment="1">
      <alignment horizontal="center"/>
    </xf>
    <xf numFmtId="0" fontId="43" fillId="6" borderId="14" xfId="17" applyFont="1" applyFill="1" applyBorder="1"/>
    <xf numFmtId="179" fontId="47" fillId="6" borderId="1" xfId="17" applyNumberFormat="1" applyFont="1" applyFill="1" applyAlignment="1">
      <alignment horizontal="center"/>
    </xf>
    <xf numFmtId="0" fontId="43" fillId="0" borderId="1" xfId="17" applyFont="1"/>
    <xf numFmtId="9" fontId="43" fillId="0" borderId="1" xfId="17" applyNumberFormat="1" applyFont="1" applyAlignment="1">
      <alignment horizontal="center"/>
    </xf>
    <xf numFmtId="168" fontId="43" fillId="0" borderId="1" xfId="17" applyNumberFormat="1" applyFont="1" applyAlignment="1">
      <alignment horizontal="center"/>
    </xf>
    <xf numFmtId="0" fontId="44" fillId="0" borderId="1" xfId="17" applyFont="1"/>
    <xf numFmtId="168" fontId="44" fillId="0" borderId="1" xfId="17" applyNumberFormat="1" applyFont="1" applyAlignment="1">
      <alignment horizontal="center"/>
    </xf>
    <xf numFmtId="184" fontId="43" fillId="0" borderId="1" xfId="17" applyNumberFormat="1" applyFont="1"/>
    <xf numFmtId="0" fontId="43" fillId="0" borderId="1" xfId="17" applyFont="1" applyAlignment="1">
      <alignment horizontal="center"/>
    </xf>
    <xf numFmtId="168" fontId="43" fillId="0" borderId="1" xfId="17" applyNumberFormat="1" applyFont="1"/>
    <xf numFmtId="169" fontId="32" fillId="0" borderId="16" xfId="0" applyNumberFormat="1" applyFont="1" applyBorder="1"/>
    <xf numFmtId="172" fontId="33" fillId="0" borderId="1" xfId="0" applyNumberFormat="1" applyFont="1" applyBorder="1"/>
    <xf numFmtId="0" fontId="37" fillId="0" borderId="0" xfId="0" applyFont="1" applyAlignment="1">
      <alignment horizontal="right"/>
    </xf>
    <xf numFmtId="169" fontId="9" fillId="0" borderId="0" xfId="0" applyNumberFormat="1" applyFont="1"/>
    <xf numFmtId="169" fontId="8" fillId="0" borderId="16" xfId="0" applyNumberFormat="1" applyFont="1" applyBorder="1"/>
    <xf numFmtId="168" fontId="43" fillId="4" borderId="1" xfId="17" applyNumberFormat="1" applyFont="1" applyFill="1" applyAlignment="1">
      <alignment horizontal="center"/>
    </xf>
    <xf numFmtId="0" fontId="47" fillId="6" borderId="18" xfId="17" applyFont="1" applyFill="1" applyBorder="1" applyAlignment="1">
      <alignment horizontal="left" indent="1"/>
    </xf>
    <xf numFmtId="0" fontId="44" fillId="7" borderId="12" xfId="17" applyFont="1" applyFill="1" applyBorder="1"/>
    <xf numFmtId="9" fontId="44" fillId="7" borderId="12" xfId="17" applyNumberFormat="1" applyFont="1" applyFill="1" applyBorder="1"/>
    <xf numFmtId="168" fontId="44" fillId="7" borderId="12" xfId="17" applyNumberFormat="1" applyFont="1" applyFill="1" applyBorder="1" applyAlignment="1">
      <alignment horizontal="center"/>
    </xf>
    <xf numFmtId="10" fontId="9" fillId="0" borderId="34" xfId="1" applyNumberFormat="1" applyFont="1" applyBorder="1" applyAlignment="1"/>
    <xf numFmtId="0" fontId="21" fillId="0" borderId="1" xfId="20" applyFont="1" applyAlignment="1">
      <alignment horizontal="center"/>
    </xf>
    <xf numFmtId="0" fontId="16" fillId="4" borderId="0" xfId="0" applyFont="1" applyFill="1" applyAlignment="1">
      <alignment vertical="top" wrapText="1"/>
    </xf>
    <xf numFmtId="0" fontId="19" fillId="4" borderId="1" xfId="0" applyFont="1" applyFill="1" applyBorder="1"/>
    <xf numFmtId="1" fontId="19" fillId="4" borderId="1" xfId="0" applyNumberFormat="1" applyFont="1" applyFill="1" applyBorder="1"/>
    <xf numFmtId="172" fontId="19" fillId="4" borderId="1" xfId="0" applyNumberFormat="1" applyFont="1" applyFill="1" applyBorder="1"/>
    <xf numFmtId="172" fontId="19" fillId="4" borderId="0" xfId="0" applyNumberFormat="1" applyFont="1" applyFill="1" applyAlignment="1">
      <alignment horizontal="center"/>
    </xf>
    <xf numFmtId="0" fontId="0" fillId="4" borderId="0" xfId="0" applyFill="1" applyAlignment="1">
      <alignment vertical="top" wrapText="1"/>
    </xf>
    <xf numFmtId="0" fontId="0" fillId="4" borderId="1" xfId="0" applyFill="1" applyBorder="1" applyAlignment="1">
      <alignment vertical="top" wrapText="1"/>
    </xf>
    <xf numFmtId="172" fontId="13" fillId="4" borderId="1" xfId="0" applyNumberFormat="1" applyFont="1" applyFill="1" applyBorder="1"/>
    <xf numFmtId="0" fontId="15" fillId="4" borderId="0" xfId="0" applyFont="1" applyFill="1" applyAlignment="1">
      <alignment vertical="top" wrapText="1"/>
    </xf>
    <xf numFmtId="0" fontId="23" fillId="0" borderId="1" xfId="0" applyFont="1" applyBorder="1" applyAlignment="1">
      <alignment horizontal="right"/>
    </xf>
    <xf numFmtId="0" fontId="8" fillId="0" borderId="6" xfId="0" applyFont="1" applyBorder="1"/>
    <xf numFmtId="0" fontId="16" fillId="0" borderId="7" xfId="0" applyFont="1" applyBorder="1" applyAlignment="1">
      <alignment vertical="top" wrapText="1"/>
    </xf>
    <xf numFmtId="0" fontId="19" fillId="0" borderId="8" xfId="0" applyFont="1" applyBorder="1"/>
    <xf numFmtId="1" fontId="19" fillId="0" borderId="9" xfId="0" applyNumberFormat="1" applyFont="1" applyBorder="1"/>
    <xf numFmtId="0" fontId="16" fillId="0" borderId="9" xfId="0" applyFont="1" applyBorder="1" applyAlignment="1">
      <alignment vertical="top" wrapText="1"/>
    </xf>
    <xf numFmtId="172" fontId="19" fillId="0" borderId="10" xfId="0" applyNumberFormat="1" applyFont="1" applyBorder="1"/>
    <xf numFmtId="10" fontId="21" fillId="0" borderId="0" xfId="1" applyNumberFormat="1" applyFont="1" applyAlignment="1"/>
    <xf numFmtId="181" fontId="21" fillId="0" borderId="0" xfId="0" applyNumberFormat="1" applyFont="1"/>
    <xf numFmtId="168" fontId="9" fillId="0" borderId="34" xfId="0" applyNumberFormat="1" applyFont="1" applyBorder="1"/>
    <xf numFmtId="0" fontId="44" fillId="5" borderId="11" xfId="17" applyFont="1" applyFill="1" applyBorder="1"/>
    <xf numFmtId="0" fontId="44" fillId="5" borderId="12" xfId="17" applyFont="1" applyFill="1" applyBorder="1" applyAlignment="1">
      <alignment horizontal="center"/>
    </xf>
    <xf numFmtId="0" fontId="44" fillId="5" borderId="13" xfId="17" applyFont="1" applyFill="1" applyBorder="1" applyAlignment="1">
      <alignment horizontal="center"/>
    </xf>
    <xf numFmtId="0" fontId="43" fillId="6" borderId="18" xfId="17" applyFont="1" applyFill="1" applyBorder="1"/>
    <xf numFmtId="168" fontId="43" fillId="6" borderId="19" xfId="17" applyNumberFormat="1" applyFont="1" applyFill="1" applyBorder="1" applyAlignment="1">
      <alignment horizontal="center"/>
    </xf>
    <xf numFmtId="0" fontId="43" fillId="6" borderId="20" xfId="17" applyFont="1" applyFill="1" applyBorder="1"/>
    <xf numFmtId="0" fontId="44" fillId="8" borderId="11" xfId="17" applyFont="1" applyFill="1" applyBorder="1"/>
    <xf numFmtId="0" fontId="44" fillId="8" borderId="12" xfId="17" applyFont="1" applyFill="1" applyBorder="1" applyAlignment="1">
      <alignment horizontal="center"/>
    </xf>
    <xf numFmtId="0" fontId="44" fillId="8" borderId="13" xfId="17" applyFont="1" applyFill="1" applyBorder="1" applyAlignment="1">
      <alignment horizontal="center"/>
    </xf>
    <xf numFmtId="0" fontId="43" fillId="6" borderId="19" xfId="17" applyFont="1" applyFill="1" applyBorder="1"/>
    <xf numFmtId="172" fontId="46" fillId="6" borderId="19" xfId="17" applyNumberFormat="1" applyFont="1" applyFill="1" applyBorder="1" applyAlignment="1">
      <alignment horizontal="center"/>
    </xf>
    <xf numFmtId="0" fontId="47" fillId="6" borderId="1" xfId="17" applyFont="1" applyFill="1" applyAlignment="1">
      <alignment horizontal="left"/>
    </xf>
    <xf numFmtId="0" fontId="46" fillId="6" borderId="14" xfId="17" applyFont="1" applyFill="1" applyBorder="1" applyAlignment="1">
      <alignment horizontal="center"/>
    </xf>
    <xf numFmtId="172" fontId="55" fillId="6" borderId="21" xfId="17" applyNumberFormat="1" applyFont="1" applyFill="1" applyBorder="1" applyAlignment="1">
      <alignment horizontal="center"/>
    </xf>
    <xf numFmtId="0" fontId="45" fillId="0" borderId="1" xfId="16" applyFont="1"/>
    <xf numFmtId="190" fontId="43" fillId="0" borderId="1" xfId="21" applyNumberFormat="1" applyFont="1"/>
    <xf numFmtId="0" fontId="43" fillId="0" borderId="1" xfId="16" applyFont="1" applyAlignment="1">
      <alignment horizontal="left" indent="1"/>
    </xf>
    <xf numFmtId="168" fontId="55" fillId="0" borderId="1" xfId="16" applyNumberFormat="1" applyFont="1" applyAlignment="1">
      <alignment horizontal="center"/>
    </xf>
    <xf numFmtId="168" fontId="43" fillId="0" borderId="1" xfId="16" applyNumberFormat="1" applyFont="1" applyAlignment="1">
      <alignment horizontal="center"/>
    </xf>
    <xf numFmtId="168" fontId="56" fillId="0" borderId="1" xfId="17" applyNumberFormat="1" applyFont="1" applyAlignment="1">
      <alignment horizontal="center"/>
    </xf>
    <xf numFmtId="0" fontId="44" fillId="0" borderId="38" xfId="16" applyFont="1" applyBorder="1" applyAlignment="1">
      <alignment horizontal="left" indent="1"/>
    </xf>
    <xf numFmtId="0" fontId="44" fillId="0" borderId="38" xfId="17" applyFont="1" applyBorder="1"/>
    <xf numFmtId="168" fontId="56" fillId="0" borderId="38" xfId="17" applyNumberFormat="1" applyFont="1" applyBorder="1" applyAlignment="1">
      <alignment horizontal="center"/>
    </xf>
    <xf numFmtId="168" fontId="44" fillId="0" borderId="38" xfId="16" applyNumberFormat="1" applyFont="1" applyBorder="1" applyAlignment="1">
      <alignment horizontal="center"/>
    </xf>
    <xf numFmtId="0" fontId="43" fillId="0" borderId="1" xfId="16" applyFont="1" applyAlignment="1">
      <alignment horizontal="left" indent="2"/>
    </xf>
    <xf numFmtId="0" fontId="43" fillId="0" borderId="39" xfId="16" applyFont="1" applyBorder="1" applyAlignment="1">
      <alignment horizontal="left" indent="2"/>
    </xf>
    <xf numFmtId="0" fontId="43" fillId="0" borderId="39" xfId="17" applyFont="1" applyBorder="1"/>
    <xf numFmtId="168" fontId="56" fillId="0" borderId="39" xfId="17" applyNumberFormat="1" applyFont="1" applyBorder="1" applyAlignment="1">
      <alignment horizontal="center"/>
    </xf>
    <xf numFmtId="168" fontId="43" fillId="0" borderId="39" xfId="16" applyNumberFormat="1" applyFont="1" applyBorder="1" applyAlignment="1">
      <alignment horizontal="center"/>
    </xf>
    <xf numFmtId="0" fontId="45" fillId="0" borderId="1" xfId="16" applyFont="1" applyAlignment="1">
      <alignment horizontal="left"/>
    </xf>
    <xf numFmtId="0" fontId="44" fillId="0" borderId="1" xfId="16" applyFont="1" applyAlignment="1">
      <alignment horizontal="left" indent="1"/>
    </xf>
    <xf numFmtId="0" fontId="56" fillId="0" borderId="1" xfId="16" applyFont="1" applyAlignment="1">
      <alignment horizontal="left" indent="1"/>
    </xf>
    <xf numFmtId="172" fontId="56" fillId="0" borderId="1" xfId="18" applyNumberFormat="1" applyFont="1" applyAlignment="1">
      <alignment horizontal="center"/>
    </xf>
    <xf numFmtId="168" fontId="56" fillId="0" borderId="1" xfId="16" applyNumberFormat="1" applyFont="1" applyAlignment="1">
      <alignment horizontal="center"/>
    </xf>
    <xf numFmtId="191" fontId="43" fillId="0" borderId="1" xfId="17" applyNumberFormat="1" applyFont="1" applyAlignment="1">
      <alignment horizontal="left"/>
    </xf>
    <xf numFmtId="0" fontId="56" fillId="0" borderId="1" xfId="17" applyFont="1"/>
    <xf numFmtId="0" fontId="46" fillId="6" borderId="1" xfId="17" applyFont="1" applyFill="1" applyAlignment="1">
      <alignment horizontal="center"/>
    </xf>
    <xf numFmtId="172" fontId="55" fillId="6" borderId="1" xfId="17" applyNumberFormat="1" applyFont="1" applyFill="1" applyAlignment="1">
      <alignment horizontal="center"/>
    </xf>
    <xf numFmtId="9" fontId="43" fillId="0" borderId="1" xfId="1" applyFont="1" applyBorder="1" applyAlignment="1">
      <alignment horizontal="center"/>
    </xf>
    <xf numFmtId="168" fontId="57" fillId="0" borderId="1" xfId="16" applyNumberFormat="1" applyFont="1" applyAlignment="1">
      <alignment horizontal="center"/>
    </xf>
    <xf numFmtId="168" fontId="46" fillId="0" borderId="1" xfId="16" applyNumberFormat="1" applyFont="1" applyAlignment="1">
      <alignment horizontal="center"/>
    </xf>
    <xf numFmtId="0" fontId="9" fillId="0" borderId="19" xfId="0" applyFont="1" applyBorder="1"/>
    <xf numFmtId="0" fontId="9" fillId="0" borderId="18" xfId="0" applyFont="1" applyBorder="1" applyAlignment="1">
      <alignment vertical="top" wrapText="1"/>
    </xf>
    <xf numFmtId="0" fontId="37" fillId="0" borderId="18" xfId="0" applyFont="1" applyBorder="1"/>
    <xf numFmtId="0" fontId="9" fillId="0" borderId="14" xfId="0" applyFont="1" applyBorder="1" applyAlignment="1">
      <alignment vertical="top" wrapText="1"/>
    </xf>
    <xf numFmtId="0" fontId="9" fillId="0" borderId="21" xfId="0" applyFont="1" applyBorder="1"/>
    <xf numFmtId="0" fontId="9" fillId="0" borderId="1" xfId="0" applyFont="1" applyBorder="1" applyAlignment="1">
      <alignment vertical="top" wrapText="1"/>
    </xf>
    <xf numFmtId="0" fontId="23" fillId="0" borderId="18" xfId="0" applyFont="1" applyBorder="1"/>
    <xf numFmtId="0" fontId="38" fillId="0" borderId="40" xfId="20" applyFont="1" applyBorder="1" applyAlignment="1">
      <alignment horizontal="centerContinuous"/>
    </xf>
    <xf numFmtId="0" fontId="38" fillId="0" borderId="41" xfId="20" applyFont="1" applyBorder="1" applyAlignment="1">
      <alignment horizontal="centerContinuous"/>
    </xf>
    <xf numFmtId="0" fontId="38" fillId="0" borderId="42" xfId="20" applyFont="1" applyBorder="1" applyAlignment="1">
      <alignment horizontal="center"/>
    </xf>
    <xf numFmtId="0" fontId="38" fillId="0" borderId="43" xfId="20" applyFont="1" applyBorder="1" applyAlignment="1">
      <alignment horizontal="center"/>
    </xf>
    <xf numFmtId="172" fontId="35" fillId="0" borderId="42" xfId="5" applyNumberFormat="1" applyFont="1" applyBorder="1" applyAlignment="1">
      <alignment horizontal="center"/>
    </xf>
    <xf numFmtId="172" fontId="35" fillId="0" borderId="43" xfId="20" applyNumberFormat="1" applyFont="1" applyBorder="1" applyAlignment="1">
      <alignment horizontal="center"/>
    </xf>
    <xf numFmtId="0" fontId="9" fillId="0" borderId="42" xfId="0" applyFont="1" applyBorder="1"/>
    <xf numFmtId="0" fontId="9" fillId="0" borderId="43" xfId="0" applyFont="1" applyBorder="1"/>
    <xf numFmtId="172" fontId="35" fillId="0" borderId="44" xfId="5" applyNumberFormat="1" applyFont="1" applyBorder="1" applyAlignment="1">
      <alignment horizontal="center"/>
    </xf>
    <xf numFmtId="172" fontId="35" fillId="0" borderId="45" xfId="20" applyNumberFormat="1" applyFont="1" applyBorder="1" applyAlignment="1">
      <alignment horizontal="center"/>
    </xf>
    <xf numFmtId="172" fontId="35" fillId="0" borderId="42" xfId="5" applyNumberFormat="1" applyFont="1" applyFill="1" applyBorder="1" applyAlignment="1">
      <alignment horizontal="center"/>
    </xf>
    <xf numFmtId="172" fontId="35" fillId="0" borderId="42" xfId="20" applyNumberFormat="1" applyFont="1" applyBorder="1" applyAlignment="1">
      <alignment horizontal="center"/>
    </xf>
    <xf numFmtId="172" fontId="35" fillId="0" borderId="44" xfId="5" applyNumberFormat="1" applyFont="1" applyFill="1" applyBorder="1" applyAlignment="1">
      <alignment horizontal="center"/>
    </xf>
    <xf numFmtId="0" fontId="52" fillId="0" borderId="1" xfId="20" applyFont="1" applyAlignment="1">
      <alignment wrapText="1"/>
    </xf>
    <xf numFmtId="0" fontId="37" fillId="0" borderId="1" xfId="0" applyFont="1" applyBorder="1" applyAlignment="1">
      <alignment horizontal="right"/>
    </xf>
    <xf numFmtId="10" fontId="9" fillId="0" borderId="0" xfId="1" applyNumberFormat="1" applyFont="1" applyFill="1" applyAlignment="1"/>
    <xf numFmtId="181" fontId="9" fillId="0" borderId="0" xfId="0" applyNumberFormat="1" applyFont="1"/>
    <xf numFmtId="0" fontId="9" fillId="0" borderId="14" xfId="0" applyFont="1" applyBorder="1"/>
    <xf numFmtId="10" fontId="35" fillId="0" borderId="0" xfId="1" applyNumberFormat="1" applyFont="1" applyAlignment="1">
      <alignment horizontal="center" vertical="top" wrapText="1"/>
    </xf>
    <xf numFmtId="10" fontId="35" fillId="0" borderId="46" xfId="1" applyNumberFormat="1" applyFont="1" applyBorder="1" applyAlignment="1">
      <alignment horizontal="center" vertical="top" wrapText="1"/>
    </xf>
    <xf numFmtId="0" fontId="35" fillId="0" borderId="1" xfId="17" applyFont="1" applyAlignment="1">
      <alignment horizontal="center"/>
    </xf>
    <xf numFmtId="0" fontId="35" fillId="0" borderId="1" xfId="0" applyFont="1" applyBorder="1" applyAlignment="1">
      <alignment horizontal="left"/>
    </xf>
    <xf numFmtId="0" fontId="9" fillId="0" borderId="0" xfId="0" applyFont="1" applyAlignment="1">
      <alignment vertical="top" wrapText="1"/>
    </xf>
    <xf numFmtId="0" fontId="23" fillId="0" borderId="0" xfId="0" applyFont="1" applyAlignment="1">
      <alignment horizontal="left"/>
    </xf>
    <xf numFmtId="0" fontId="9" fillId="4" borderId="0" xfId="0" applyFont="1" applyFill="1" applyAlignment="1">
      <alignment vertical="top" wrapText="1"/>
    </xf>
    <xf numFmtId="193" fontId="9" fillId="0" borderId="1" xfId="6" applyNumberFormat="1" applyFont="1" applyBorder="1" applyAlignment="1"/>
    <xf numFmtId="10" fontId="9" fillId="0" borderId="1" xfId="0" applyNumberFormat="1" applyFont="1" applyBorder="1" applyAlignment="1">
      <alignment horizontal="left" indent="1"/>
    </xf>
    <xf numFmtId="10" fontId="31" fillId="0" borderId="1" xfId="1" applyNumberFormat="1" applyFont="1" applyFill="1" applyBorder="1" applyAlignment="1"/>
    <xf numFmtId="181" fontId="31" fillId="0" borderId="1" xfId="0" applyNumberFormat="1" applyFont="1" applyBorder="1"/>
    <xf numFmtId="168" fontId="31" fillId="0" borderId="1" xfId="0" applyNumberFormat="1" applyFont="1" applyBorder="1"/>
    <xf numFmtId="167" fontId="9" fillId="0" borderId="1" xfId="0" applyNumberFormat="1" applyFont="1" applyBorder="1" applyAlignment="1">
      <alignment horizontal="left"/>
    </xf>
    <xf numFmtId="0" fontId="56" fillId="0" borderId="1" xfId="17" applyFont="1" applyAlignment="1">
      <alignment horizontal="center"/>
    </xf>
    <xf numFmtId="172" fontId="46" fillId="6" borderId="1" xfId="17" applyNumberFormat="1" applyFont="1" applyFill="1" applyAlignment="1">
      <alignment horizontal="center"/>
    </xf>
    <xf numFmtId="0" fontId="46" fillId="6" borderId="1" xfId="17" applyFont="1" applyFill="1"/>
    <xf numFmtId="0" fontId="58" fillId="6" borderId="1" xfId="17" applyFont="1" applyFill="1" applyAlignment="1">
      <alignment horizontal="center"/>
    </xf>
    <xf numFmtId="0" fontId="58" fillId="6" borderId="19" xfId="17" applyFont="1" applyFill="1" applyBorder="1" applyAlignment="1">
      <alignment horizontal="center"/>
    </xf>
    <xf numFmtId="0" fontId="9" fillId="0" borderId="19" xfId="0" applyFont="1" applyBorder="1" applyAlignment="1">
      <alignment vertical="top" wrapText="1"/>
    </xf>
    <xf numFmtId="0" fontId="9" fillId="0" borderId="20" xfId="0" applyFont="1" applyBorder="1" applyAlignment="1">
      <alignment vertical="top" wrapText="1"/>
    </xf>
    <xf numFmtId="186" fontId="21" fillId="0" borderId="18" xfId="20" applyNumberFormat="1" applyFont="1" applyBorder="1" applyAlignment="1">
      <alignment horizontal="left" indent="2"/>
    </xf>
    <xf numFmtId="0" fontId="21" fillId="0" borderId="18" xfId="20" applyFont="1" applyBorder="1" applyAlignment="1">
      <alignment horizontal="left" indent="2"/>
    </xf>
    <xf numFmtId="0" fontId="43" fillId="6" borderId="18" xfId="17" applyFont="1" applyFill="1" applyBorder="1" applyAlignment="1">
      <alignment horizontal="left" indent="1"/>
    </xf>
    <xf numFmtId="0" fontId="51" fillId="0" borderId="1" xfId="17" applyFont="1"/>
    <xf numFmtId="0" fontId="44" fillId="6" borderId="11" xfId="17" applyFont="1" applyFill="1" applyBorder="1"/>
    <xf numFmtId="0" fontId="43" fillId="6" borderId="12" xfId="17" applyFont="1" applyFill="1" applyBorder="1" applyAlignment="1">
      <alignment horizontal="center"/>
    </xf>
    <xf numFmtId="168" fontId="44" fillId="6" borderId="13" xfId="17" applyNumberFormat="1" applyFont="1" applyFill="1" applyBorder="1" applyAlignment="1">
      <alignment horizontal="center"/>
    </xf>
    <xf numFmtId="0" fontId="65" fillId="0" borderId="1" xfId="17" applyFont="1"/>
    <xf numFmtId="0" fontId="56" fillId="0" borderId="1" xfId="17" applyFont="1" applyAlignment="1">
      <alignment horizontal="left" indent="1"/>
    </xf>
    <xf numFmtId="0" fontId="61" fillId="7" borderId="2" xfId="0" applyFont="1" applyFill="1" applyBorder="1"/>
    <xf numFmtId="168" fontId="56" fillId="0" borderId="46" xfId="17" applyNumberFormat="1" applyFont="1" applyBorder="1" applyAlignment="1">
      <alignment horizontal="center"/>
    </xf>
    <xf numFmtId="0" fontId="8" fillId="0" borderId="0" xfId="0" applyFont="1" applyAlignment="1">
      <alignment vertical="top" wrapText="1"/>
    </xf>
    <xf numFmtId="180" fontId="33" fillId="0" borderId="1" xfId="0" applyNumberFormat="1" applyFont="1" applyBorder="1"/>
    <xf numFmtId="0" fontId="35" fillId="0" borderId="0" xfId="0" applyFont="1" applyAlignment="1">
      <alignment vertical="top" wrapText="1"/>
    </xf>
    <xf numFmtId="0" fontId="9" fillId="0" borderId="0" xfId="0" applyFont="1" applyAlignment="1">
      <alignment horizontal="left" vertical="top" wrapText="1" indent="1"/>
    </xf>
    <xf numFmtId="0" fontId="9" fillId="0" borderId="16" xfId="0" applyFont="1" applyBorder="1" applyAlignment="1">
      <alignment vertical="top" wrapText="1"/>
    </xf>
    <xf numFmtId="0" fontId="35" fillId="0" borderId="0" xfId="0" applyFont="1"/>
    <xf numFmtId="168" fontId="9" fillId="0" borderId="0" xfId="0" applyNumberFormat="1" applyFont="1" applyAlignment="1">
      <alignment vertical="top" wrapText="1"/>
    </xf>
    <xf numFmtId="0" fontId="23" fillId="0" borderId="0" xfId="0" applyFont="1" applyAlignment="1">
      <alignment vertical="top" wrapText="1"/>
    </xf>
    <xf numFmtId="168" fontId="33" fillId="0" borderId="1" xfId="0" applyNumberFormat="1" applyFont="1" applyBorder="1"/>
    <xf numFmtId="0" fontId="8" fillId="0" borderId="6" xfId="0" applyFont="1" applyBorder="1" applyAlignment="1">
      <alignment horizontal="left"/>
    </xf>
    <xf numFmtId="179" fontId="9" fillId="0" borderId="1" xfId="0" applyNumberFormat="1" applyFont="1" applyBorder="1" applyAlignment="1">
      <alignment horizontal="center" vertical="top" wrapText="1"/>
    </xf>
    <xf numFmtId="0" fontId="75" fillId="0" borderId="0" xfId="0" applyFont="1" applyAlignment="1">
      <alignment horizontal="right" vertical="top" wrapText="1"/>
    </xf>
    <xf numFmtId="1" fontId="8" fillId="0" borderId="15" xfId="0" applyNumberFormat="1" applyFont="1" applyBorder="1" applyAlignment="1">
      <alignment horizontal="left"/>
    </xf>
    <xf numFmtId="1" fontId="32" fillId="0" borderId="17" xfId="0" applyNumberFormat="1" applyFont="1" applyBorder="1" applyAlignment="1">
      <alignment horizontal="right"/>
    </xf>
    <xf numFmtId="0" fontId="8" fillId="0" borderId="18" xfId="0" applyFont="1" applyBorder="1" applyAlignment="1">
      <alignment vertical="top"/>
    </xf>
    <xf numFmtId="168" fontId="8" fillId="0" borderId="19" xfId="0" applyNumberFormat="1" applyFont="1" applyBorder="1" applyAlignment="1">
      <alignment vertical="top" wrapText="1"/>
    </xf>
    <xf numFmtId="0" fontId="19" fillId="0" borderId="18" xfId="0" applyFont="1" applyBorder="1" applyAlignment="1">
      <alignment horizontal="left" vertical="top" indent="1"/>
    </xf>
    <xf numFmtId="168" fontId="9" fillId="0" borderId="19" xfId="0" applyNumberFormat="1" applyFont="1" applyBorder="1" applyAlignment="1">
      <alignment vertical="top" wrapText="1"/>
    </xf>
    <xf numFmtId="0" fontId="9" fillId="0" borderId="20" xfId="0" applyFont="1" applyBorder="1"/>
    <xf numFmtId="0" fontId="9" fillId="0" borderId="21" xfId="0" applyFont="1" applyBorder="1" applyAlignment="1">
      <alignment vertical="top" wrapText="1"/>
    </xf>
    <xf numFmtId="0" fontId="9" fillId="0" borderId="1" xfId="0" applyFont="1" applyBorder="1" applyAlignment="1">
      <alignment vertical="top"/>
    </xf>
    <xf numFmtId="181" fontId="9" fillId="0" borderId="1" xfId="0" applyNumberFormat="1" applyFont="1" applyBorder="1" applyAlignment="1">
      <alignment vertical="top"/>
    </xf>
    <xf numFmtId="10" fontId="9" fillId="0" borderId="1" xfId="1" applyNumberFormat="1" applyFont="1" applyBorder="1" applyAlignment="1">
      <alignment vertical="top"/>
    </xf>
    <xf numFmtId="0" fontId="9" fillId="0" borderId="1" xfId="0" applyFont="1" applyBorder="1" applyAlignment="1">
      <alignment horizontal="left" vertical="top" indent="1"/>
    </xf>
    <xf numFmtId="10" fontId="9" fillId="0" borderId="1" xfId="0" applyNumberFormat="1" applyFont="1" applyBorder="1" applyAlignment="1">
      <alignment vertical="top"/>
    </xf>
    <xf numFmtId="0" fontId="9" fillId="0" borderId="34" xfId="0" applyFont="1" applyBorder="1" applyAlignment="1">
      <alignment vertical="top"/>
    </xf>
    <xf numFmtId="0" fontId="9" fillId="0" borderId="47" xfId="0" applyFont="1" applyBorder="1" applyAlignment="1">
      <alignment horizontal="left" vertical="top" indent="1"/>
    </xf>
    <xf numFmtId="10" fontId="9" fillId="0" borderId="48" xfId="0" applyNumberFormat="1" applyFont="1" applyBorder="1" applyAlignment="1">
      <alignment vertical="top"/>
    </xf>
    <xf numFmtId="181" fontId="9" fillId="0" borderId="48" xfId="0" applyNumberFormat="1" applyFont="1" applyBorder="1" applyAlignment="1">
      <alignment vertical="top"/>
    </xf>
    <xf numFmtId="0" fontId="9" fillId="0" borderId="73" xfId="0" applyFont="1" applyBorder="1" applyAlignment="1">
      <alignment vertical="top"/>
    </xf>
    <xf numFmtId="0" fontId="9" fillId="0" borderId="73" xfId="0" applyFont="1" applyBorder="1" applyAlignment="1">
      <alignment horizontal="left" indent="1"/>
    </xf>
    <xf numFmtId="10" fontId="9" fillId="0" borderId="74" xfId="0" applyNumberFormat="1" applyFont="1" applyBorder="1" applyAlignment="1">
      <alignment vertical="top"/>
    </xf>
    <xf numFmtId="0" fontId="59" fillId="10" borderId="1" xfId="0" applyFont="1" applyFill="1" applyBorder="1"/>
    <xf numFmtId="1" fontId="19" fillId="10" borderId="1" xfId="0" applyNumberFormat="1" applyFont="1" applyFill="1" applyBorder="1"/>
    <xf numFmtId="0" fontId="16" fillId="10" borderId="0" xfId="0" applyFont="1" applyFill="1" applyAlignment="1">
      <alignment vertical="top" wrapText="1"/>
    </xf>
    <xf numFmtId="172" fontId="19" fillId="10" borderId="1" xfId="0" applyNumberFormat="1" applyFont="1" applyFill="1" applyBorder="1"/>
    <xf numFmtId="0" fontId="0" fillId="10" borderId="0" xfId="0" applyFill="1" applyAlignment="1">
      <alignment vertical="top" wrapText="1"/>
    </xf>
    <xf numFmtId="172" fontId="19" fillId="10" borderId="0" xfId="0" applyNumberFormat="1" applyFont="1" applyFill="1" applyAlignment="1">
      <alignment horizontal="center"/>
    </xf>
    <xf numFmtId="0" fontId="0" fillId="10" borderId="1" xfId="0" applyFill="1" applyBorder="1" applyAlignment="1">
      <alignment vertical="top" wrapText="1"/>
    </xf>
    <xf numFmtId="172" fontId="13" fillId="10" borderId="1" xfId="0" applyNumberFormat="1" applyFont="1" applyFill="1" applyBorder="1"/>
    <xf numFmtId="0" fontId="19" fillId="10" borderId="1" xfId="0" applyFont="1" applyFill="1" applyBorder="1" applyAlignment="1">
      <alignment horizontal="left" indent="1"/>
    </xf>
    <xf numFmtId="182" fontId="19" fillId="10" borderId="1" xfId="0" applyNumberFormat="1" applyFont="1" applyFill="1" applyBorder="1"/>
    <xf numFmtId="0" fontId="16" fillId="10" borderId="1" xfId="0" applyFont="1" applyFill="1" applyBorder="1" applyAlignment="1">
      <alignment vertical="top" wrapText="1"/>
    </xf>
    <xf numFmtId="0" fontId="56" fillId="0" borderId="1" xfId="17" applyFont="1" applyAlignment="1">
      <alignment horizontal="right"/>
    </xf>
    <xf numFmtId="10" fontId="56" fillId="0" borderId="1" xfId="17" applyNumberFormat="1" applyFont="1" applyAlignment="1">
      <alignment horizontal="center"/>
    </xf>
    <xf numFmtId="10" fontId="35" fillId="0" borderId="46" xfId="10" applyNumberFormat="1" applyFont="1" applyFill="1" applyBorder="1" applyAlignment="1">
      <alignment horizontal="center" vertical="top" wrapText="1"/>
    </xf>
    <xf numFmtId="185" fontId="43" fillId="0" borderId="1" xfId="17" applyNumberFormat="1" applyFont="1" applyAlignment="1">
      <alignment horizontal="center"/>
    </xf>
    <xf numFmtId="10" fontId="78" fillId="0" borderId="46" xfId="10" applyNumberFormat="1" applyFont="1" applyFill="1" applyBorder="1" applyAlignment="1">
      <alignment horizontal="center" vertical="top" wrapText="1"/>
    </xf>
    <xf numFmtId="0" fontId="78" fillId="0" borderId="1" xfId="17" applyFont="1" applyAlignment="1">
      <alignment horizontal="center"/>
    </xf>
    <xf numFmtId="10" fontId="78" fillId="0" borderId="46" xfId="1" applyNumberFormat="1" applyFont="1" applyBorder="1" applyAlignment="1">
      <alignment horizontal="center" vertical="top" wrapText="1"/>
    </xf>
    <xf numFmtId="10" fontId="78" fillId="0" borderId="0" xfId="1" applyNumberFormat="1" applyFont="1" applyAlignment="1">
      <alignment horizontal="center" vertical="top" wrapText="1"/>
    </xf>
    <xf numFmtId="0" fontId="75" fillId="0" borderId="1" xfId="0" applyFont="1" applyBorder="1"/>
    <xf numFmtId="0" fontId="75" fillId="0" borderId="1" xfId="0" applyFont="1" applyBorder="1" applyAlignment="1">
      <alignment horizontal="right"/>
    </xf>
    <xf numFmtId="0" fontId="81" fillId="0" borderId="0" xfId="0" applyFont="1" applyAlignment="1">
      <alignment vertical="top"/>
    </xf>
    <xf numFmtId="0" fontId="9" fillId="10" borderId="0" xfId="0" applyFont="1" applyFill="1" applyAlignment="1">
      <alignment horizontal="left" vertical="top" indent="1"/>
    </xf>
    <xf numFmtId="43" fontId="9" fillId="10" borderId="2" xfId="6" applyFont="1" applyFill="1" applyBorder="1" applyAlignment="1">
      <alignment vertical="top"/>
    </xf>
    <xf numFmtId="0" fontId="19" fillId="10" borderId="0" xfId="0" applyFont="1" applyFill="1" applyAlignment="1">
      <alignment vertical="top"/>
    </xf>
    <xf numFmtId="0" fontId="9" fillId="9" borderId="0" xfId="0" applyFont="1" applyFill="1" applyAlignment="1">
      <alignment vertical="top"/>
    </xf>
    <xf numFmtId="0" fontId="0" fillId="0" borderId="0" xfId="0" applyAlignment="1">
      <alignment vertical="top"/>
    </xf>
    <xf numFmtId="10" fontId="62" fillId="0" borderId="1" xfId="0" applyNumberFormat="1" applyFont="1" applyBorder="1" applyAlignment="1">
      <alignment vertical="top"/>
    </xf>
    <xf numFmtId="179" fontId="62" fillId="0" borderId="1" xfId="0" applyNumberFormat="1" applyFont="1" applyBorder="1" applyAlignment="1">
      <alignment horizontal="right" vertical="top"/>
    </xf>
    <xf numFmtId="10" fontId="33" fillId="0" borderId="1" xfId="0" applyNumberFormat="1" applyFont="1" applyBorder="1" applyAlignment="1">
      <alignment vertical="top"/>
    </xf>
    <xf numFmtId="0" fontId="9" fillId="4" borderId="0" xfId="0" applyFont="1" applyFill="1" applyAlignment="1">
      <alignment vertical="top"/>
    </xf>
    <xf numFmtId="179" fontId="0" fillId="0" borderId="0" xfId="0" applyNumberFormat="1" applyAlignment="1">
      <alignment vertical="top"/>
    </xf>
    <xf numFmtId="1" fontId="0" fillId="0" borderId="1" xfId="0" applyNumberFormat="1" applyBorder="1" applyAlignment="1">
      <alignment horizontal="left" indent="1"/>
    </xf>
    <xf numFmtId="10" fontId="0" fillId="0" borderId="1" xfId="0" applyNumberFormat="1" applyBorder="1" applyAlignment="1">
      <alignment horizontal="left" indent="1"/>
    </xf>
    <xf numFmtId="0" fontId="0" fillId="0" borderId="1" xfId="0" quotePrefix="1" applyBorder="1" applyAlignment="1">
      <alignment horizontal="left" indent="1"/>
    </xf>
    <xf numFmtId="168" fontId="9" fillId="0" borderId="0" xfId="0" applyNumberFormat="1" applyFont="1"/>
    <xf numFmtId="0" fontId="35" fillId="0" borderId="1" xfId="0" applyFont="1" applyBorder="1" applyAlignment="1">
      <alignment vertical="top" wrapText="1"/>
    </xf>
    <xf numFmtId="167" fontId="0" fillId="0" borderId="1" xfId="0" applyNumberFormat="1" applyBorder="1" applyAlignment="1">
      <alignment horizontal="left"/>
    </xf>
    <xf numFmtId="174" fontId="9" fillId="0" borderId="0" xfId="0" applyNumberFormat="1" applyFont="1" applyAlignment="1">
      <alignment vertical="top" wrapText="1"/>
    </xf>
    <xf numFmtId="0" fontId="0" fillId="0" borderId="72" xfId="0" applyBorder="1" applyAlignment="1">
      <alignment horizontal="left" vertical="top" indent="1"/>
    </xf>
    <xf numFmtId="10" fontId="9" fillId="0" borderId="73" xfId="1" applyNumberFormat="1" applyFont="1" applyBorder="1" applyAlignment="1">
      <alignment vertical="top"/>
    </xf>
    <xf numFmtId="0" fontId="56" fillId="0" borderId="1" xfId="16" applyFont="1" applyAlignment="1">
      <alignment horizontal="left" indent="3"/>
    </xf>
    <xf numFmtId="0" fontId="47" fillId="0" borderId="1" xfId="16" applyFont="1" applyAlignment="1">
      <alignment horizontal="left" indent="3"/>
    </xf>
    <xf numFmtId="0" fontId="43" fillId="0" borderId="1" xfId="16" applyFont="1" applyAlignment="1">
      <alignment horizontal="left" indent="4"/>
    </xf>
    <xf numFmtId="0" fontId="44" fillId="0" borderId="1" xfId="16" applyFont="1" applyAlignment="1">
      <alignment horizontal="left" indent="4"/>
    </xf>
    <xf numFmtId="168" fontId="44" fillId="0" borderId="1" xfId="16" applyNumberFormat="1" applyFont="1" applyAlignment="1">
      <alignment horizontal="center"/>
    </xf>
    <xf numFmtId="0" fontId="44" fillId="5" borderId="12" xfId="17" applyFont="1" applyFill="1" applyBorder="1"/>
    <xf numFmtId="168" fontId="44" fillId="5" borderId="12" xfId="17" applyNumberFormat="1" applyFont="1" applyFill="1" applyBorder="1" applyAlignment="1">
      <alignment horizontal="center"/>
    </xf>
    <xf numFmtId="0" fontId="88" fillId="6" borderId="1" xfId="17" applyFont="1" applyFill="1"/>
    <xf numFmtId="0" fontId="89" fillId="0" borderId="40" xfId="20" applyFont="1" applyBorder="1" applyAlignment="1">
      <alignment horizontal="centerContinuous"/>
    </xf>
    <xf numFmtId="0" fontId="75" fillId="0" borderId="1" xfId="20" applyFont="1" applyAlignment="1">
      <alignment horizontal="center" wrapText="1"/>
    </xf>
    <xf numFmtId="0" fontId="75" fillId="0" borderId="1" xfId="20" applyFont="1" applyAlignment="1">
      <alignment horizontal="center"/>
    </xf>
    <xf numFmtId="168" fontId="9" fillId="0" borderId="34" xfId="0" applyNumberFormat="1" applyFont="1" applyBorder="1" applyAlignment="1">
      <alignment horizontal="right"/>
    </xf>
    <xf numFmtId="0" fontId="9" fillId="0" borderId="0" xfId="0" applyFont="1" applyAlignment="1">
      <alignment horizontal="right"/>
    </xf>
    <xf numFmtId="10" fontId="9" fillId="0" borderId="0" xfId="1" applyNumberFormat="1" applyFont="1" applyFill="1" applyAlignment="1">
      <alignment horizontal="right"/>
    </xf>
    <xf numFmtId="181" fontId="9" fillId="0" borderId="0" xfId="0" applyNumberFormat="1" applyFont="1" applyAlignment="1">
      <alignment horizontal="right"/>
    </xf>
    <xf numFmtId="0" fontId="9" fillId="0" borderId="0" xfId="0" applyFont="1" applyAlignment="1">
      <alignment horizontal="right" vertical="top" wrapText="1"/>
    </xf>
    <xf numFmtId="0" fontId="56" fillId="0" borderId="1" xfId="17" applyFont="1" applyAlignment="1">
      <alignment vertical="top" wrapText="1"/>
    </xf>
    <xf numFmtId="0" fontId="56" fillId="0" borderId="1" xfId="17" applyFont="1" applyAlignment="1">
      <alignment vertical="top"/>
    </xf>
    <xf numFmtId="0" fontId="44" fillId="8" borderId="12" xfId="17" applyFont="1" applyFill="1" applyBorder="1" applyAlignment="1">
      <alignment horizontal="left"/>
    </xf>
    <xf numFmtId="172" fontId="46" fillId="0" borderId="1" xfId="17" applyNumberFormat="1" applyFont="1" applyAlignment="1">
      <alignment horizontal="center"/>
    </xf>
    <xf numFmtId="0" fontId="90" fillId="0" borderId="1" xfId="16" applyFont="1" applyAlignment="1">
      <alignment horizontal="left"/>
    </xf>
    <xf numFmtId="0" fontId="56" fillId="0" borderId="38" xfId="17" applyFont="1" applyBorder="1" applyAlignment="1">
      <alignment horizontal="left" indent="2"/>
    </xf>
    <xf numFmtId="0" fontId="56" fillId="0" borderId="38" xfId="17" applyFont="1" applyBorder="1"/>
    <xf numFmtId="0" fontId="56" fillId="0" borderId="38" xfId="17" applyFont="1" applyBorder="1" applyAlignment="1">
      <alignment horizontal="center"/>
    </xf>
    <xf numFmtId="168" fontId="56" fillId="0" borderId="38" xfId="16" applyNumberFormat="1" applyFont="1" applyBorder="1" applyAlignment="1">
      <alignment horizontal="center"/>
    </xf>
    <xf numFmtId="0" fontId="56" fillId="0" borderId="1" xfId="17" applyFont="1" applyAlignment="1">
      <alignment horizontal="left" indent="2"/>
    </xf>
    <xf numFmtId="0" fontId="91" fillId="0" borderId="39" xfId="17" applyFont="1" applyBorder="1" applyAlignment="1">
      <alignment horizontal="left" indent="1"/>
    </xf>
    <xf numFmtId="0" fontId="91" fillId="0" borderId="39" xfId="17" applyFont="1" applyBorder="1"/>
    <xf numFmtId="0" fontId="91" fillId="0" borderId="39" xfId="17" applyFont="1" applyBorder="1" applyAlignment="1">
      <alignment horizontal="center"/>
    </xf>
    <xf numFmtId="168" fontId="91" fillId="0" borderId="39" xfId="17" applyNumberFormat="1" applyFont="1" applyBorder="1" applyAlignment="1">
      <alignment horizontal="center"/>
    </xf>
    <xf numFmtId="0" fontId="40" fillId="0" borderId="1" xfId="0" applyFont="1" applyBorder="1" applyAlignment="1">
      <alignment vertical="top" wrapText="1"/>
    </xf>
    <xf numFmtId="0" fontId="17" fillId="0" borderId="1" xfId="22" applyAlignment="1">
      <alignment vertical="top" wrapText="1"/>
    </xf>
    <xf numFmtId="0" fontId="43" fillId="0" borderId="1" xfId="23" applyFont="1"/>
    <xf numFmtId="0" fontId="43" fillId="0" borderId="48" xfId="23" applyFont="1" applyBorder="1"/>
    <xf numFmtId="0" fontId="17" fillId="0" borderId="1" xfId="22" applyAlignment="1">
      <alignment vertical="center" wrapText="1"/>
    </xf>
    <xf numFmtId="0" fontId="1" fillId="0" borderId="1" xfId="23"/>
    <xf numFmtId="168" fontId="43" fillId="0" borderId="48" xfId="23" applyNumberFormat="1" applyFont="1" applyBorder="1" applyAlignment="1">
      <alignment horizontal="center"/>
    </xf>
    <xf numFmtId="168" fontId="43" fillId="0" borderId="1" xfId="23" applyNumberFormat="1" applyFont="1" applyAlignment="1">
      <alignment horizontal="center"/>
    </xf>
    <xf numFmtId="0" fontId="51" fillId="0" borderId="1" xfId="23" applyFont="1"/>
    <xf numFmtId="0" fontId="56" fillId="0" borderId="1" xfId="23" applyFont="1" applyAlignment="1">
      <alignment horizontal="right"/>
    </xf>
    <xf numFmtId="168" fontId="56" fillId="0" borderId="1" xfId="23" applyNumberFormat="1" applyFont="1" applyAlignment="1">
      <alignment horizontal="center"/>
    </xf>
    <xf numFmtId="0" fontId="39" fillId="0" borderId="1" xfId="22" applyFont="1" applyAlignment="1">
      <alignment vertical="top" wrapText="1"/>
    </xf>
    <xf numFmtId="0" fontId="17" fillId="5" borderId="1" xfId="22" applyFill="1" applyAlignment="1">
      <alignment vertical="top" wrapText="1"/>
    </xf>
    <xf numFmtId="0" fontId="17" fillId="7" borderId="1" xfId="22" applyFill="1" applyAlignment="1">
      <alignment vertical="top" wrapText="1"/>
    </xf>
    <xf numFmtId="0" fontId="6" fillId="7" borderId="1" xfId="22" applyFont="1" applyFill="1" applyAlignment="1">
      <alignment vertical="top" wrapText="1"/>
    </xf>
    <xf numFmtId="168" fontId="56" fillId="0" borderId="48" xfId="23" applyNumberFormat="1" applyFont="1" applyBorder="1" applyAlignment="1">
      <alignment horizontal="left"/>
    </xf>
    <xf numFmtId="0" fontId="1" fillId="11" borderId="71" xfId="23" applyFill="1" applyBorder="1"/>
    <xf numFmtId="168" fontId="56" fillId="0" borderId="34" xfId="23" applyNumberFormat="1" applyFont="1" applyBorder="1" applyAlignment="1">
      <alignment horizontal="center"/>
    </xf>
    <xf numFmtId="0" fontId="1" fillId="11" borderId="48" xfId="23" applyFill="1" applyBorder="1"/>
    <xf numFmtId="168" fontId="49" fillId="11" borderId="48" xfId="23" applyNumberFormat="1" applyFont="1" applyFill="1" applyBorder="1" applyAlignment="1">
      <alignment horizontal="center"/>
    </xf>
    <xf numFmtId="168" fontId="49" fillId="0" borderId="1" xfId="23" applyNumberFormat="1" applyFont="1" applyAlignment="1">
      <alignment horizontal="center"/>
    </xf>
    <xf numFmtId="168" fontId="49" fillId="11" borderId="74" xfId="23" applyNumberFormat="1" applyFont="1" applyFill="1" applyBorder="1" applyAlignment="1">
      <alignment horizontal="center"/>
    </xf>
    <xf numFmtId="168" fontId="56" fillId="0" borderId="73" xfId="23" applyNumberFormat="1" applyFont="1" applyBorder="1" applyAlignment="1">
      <alignment horizontal="center"/>
    </xf>
    <xf numFmtId="0" fontId="9" fillId="13" borderId="18" xfId="0" applyFont="1" applyFill="1" applyBorder="1" applyAlignment="1">
      <alignment vertical="top" wrapText="1"/>
    </xf>
    <xf numFmtId="0" fontId="9" fillId="13" borderId="1" xfId="0" applyFont="1" applyFill="1" applyBorder="1" applyAlignment="1">
      <alignment vertical="top" wrapText="1"/>
    </xf>
    <xf numFmtId="0" fontId="9" fillId="13" borderId="19" xfId="0" applyFont="1" applyFill="1" applyBorder="1" applyAlignment="1">
      <alignment vertical="top" wrapText="1"/>
    </xf>
    <xf numFmtId="0" fontId="37" fillId="13" borderId="1" xfId="0" applyFont="1" applyFill="1" applyBorder="1" applyAlignment="1">
      <alignment horizontal="center" vertical="top" wrapText="1"/>
    </xf>
    <xf numFmtId="0" fontId="89" fillId="13" borderId="40" xfId="20" applyFont="1" applyFill="1" applyBorder="1" applyAlignment="1">
      <alignment horizontal="centerContinuous"/>
    </xf>
    <xf numFmtId="0" fontId="38" fillId="13" borderId="41" xfId="20" applyFont="1" applyFill="1" applyBorder="1" applyAlignment="1">
      <alignment horizontal="centerContinuous"/>
    </xf>
    <xf numFmtId="0" fontId="38" fillId="13" borderId="42" xfId="20" applyFont="1" applyFill="1" applyBorder="1" applyAlignment="1">
      <alignment horizontal="center"/>
    </xf>
    <xf numFmtId="0" fontId="38" fillId="13" borderId="43" xfId="20" applyFont="1" applyFill="1" applyBorder="1" applyAlignment="1">
      <alignment horizontal="center"/>
    </xf>
    <xf numFmtId="0" fontId="9" fillId="13" borderId="19" xfId="0" applyFont="1" applyFill="1" applyBorder="1"/>
    <xf numFmtId="0" fontId="19" fillId="13" borderId="18" xfId="0" applyFont="1" applyFill="1" applyBorder="1" applyAlignment="1">
      <alignment horizontal="left" indent="2"/>
    </xf>
    <xf numFmtId="172" fontId="28" fillId="13" borderId="1" xfId="20" applyNumberFormat="1" applyFont="1" applyFill="1" applyAlignment="1">
      <alignment horizontal="center"/>
    </xf>
    <xf numFmtId="172" fontId="35" fillId="13" borderId="42" xfId="5" applyNumberFormat="1" applyFont="1" applyFill="1" applyBorder="1" applyAlignment="1">
      <alignment horizontal="center"/>
    </xf>
    <xf numFmtId="172" fontId="35" fillId="13" borderId="43" xfId="20" applyNumberFormat="1" applyFont="1" applyFill="1" applyBorder="1" applyAlignment="1">
      <alignment horizontal="center"/>
    </xf>
    <xf numFmtId="172" fontId="35" fillId="13" borderId="44" xfId="5" applyNumberFormat="1" applyFont="1" applyFill="1" applyBorder="1" applyAlignment="1">
      <alignment horizontal="center"/>
    </xf>
    <xf numFmtId="172" fontId="35" fillId="13" borderId="45" xfId="20" applyNumberFormat="1" applyFont="1" applyFill="1" applyBorder="1" applyAlignment="1">
      <alignment horizontal="center"/>
    </xf>
    <xf numFmtId="0" fontId="23" fillId="13" borderId="18" xfId="0" applyFont="1" applyFill="1" applyBorder="1"/>
    <xf numFmtId="172" fontId="35" fillId="13" borderId="1" xfId="5" applyNumberFormat="1" applyFont="1" applyFill="1" applyBorder="1" applyAlignment="1">
      <alignment horizontal="center"/>
    </xf>
    <xf numFmtId="172" fontId="35" fillId="13" borderId="1" xfId="20" applyNumberFormat="1" applyFont="1" applyFill="1" applyAlignment="1">
      <alignment horizontal="center"/>
    </xf>
    <xf numFmtId="0" fontId="23" fillId="13" borderId="15" xfId="0" applyFont="1" applyFill="1" applyBorder="1"/>
    <xf numFmtId="0" fontId="37" fillId="13" borderId="16" xfId="0" applyFont="1" applyFill="1" applyBorder="1" applyAlignment="1">
      <alignment horizontal="center" vertical="top" wrapText="1"/>
    </xf>
    <xf numFmtId="172" fontId="35" fillId="13" borderId="16" xfId="5" applyNumberFormat="1" applyFont="1" applyFill="1" applyBorder="1" applyAlignment="1">
      <alignment horizontal="center"/>
    </xf>
    <xf numFmtId="172" fontId="35" fillId="13" borderId="16" xfId="20" applyNumberFormat="1" applyFont="1" applyFill="1" applyBorder="1" applyAlignment="1">
      <alignment horizontal="center"/>
    </xf>
    <xf numFmtId="0" fontId="9" fillId="13" borderId="17" xfId="0" applyFont="1" applyFill="1" applyBorder="1"/>
    <xf numFmtId="0" fontId="9" fillId="13" borderId="20" xfId="0" applyFont="1" applyFill="1" applyBorder="1" applyAlignment="1">
      <alignment vertical="top" wrapText="1"/>
    </xf>
    <xf numFmtId="0" fontId="9" fillId="13" borderId="14" xfId="0" applyFont="1" applyFill="1" applyBorder="1"/>
    <xf numFmtId="0" fontId="9" fillId="13" borderId="21" xfId="0" applyFont="1" applyFill="1" applyBorder="1"/>
    <xf numFmtId="0" fontId="12" fillId="0" borderId="0" xfId="0" applyFont="1" applyAlignment="1">
      <alignment horizontal="left" vertical="top"/>
    </xf>
    <xf numFmtId="0" fontId="8" fillId="14" borderId="70" xfId="0" applyFont="1" applyFill="1" applyBorder="1" applyAlignment="1">
      <alignment vertical="top"/>
    </xf>
    <xf numFmtId="0" fontId="9" fillId="14" borderId="34" xfId="0" applyFont="1" applyFill="1" applyBorder="1" applyAlignment="1">
      <alignment vertical="top"/>
    </xf>
    <xf numFmtId="0" fontId="8" fillId="14" borderId="34" xfId="0" applyFont="1" applyFill="1" applyBorder="1" applyAlignment="1">
      <alignment vertical="top"/>
    </xf>
    <xf numFmtId="0" fontId="9" fillId="14" borderId="71" xfId="0" applyFont="1" applyFill="1" applyBorder="1" applyAlignment="1">
      <alignment vertical="top"/>
    </xf>
    <xf numFmtId="0" fontId="24" fillId="15" borderId="0" xfId="0" applyFont="1" applyFill="1" applyAlignment="1">
      <alignment vertical="top"/>
    </xf>
    <xf numFmtId="0" fontId="76" fillId="15" borderId="1" xfId="0" applyFont="1" applyFill="1" applyBorder="1" applyAlignment="1">
      <alignment vertical="top"/>
    </xf>
    <xf numFmtId="0" fontId="77" fillId="15" borderId="1" xfId="0" applyFont="1" applyFill="1" applyBorder="1" applyAlignment="1">
      <alignment vertical="top" wrapText="1"/>
    </xf>
    <xf numFmtId="0" fontId="83" fillId="15" borderId="1" xfId="0" applyFont="1" applyFill="1" applyBorder="1" applyAlignment="1">
      <alignment horizontal="right" vertical="top"/>
    </xf>
    <xf numFmtId="0" fontId="84" fillId="15" borderId="1" xfId="0" applyFont="1" applyFill="1" applyBorder="1" applyAlignment="1">
      <alignment horizontal="right" vertical="top"/>
    </xf>
    <xf numFmtId="1" fontId="11" fillId="15" borderId="1" xfId="0" applyNumberFormat="1" applyFont="1" applyFill="1" applyBorder="1"/>
    <xf numFmtId="180" fontId="32" fillId="14" borderId="16" xfId="0" applyNumberFormat="1" applyFont="1" applyFill="1" applyBorder="1"/>
    <xf numFmtId="168" fontId="8" fillId="14" borderId="16" xfId="0" applyNumberFormat="1" applyFont="1" applyFill="1" applyBorder="1"/>
    <xf numFmtId="0" fontId="8" fillId="14" borderId="18" xfId="0" applyFont="1" applyFill="1" applyBorder="1" applyAlignment="1">
      <alignment vertical="top"/>
    </xf>
    <xf numFmtId="0" fontId="9" fillId="14" borderId="1" xfId="0" applyFont="1" applyFill="1" applyBorder="1" applyAlignment="1">
      <alignment vertical="top" wrapText="1"/>
    </xf>
    <xf numFmtId="168" fontId="8" fillId="14" borderId="17" xfId="0" applyNumberFormat="1" applyFont="1" applyFill="1" applyBorder="1" applyAlignment="1">
      <alignment vertical="top" wrapText="1"/>
    </xf>
    <xf numFmtId="0" fontId="76" fillId="15" borderId="11" xfId="0" applyFont="1" applyFill="1" applyBorder="1"/>
    <xf numFmtId="0" fontId="77" fillId="15" borderId="12" xfId="0" applyFont="1" applyFill="1" applyBorder="1"/>
    <xf numFmtId="0" fontId="77" fillId="15" borderId="13" xfId="0" applyFont="1" applyFill="1" applyBorder="1" applyAlignment="1">
      <alignment vertical="top" wrapText="1"/>
    </xf>
    <xf numFmtId="0" fontId="77" fillId="15" borderId="12" xfId="0" applyFont="1" applyFill="1" applyBorder="1" applyAlignment="1">
      <alignment vertical="top" wrapText="1"/>
    </xf>
    <xf numFmtId="0" fontId="77" fillId="15" borderId="13" xfId="0" applyFont="1" applyFill="1" applyBorder="1"/>
    <xf numFmtId="0" fontId="76" fillId="15" borderId="15" xfId="0" applyFont="1" applyFill="1" applyBorder="1"/>
    <xf numFmtId="0" fontId="77" fillId="15" borderId="16" xfId="0" applyFont="1" applyFill="1" applyBorder="1"/>
    <xf numFmtId="0" fontId="77" fillId="15" borderId="17" xfId="0" applyFont="1" applyFill="1" applyBorder="1" applyAlignment="1">
      <alignment vertical="top" wrapText="1"/>
    </xf>
    <xf numFmtId="0" fontId="9" fillId="14" borderId="16" xfId="0" applyFont="1" applyFill="1" applyBorder="1" applyAlignment="1">
      <alignment vertical="top" wrapText="1"/>
    </xf>
    <xf numFmtId="0" fontId="23" fillId="14" borderId="16" xfId="0" applyFont="1" applyFill="1" applyBorder="1" applyAlignment="1">
      <alignment horizontal="center" vertical="top"/>
    </xf>
    <xf numFmtId="0" fontId="23" fillId="14" borderId="16" xfId="0" applyFont="1" applyFill="1" applyBorder="1" applyAlignment="1">
      <alignment horizontal="center" vertical="top" wrapText="1"/>
    </xf>
    <xf numFmtId="10" fontId="66" fillId="14" borderId="17" xfId="1" applyNumberFormat="1" applyFont="1" applyFill="1" applyBorder="1" applyAlignment="1">
      <alignment horizontal="center"/>
    </xf>
    <xf numFmtId="0" fontId="19" fillId="14" borderId="18" xfId="0" applyFont="1" applyFill="1" applyBorder="1" applyAlignment="1">
      <alignment horizontal="left" vertical="top" wrapText="1" indent="1"/>
    </xf>
    <xf numFmtId="9" fontId="8" fillId="14" borderId="19" xfId="0" applyNumberFormat="1" applyFont="1" applyFill="1" applyBorder="1" applyAlignment="1">
      <alignment horizontal="center" vertical="top" wrapText="1"/>
    </xf>
    <xf numFmtId="172" fontId="40" fillId="14" borderId="19" xfId="1" applyNumberFormat="1" applyFont="1" applyFill="1" applyBorder="1" applyAlignment="1">
      <alignment horizontal="center" vertical="top" wrapText="1"/>
    </xf>
    <xf numFmtId="0" fontId="32" fillId="14" borderId="18" xfId="0" applyFont="1" applyFill="1" applyBorder="1" applyAlignment="1">
      <alignment horizontal="left" indent="1"/>
    </xf>
    <xf numFmtId="168" fontId="9" fillId="14" borderId="1" xfId="0" applyNumberFormat="1" applyFont="1" applyFill="1" applyBorder="1" applyAlignment="1">
      <alignment horizontal="center" vertical="top" wrapText="1"/>
    </xf>
    <xf numFmtId="168" fontId="8" fillId="14" borderId="19" xfId="0" applyNumberFormat="1" applyFont="1" applyFill="1" applyBorder="1" applyAlignment="1">
      <alignment horizontal="center" vertical="top" wrapText="1"/>
    </xf>
    <xf numFmtId="172" fontId="35" fillId="16" borderId="1" xfId="20" applyNumberFormat="1" applyFont="1" applyFill="1" applyAlignment="1">
      <alignment horizontal="center"/>
    </xf>
    <xf numFmtId="172" fontId="33" fillId="14" borderId="1" xfId="20" applyNumberFormat="1" applyFont="1" applyFill="1" applyAlignment="1">
      <alignment horizontal="center"/>
    </xf>
    <xf numFmtId="10" fontId="8" fillId="14" borderId="19" xfId="0" applyNumberFormat="1" applyFont="1" applyFill="1" applyBorder="1" applyAlignment="1">
      <alignment horizontal="center" vertical="top" wrapText="1"/>
    </xf>
    <xf numFmtId="0" fontId="35" fillId="16" borderId="1" xfId="23" applyFont="1" applyFill="1" applyAlignment="1">
      <alignment horizontal="center"/>
    </xf>
    <xf numFmtId="10" fontId="9" fillId="14" borderId="1" xfId="0" applyNumberFormat="1" applyFont="1" applyFill="1" applyBorder="1" applyAlignment="1">
      <alignment horizontal="center" vertical="top" wrapText="1"/>
    </xf>
    <xf numFmtId="181" fontId="9" fillId="14" borderId="1" xfId="0" applyNumberFormat="1" applyFont="1" applyFill="1" applyBorder="1" applyAlignment="1">
      <alignment horizontal="center" vertical="top" wrapText="1"/>
    </xf>
    <xf numFmtId="181" fontId="8" fillId="14" borderId="19" xfId="0" applyNumberFormat="1" applyFont="1" applyFill="1" applyBorder="1" applyAlignment="1">
      <alignment horizontal="center" vertical="top" wrapText="1"/>
    </xf>
    <xf numFmtId="0" fontId="32" fillId="14" borderId="3" xfId="0" applyFont="1" applyFill="1" applyBorder="1" applyAlignment="1">
      <alignment horizontal="left" indent="1"/>
    </xf>
    <xf numFmtId="0" fontId="9" fillId="14" borderId="4" xfId="0" applyFont="1" applyFill="1" applyBorder="1" applyAlignment="1">
      <alignment vertical="top" wrapText="1"/>
    </xf>
    <xf numFmtId="168" fontId="35" fillId="16" borderId="4" xfId="0" applyNumberFormat="1" applyFont="1" applyFill="1" applyBorder="1" applyAlignment="1">
      <alignment horizontal="center" vertical="top" wrapText="1"/>
    </xf>
    <xf numFmtId="168" fontId="9" fillId="14" borderId="4" xfId="0" applyNumberFormat="1" applyFont="1" applyFill="1" applyBorder="1" applyAlignment="1">
      <alignment horizontal="center" vertical="top" wrapText="1"/>
    </xf>
    <xf numFmtId="168" fontId="8" fillId="14" borderId="5" xfId="0" applyNumberFormat="1" applyFont="1" applyFill="1" applyBorder="1" applyAlignment="1">
      <alignment horizontal="center" vertical="top" wrapText="1"/>
    </xf>
    <xf numFmtId="0" fontId="32" fillId="14" borderId="6" xfId="0" applyFont="1" applyFill="1" applyBorder="1" applyAlignment="1">
      <alignment horizontal="left" indent="1"/>
    </xf>
    <xf numFmtId="168" fontId="35" fillId="16" borderId="1" xfId="0" applyNumberFormat="1" applyFont="1" applyFill="1" applyBorder="1" applyAlignment="1">
      <alignment horizontal="center" vertical="top" wrapText="1"/>
    </xf>
    <xf numFmtId="168" fontId="33" fillId="14" borderId="1" xfId="0" applyNumberFormat="1" applyFont="1" applyFill="1" applyBorder="1" applyAlignment="1">
      <alignment horizontal="center" vertical="top" wrapText="1"/>
    </xf>
    <xf numFmtId="168" fontId="8" fillId="14" borderId="7" xfId="0" applyNumberFormat="1" applyFont="1" applyFill="1" applyBorder="1" applyAlignment="1">
      <alignment horizontal="center" vertical="top" wrapText="1"/>
    </xf>
    <xf numFmtId="0" fontId="32" fillId="14" borderId="8" xfId="0" applyFont="1" applyFill="1" applyBorder="1" applyAlignment="1">
      <alignment horizontal="left" indent="1"/>
    </xf>
    <xf numFmtId="0" fontId="9" fillId="14" borderId="9" xfId="0" applyFont="1" applyFill="1" applyBorder="1" applyAlignment="1">
      <alignment vertical="top" wrapText="1"/>
    </xf>
    <xf numFmtId="168" fontId="35" fillId="16" borderId="93" xfId="0" applyNumberFormat="1" applyFont="1" applyFill="1" applyBorder="1" applyAlignment="1">
      <alignment horizontal="center" vertical="top" wrapText="1"/>
    </xf>
    <xf numFmtId="168" fontId="32" fillId="14" borderId="32" xfId="0" applyNumberFormat="1" applyFont="1" applyFill="1" applyBorder="1" applyAlignment="1">
      <alignment horizontal="center" vertical="top" wrapText="1"/>
    </xf>
    <xf numFmtId="168" fontId="8" fillId="14" borderId="82" xfId="0" applyNumberFormat="1" applyFont="1" applyFill="1" applyBorder="1" applyAlignment="1">
      <alignment horizontal="center" vertical="top" wrapText="1"/>
    </xf>
    <xf numFmtId="0" fontId="9" fillId="14" borderId="18" xfId="0" applyFont="1" applyFill="1" applyBorder="1" applyAlignment="1">
      <alignment vertical="top" wrapText="1"/>
    </xf>
    <xf numFmtId="0" fontId="32" fillId="14" borderId="1" xfId="0" applyFont="1" applyFill="1" applyBorder="1" applyAlignment="1">
      <alignment horizontal="left"/>
    </xf>
    <xf numFmtId="0" fontId="9" fillId="14" borderId="0" xfId="0" applyFont="1" applyFill="1" applyAlignment="1">
      <alignment vertical="top" wrapText="1"/>
    </xf>
    <xf numFmtId="10" fontId="33" fillId="14" borderId="19" xfId="1" applyNumberFormat="1" applyFont="1" applyFill="1" applyBorder="1" applyAlignment="1"/>
    <xf numFmtId="181" fontId="33" fillId="14" borderId="19" xfId="0" applyNumberFormat="1" applyFont="1" applyFill="1" applyBorder="1"/>
    <xf numFmtId="168" fontId="33" fillId="14" borderId="19" xfId="0" applyNumberFormat="1" applyFont="1" applyFill="1" applyBorder="1"/>
    <xf numFmtId="0" fontId="9" fillId="14" borderId="20" xfId="0" applyFont="1" applyFill="1" applyBorder="1" applyAlignment="1">
      <alignment vertical="top" wrapText="1"/>
    </xf>
    <xf numFmtId="0" fontId="9" fillId="14" borderId="14" xfId="0" applyFont="1" applyFill="1" applyBorder="1" applyAlignment="1">
      <alignment vertical="top" wrapText="1"/>
    </xf>
    <xf numFmtId="0" fontId="9" fillId="14" borderId="21" xfId="0" applyFont="1" applyFill="1" applyBorder="1" applyAlignment="1">
      <alignment vertical="top" wrapText="1"/>
    </xf>
    <xf numFmtId="0" fontId="32" fillId="14" borderId="14" xfId="0" applyFont="1" applyFill="1" applyBorder="1" applyAlignment="1">
      <alignment horizontal="left"/>
    </xf>
    <xf numFmtId="168" fontId="33" fillId="14" borderId="21" xfId="0" applyNumberFormat="1" applyFont="1" applyFill="1" applyBorder="1"/>
    <xf numFmtId="0" fontId="9" fillId="17" borderId="15" xfId="0" applyFont="1" applyFill="1" applyBorder="1" applyAlignment="1">
      <alignment vertical="top" wrapText="1"/>
    </xf>
    <xf numFmtId="0" fontId="9" fillId="17" borderId="16" xfId="0" applyFont="1" applyFill="1" applyBorder="1" applyAlignment="1">
      <alignment vertical="top" wrapText="1"/>
    </xf>
    <xf numFmtId="0" fontId="23" fillId="17" borderId="16" xfId="0" applyFont="1" applyFill="1" applyBorder="1" applyAlignment="1">
      <alignment horizontal="center" vertical="top"/>
    </xf>
    <xf numFmtId="0" fontId="23" fillId="17" borderId="16" xfId="0" applyFont="1" applyFill="1" applyBorder="1" applyAlignment="1">
      <alignment horizontal="center" vertical="top" wrapText="1"/>
    </xf>
    <xf numFmtId="10" fontId="66" fillId="17" borderId="17" xfId="1" applyNumberFormat="1" applyFont="1" applyFill="1" applyBorder="1" applyAlignment="1">
      <alignment horizontal="center"/>
    </xf>
    <xf numFmtId="0" fontId="19" fillId="17" borderId="18" xfId="0" applyFont="1" applyFill="1" applyBorder="1" applyAlignment="1">
      <alignment horizontal="left" vertical="top" wrapText="1" indent="1"/>
    </xf>
    <xf numFmtId="0" fontId="9" fillId="17" borderId="1" xfId="0" applyFont="1" applyFill="1" applyBorder="1" applyAlignment="1">
      <alignment vertical="top" wrapText="1"/>
    </xf>
    <xf numFmtId="172" fontId="28" fillId="17" borderId="1" xfId="0" applyNumberFormat="1" applyFont="1" applyFill="1" applyBorder="1" applyAlignment="1">
      <alignment horizontal="center" vertical="top" wrapText="1"/>
    </xf>
    <xf numFmtId="172" fontId="33" fillId="17" borderId="1" xfId="0" applyNumberFormat="1" applyFont="1" applyFill="1" applyBorder="1" applyAlignment="1">
      <alignment horizontal="center" vertical="top" wrapText="1"/>
    </xf>
    <xf numFmtId="9" fontId="8" fillId="17" borderId="19" xfId="0" applyNumberFormat="1" applyFont="1" applyFill="1" applyBorder="1" applyAlignment="1">
      <alignment horizontal="center" vertical="top" wrapText="1"/>
    </xf>
    <xf numFmtId="172" fontId="28" fillId="17" borderId="1" xfId="20" applyNumberFormat="1" applyFont="1" applyFill="1" applyAlignment="1">
      <alignment horizontal="center"/>
    </xf>
    <xf numFmtId="172" fontId="40" fillId="17" borderId="19" xfId="1" applyNumberFormat="1" applyFont="1" applyFill="1" applyBorder="1" applyAlignment="1">
      <alignment horizontal="center" vertical="top" wrapText="1"/>
    </xf>
    <xf numFmtId="0" fontId="32" fillId="17" borderId="18" xfId="0" applyFont="1" applyFill="1" applyBorder="1" applyAlignment="1">
      <alignment horizontal="left" indent="1"/>
    </xf>
    <xf numFmtId="168" fontId="9" fillId="17" borderId="1" xfId="0" applyNumberFormat="1" applyFont="1" applyFill="1" applyBorder="1" applyAlignment="1">
      <alignment horizontal="center" vertical="top" wrapText="1"/>
    </xf>
    <xf numFmtId="168" fontId="8" fillId="17" borderId="19" xfId="0" applyNumberFormat="1" applyFont="1" applyFill="1" applyBorder="1" applyAlignment="1">
      <alignment horizontal="center" vertical="top" wrapText="1"/>
    </xf>
    <xf numFmtId="10" fontId="9" fillId="17" borderId="1" xfId="0" applyNumberFormat="1" applyFont="1" applyFill="1" applyBorder="1" applyAlignment="1">
      <alignment horizontal="center" vertical="top" wrapText="1"/>
    </xf>
    <xf numFmtId="10" fontId="8" fillId="17" borderId="19" xfId="0" applyNumberFormat="1" applyFont="1" applyFill="1" applyBorder="1" applyAlignment="1">
      <alignment horizontal="center" vertical="top" wrapText="1"/>
    </xf>
    <xf numFmtId="181" fontId="9" fillId="17" borderId="1" xfId="0" applyNumberFormat="1" applyFont="1" applyFill="1" applyBorder="1" applyAlignment="1">
      <alignment horizontal="center" vertical="top" wrapText="1"/>
    </xf>
    <xf numFmtId="181" fontId="8" fillId="17" borderId="19" xfId="0" applyNumberFormat="1" applyFont="1" applyFill="1" applyBorder="1" applyAlignment="1">
      <alignment horizontal="center" vertical="top" wrapText="1"/>
    </xf>
    <xf numFmtId="0" fontId="32" fillId="17" borderId="20" xfId="0" applyFont="1" applyFill="1" applyBorder="1" applyAlignment="1">
      <alignment horizontal="left" indent="1"/>
    </xf>
    <xf numFmtId="0" fontId="9" fillId="17" borderId="14" xfId="0" applyFont="1" applyFill="1" applyBorder="1" applyAlignment="1">
      <alignment vertical="top" wrapText="1"/>
    </xf>
    <xf numFmtId="0" fontId="35" fillId="17" borderId="14" xfId="0" applyFont="1" applyFill="1" applyBorder="1" applyAlignment="1">
      <alignment horizontal="center" vertical="top" wrapText="1"/>
    </xf>
    <xf numFmtId="168" fontId="8" fillId="17" borderId="21" xfId="0" applyNumberFormat="1" applyFont="1" applyFill="1" applyBorder="1" applyAlignment="1">
      <alignment horizontal="center" vertical="top" wrapText="1"/>
    </xf>
    <xf numFmtId="0" fontId="76" fillId="15" borderId="35" xfId="0" applyFont="1" applyFill="1" applyBorder="1"/>
    <xf numFmtId="1" fontId="71" fillId="15" borderId="36" xfId="0" applyNumberFormat="1" applyFont="1" applyFill="1" applyBorder="1"/>
    <xf numFmtId="0" fontId="72" fillId="15" borderId="36" xfId="0" applyFont="1" applyFill="1" applyBorder="1"/>
    <xf numFmtId="0" fontId="70" fillId="15" borderId="37" xfId="0" applyFont="1" applyFill="1" applyBorder="1" applyAlignment="1">
      <alignment vertical="top" wrapText="1"/>
    </xf>
    <xf numFmtId="172" fontId="33" fillId="14" borderId="58" xfId="0" applyNumberFormat="1" applyFont="1" applyFill="1" applyBorder="1" applyAlignment="1">
      <alignment horizontal="left" indent="1"/>
    </xf>
    <xf numFmtId="0" fontId="16" fillId="14" borderId="16" xfId="0" applyFont="1" applyFill="1" applyBorder="1" applyAlignment="1">
      <alignment vertical="top" wrapText="1"/>
    </xf>
    <xf numFmtId="1" fontId="19" fillId="14" borderId="16" xfId="0" applyNumberFormat="1" applyFont="1" applyFill="1" applyBorder="1"/>
    <xf numFmtId="10" fontId="33" fillId="14" borderId="17" xfId="0" applyNumberFormat="1" applyFont="1" applyFill="1" applyBorder="1"/>
    <xf numFmtId="172" fontId="33" fillId="14" borderId="6" xfId="0" applyNumberFormat="1" applyFont="1" applyFill="1" applyBorder="1" applyAlignment="1">
      <alignment horizontal="left" indent="1"/>
    </xf>
    <xf numFmtId="0" fontId="16" fillId="14" borderId="1" xfId="0" applyFont="1" applyFill="1" applyBorder="1" applyAlignment="1">
      <alignment vertical="top" wrapText="1"/>
    </xf>
    <xf numFmtId="1" fontId="19" fillId="14" borderId="1" xfId="0" applyNumberFormat="1" applyFont="1" applyFill="1" applyBorder="1"/>
    <xf numFmtId="172" fontId="33" fillId="14" borderId="61" xfId="0" applyNumberFormat="1" applyFont="1" applyFill="1" applyBorder="1" applyAlignment="1">
      <alignment horizontal="left" indent="1"/>
    </xf>
    <xf numFmtId="0" fontId="16" fillId="14" borderId="14" xfId="0" applyFont="1" applyFill="1" applyBorder="1" applyAlignment="1">
      <alignment vertical="top" wrapText="1"/>
    </xf>
    <xf numFmtId="1" fontId="19" fillId="14" borderId="14" xfId="0" applyNumberFormat="1" applyFont="1" applyFill="1" applyBorder="1"/>
    <xf numFmtId="0" fontId="15" fillId="10" borderId="0" xfId="0" applyFont="1" applyFill="1" applyAlignment="1">
      <alignment vertical="top" wrapText="1"/>
    </xf>
    <xf numFmtId="166" fontId="0" fillId="10" borderId="0" xfId="0" applyNumberFormat="1" applyFill="1" applyAlignment="1">
      <alignment vertical="top" wrapText="1"/>
    </xf>
    <xf numFmtId="9" fontId="54" fillId="15" borderId="1" xfId="16" applyNumberFormat="1" applyFont="1" applyFill="1" applyAlignment="1">
      <alignment horizontal="left" indent="4"/>
    </xf>
    <xf numFmtId="0" fontId="74" fillId="15" borderId="1" xfId="16" applyFont="1" applyFill="1" applyAlignment="1">
      <alignment horizontal="left" vertical="top" indent="4"/>
    </xf>
    <xf numFmtId="0" fontId="54" fillId="15" borderId="1" xfId="17" applyFont="1" applyFill="1"/>
    <xf numFmtId="0" fontId="73" fillId="15" borderId="1" xfId="17" applyFont="1" applyFill="1"/>
    <xf numFmtId="183" fontId="54" fillId="15" borderId="1" xfId="17" applyNumberFormat="1" applyFont="1" applyFill="1" applyAlignment="1">
      <alignment horizontal="center"/>
    </xf>
    <xf numFmtId="175" fontId="54" fillId="15" borderId="1" xfId="17" applyNumberFormat="1" applyFont="1" applyFill="1" applyAlignment="1">
      <alignment horizontal="center"/>
    </xf>
    <xf numFmtId="0" fontId="74" fillId="15" borderId="1" xfId="17" applyFont="1" applyFill="1"/>
    <xf numFmtId="0" fontId="43" fillId="14" borderId="15" xfId="17" applyFont="1" applyFill="1" applyBorder="1"/>
    <xf numFmtId="10" fontId="43" fillId="14" borderId="17" xfId="17" applyNumberFormat="1" applyFont="1" applyFill="1" applyBorder="1" applyAlignment="1">
      <alignment horizontal="center"/>
    </xf>
    <xf numFmtId="0" fontId="43" fillId="14" borderId="18" xfId="17" applyFont="1" applyFill="1" applyBorder="1"/>
    <xf numFmtId="168" fontId="43" fillId="14" borderId="19" xfId="17" applyNumberFormat="1" applyFont="1" applyFill="1" applyBorder="1" applyAlignment="1">
      <alignment horizontal="center"/>
    </xf>
    <xf numFmtId="0" fontId="43" fillId="14" borderId="20" xfId="17" applyFont="1" applyFill="1" applyBorder="1"/>
    <xf numFmtId="185" fontId="43" fillId="14" borderId="21" xfId="17" applyNumberFormat="1" applyFont="1" applyFill="1" applyBorder="1" applyAlignment="1">
      <alignment horizontal="center"/>
    </xf>
    <xf numFmtId="0" fontId="43" fillId="14" borderId="1" xfId="17" applyFont="1" applyFill="1"/>
    <xf numFmtId="0" fontId="46" fillId="14" borderId="15" xfId="17" applyFont="1" applyFill="1" applyBorder="1"/>
    <xf numFmtId="10" fontId="46" fillId="14" borderId="17" xfId="17" applyNumberFormat="1" applyFont="1" applyFill="1" applyBorder="1" applyAlignment="1">
      <alignment horizontal="center"/>
    </xf>
    <xf numFmtId="0" fontId="46" fillId="14" borderId="20" xfId="17" applyFont="1" applyFill="1" applyBorder="1"/>
    <xf numFmtId="185" fontId="46" fillId="14" borderId="21" xfId="17" applyNumberFormat="1" applyFont="1" applyFill="1" applyBorder="1" applyAlignment="1">
      <alignment horizontal="center"/>
    </xf>
    <xf numFmtId="0" fontId="54" fillId="15" borderId="1" xfId="16" applyFont="1" applyFill="1"/>
    <xf numFmtId="0" fontId="45" fillId="14" borderId="1" xfId="16" applyFont="1" applyFill="1"/>
    <xf numFmtId="190" fontId="43" fillId="14" borderId="1" xfId="21" applyNumberFormat="1" applyFont="1" applyFill="1"/>
    <xf numFmtId="0" fontId="49" fillId="18" borderId="11" xfId="17" applyFont="1" applyFill="1" applyBorder="1"/>
    <xf numFmtId="168" fontId="49" fillId="18" borderId="13" xfId="17" applyNumberFormat="1" applyFont="1" applyFill="1" applyBorder="1" applyAlignment="1">
      <alignment horizontal="center"/>
    </xf>
    <xf numFmtId="0" fontId="17" fillId="14" borderId="1" xfId="22" applyFill="1" applyAlignment="1">
      <alignment vertical="top" wrapText="1"/>
    </xf>
    <xf numFmtId="0" fontId="1" fillId="14" borderId="1" xfId="23" applyFill="1"/>
    <xf numFmtId="0" fontId="49" fillId="18" borderId="11" xfId="23" applyFont="1" applyFill="1" applyBorder="1"/>
    <xf numFmtId="168" fontId="49" fillId="18" borderId="13" xfId="23" applyNumberFormat="1" applyFont="1" applyFill="1" applyBorder="1" applyAlignment="1">
      <alignment horizontal="center"/>
    </xf>
    <xf numFmtId="0" fontId="96" fillId="15" borderId="1" xfId="22" applyFont="1" applyFill="1" applyAlignment="1">
      <alignment vertical="top" wrapText="1"/>
    </xf>
    <xf numFmtId="0" fontId="0" fillId="15" borderId="0" xfId="0" applyFill="1" applyAlignment="1">
      <alignment vertical="top"/>
    </xf>
    <xf numFmtId="0" fontId="76" fillId="15" borderId="70" xfId="0" applyFont="1" applyFill="1" applyBorder="1" applyAlignment="1">
      <alignment vertical="top"/>
    </xf>
    <xf numFmtId="0" fontId="77" fillId="15" borderId="34" xfId="0" applyFont="1" applyFill="1" applyBorder="1" applyAlignment="1">
      <alignment vertical="top" wrapText="1"/>
    </xf>
    <xf numFmtId="0" fontId="83" fillId="15" borderId="34" xfId="0" applyFont="1" applyFill="1" applyBorder="1" applyAlignment="1">
      <alignment horizontal="right" vertical="top"/>
    </xf>
    <xf numFmtId="0" fontId="84" fillId="15" borderId="71" xfId="0" applyFont="1" applyFill="1" applyBorder="1" applyAlignment="1">
      <alignment horizontal="right" vertical="top"/>
    </xf>
    <xf numFmtId="10" fontId="9" fillId="0" borderId="1" xfId="1" applyNumberFormat="1" applyFont="1" applyBorder="1" applyAlignment="1" applyProtection="1">
      <alignment vertical="top"/>
    </xf>
    <xf numFmtId="10" fontId="0" fillId="0" borderId="73" xfId="1" applyNumberFormat="1" applyFont="1" applyBorder="1" applyAlignment="1" applyProtection="1">
      <alignment vertical="top" wrapText="1"/>
    </xf>
    <xf numFmtId="0" fontId="0" fillId="0" borderId="73" xfId="0" applyBorder="1" applyAlignment="1">
      <alignment vertical="top" wrapText="1"/>
    </xf>
    <xf numFmtId="0" fontId="24" fillId="15" borderId="0" xfId="0" applyFont="1" applyFill="1" applyAlignment="1">
      <alignment horizontal="centerContinuous" vertical="top"/>
    </xf>
    <xf numFmtId="0" fontId="8" fillId="0" borderId="0" xfId="0" applyFont="1" applyAlignment="1">
      <alignment vertical="top"/>
    </xf>
    <xf numFmtId="9" fontId="9" fillId="0" borderId="0" xfId="0" applyNumberFormat="1" applyFont="1" applyAlignment="1">
      <alignment vertical="top"/>
    </xf>
    <xf numFmtId="9" fontId="9" fillId="0" borderId="0" xfId="0" applyNumberFormat="1" applyFont="1" applyAlignment="1">
      <alignment horizontal="right" vertical="top"/>
    </xf>
    <xf numFmtId="189" fontId="9" fillId="0" borderId="0" xfId="0" applyNumberFormat="1" applyFont="1" applyAlignment="1">
      <alignment vertical="top" wrapText="1"/>
    </xf>
    <xf numFmtId="0" fontId="9" fillId="0" borderId="0" xfId="0" applyFont="1" applyAlignment="1">
      <alignment horizontal="right" vertical="top"/>
    </xf>
    <xf numFmtId="0" fontId="19" fillId="0" borderId="0" xfId="0" applyFont="1" applyAlignment="1">
      <alignment vertical="top"/>
    </xf>
    <xf numFmtId="0" fontId="19" fillId="0" borderId="0" xfId="0" applyFont="1" applyAlignment="1">
      <alignment horizontal="right" vertical="top"/>
    </xf>
    <xf numFmtId="10" fontId="9" fillId="0" borderId="0" xfId="0" applyNumberFormat="1" applyFont="1" applyAlignment="1">
      <alignment vertical="top"/>
    </xf>
    <xf numFmtId="172" fontId="9" fillId="0" borderId="0" xfId="0" applyNumberFormat="1" applyFont="1" applyAlignment="1">
      <alignment vertical="top"/>
    </xf>
    <xf numFmtId="10" fontId="32" fillId="7" borderId="2" xfId="0" applyNumberFormat="1" applyFont="1" applyFill="1" applyBorder="1" applyAlignment="1">
      <alignment horizontal="center" vertical="top"/>
    </xf>
    <xf numFmtId="44" fontId="9" fillId="0" borderId="0" xfId="2" applyFont="1" applyAlignment="1" applyProtection="1">
      <alignment vertical="top"/>
    </xf>
    <xf numFmtId="181" fontId="32" fillId="7" borderId="2" xfId="6" applyNumberFormat="1" applyFont="1" applyFill="1" applyBorder="1" applyAlignment="1" applyProtection="1">
      <alignment horizontal="center" vertical="top"/>
    </xf>
    <xf numFmtId="179" fontId="23" fillId="0" borderId="0" xfId="0" applyNumberFormat="1" applyFont="1" applyAlignment="1">
      <alignment horizontal="right" vertical="top"/>
    </xf>
    <xf numFmtId="0" fontId="8" fillId="14" borderId="79" xfId="0" applyFont="1" applyFill="1" applyBorder="1" applyAlignment="1">
      <alignment horizontal="right" vertical="top"/>
    </xf>
    <xf numFmtId="176" fontId="9" fillId="0" borderId="0" xfId="0" applyNumberFormat="1" applyFont="1" applyAlignment="1">
      <alignment vertical="top"/>
    </xf>
    <xf numFmtId="164" fontId="53" fillId="0" borderId="0" xfId="2" applyNumberFormat="1" applyFont="1" applyAlignment="1" applyProtection="1">
      <alignment vertical="top"/>
    </xf>
    <xf numFmtId="0" fontId="63" fillId="0" borderId="0" xfId="0" applyFont="1" applyAlignment="1">
      <alignment vertical="top"/>
    </xf>
    <xf numFmtId="164" fontId="53" fillId="14" borderId="28" xfId="0" applyNumberFormat="1" applyFont="1" applyFill="1" applyBorder="1" applyAlignment="1">
      <alignment vertical="top"/>
    </xf>
    <xf numFmtId="164" fontId="9" fillId="0" borderId="0" xfId="2" applyNumberFormat="1" applyFont="1" applyAlignment="1" applyProtection="1">
      <alignment vertical="top"/>
    </xf>
    <xf numFmtId="0" fontId="0" fillId="0" borderId="0" xfId="0" applyAlignment="1">
      <alignment horizontal="left" vertical="top" indent="1"/>
    </xf>
    <xf numFmtId="164" fontId="0" fillId="14" borderId="28" xfId="0" applyNumberFormat="1" applyFill="1" applyBorder="1" applyAlignment="1">
      <alignment vertical="top"/>
    </xf>
    <xf numFmtId="0" fontId="8" fillId="14" borderId="3" xfId="0" applyFont="1" applyFill="1" applyBorder="1" applyAlignment="1">
      <alignment vertical="top"/>
    </xf>
    <xf numFmtId="0" fontId="9" fillId="14" borderId="4" xfId="0" applyFont="1" applyFill="1" applyBorder="1" applyAlignment="1">
      <alignment vertical="top"/>
    </xf>
    <xf numFmtId="0" fontId="9" fillId="14" borderId="5" xfId="0" applyFont="1" applyFill="1" applyBorder="1" applyAlignment="1">
      <alignment vertical="top"/>
    </xf>
    <xf numFmtId="0" fontId="8" fillId="14" borderId="58" xfId="0" applyFont="1" applyFill="1" applyBorder="1" applyAlignment="1">
      <alignment horizontal="left" vertical="top" indent="1"/>
    </xf>
    <xf numFmtId="0" fontId="9" fillId="14" borderId="16" xfId="0" applyFont="1" applyFill="1" applyBorder="1" applyAlignment="1">
      <alignment vertical="top"/>
    </xf>
    <xf numFmtId="10" fontId="8" fillId="14" borderId="59" xfId="0" applyNumberFormat="1" applyFont="1" applyFill="1" applyBorder="1" applyAlignment="1">
      <alignment vertical="top"/>
    </xf>
    <xf numFmtId="164" fontId="8" fillId="0" borderId="16" xfId="0" applyNumberFormat="1" applyFont="1" applyBorder="1" applyAlignment="1">
      <alignment vertical="top"/>
    </xf>
    <xf numFmtId="164" fontId="0" fillId="14" borderId="2" xfId="0" applyNumberFormat="1" applyFill="1" applyBorder="1" applyAlignment="1">
      <alignment vertical="top"/>
    </xf>
    <xf numFmtId="164" fontId="9" fillId="0" borderId="34" xfId="2" applyNumberFormat="1" applyFont="1" applyBorder="1" applyAlignment="1" applyProtection="1">
      <alignment vertical="top"/>
    </xf>
    <xf numFmtId="0" fontId="8" fillId="14" borderId="6" xfId="0" applyFont="1" applyFill="1" applyBorder="1" applyAlignment="1">
      <alignment horizontal="left" vertical="top" indent="1"/>
    </xf>
    <xf numFmtId="0" fontId="9" fillId="14" borderId="1" xfId="0" applyFont="1" applyFill="1" applyBorder="1" applyAlignment="1">
      <alignment vertical="top"/>
    </xf>
    <xf numFmtId="181" fontId="8" fillId="14" borderId="7" xfId="6" applyNumberFormat="1" applyFont="1" applyFill="1" applyBorder="1" applyAlignment="1" applyProtection="1">
      <alignment vertical="top"/>
    </xf>
    <xf numFmtId="0" fontId="9" fillId="14" borderId="6" xfId="0" applyFont="1" applyFill="1" applyBorder="1" applyAlignment="1">
      <alignment horizontal="left" vertical="top" indent="1"/>
    </xf>
    <xf numFmtId="10" fontId="9" fillId="14" borderId="7" xfId="1" applyNumberFormat="1" applyFont="1" applyFill="1" applyBorder="1" applyAlignment="1" applyProtection="1">
      <alignment vertical="top"/>
    </xf>
    <xf numFmtId="0" fontId="34" fillId="0" borderId="0" xfId="0" applyFont="1" applyAlignment="1">
      <alignment horizontal="right" vertical="top"/>
    </xf>
    <xf numFmtId="10" fontId="19" fillId="0" borderId="0" xfId="0" applyNumberFormat="1" applyFont="1" applyAlignment="1">
      <alignment horizontal="right" vertical="top"/>
    </xf>
    <xf numFmtId="10" fontId="8" fillId="0" borderId="1" xfId="1" applyNumberFormat="1" applyFont="1" applyFill="1" applyBorder="1" applyAlignment="1" applyProtection="1">
      <alignment vertical="top"/>
    </xf>
    <xf numFmtId="0" fontId="19" fillId="0" borderId="1" xfId="0" applyFont="1" applyBorder="1" applyAlignment="1">
      <alignment horizontal="left" vertical="top"/>
    </xf>
    <xf numFmtId="168" fontId="9" fillId="14" borderId="7" xfId="0" applyNumberFormat="1" applyFont="1" applyFill="1" applyBorder="1" applyAlignment="1">
      <alignment vertical="top"/>
    </xf>
    <xf numFmtId="0" fontId="19" fillId="0" borderId="0" xfId="0" applyFont="1" applyAlignment="1">
      <alignment horizontal="left" vertical="top" indent="2"/>
    </xf>
    <xf numFmtId="0" fontId="32" fillId="0" borderId="1" xfId="0" applyFont="1" applyBorder="1" applyAlignment="1">
      <alignment horizontal="left" vertical="top"/>
    </xf>
    <xf numFmtId="0" fontId="8" fillId="0" borderId="77" xfId="0" applyFont="1" applyBorder="1" applyAlignment="1">
      <alignment vertical="top"/>
    </xf>
    <xf numFmtId="0" fontId="9" fillId="0" borderId="77" xfId="0" applyFont="1" applyBorder="1" applyAlignment="1">
      <alignment vertical="top"/>
    </xf>
    <xf numFmtId="164" fontId="9" fillId="0" borderId="77" xfId="2" applyNumberFormat="1" applyFont="1" applyBorder="1" applyAlignment="1" applyProtection="1">
      <alignment vertical="top"/>
    </xf>
    <xf numFmtId="168" fontId="8" fillId="14" borderId="59" xfId="0" applyNumberFormat="1" applyFont="1" applyFill="1" applyBorder="1" applyAlignment="1">
      <alignment vertical="top"/>
    </xf>
    <xf numFmtId="0" fontId="8" fillId="0" borderId="1" xfId="0" applyFont="1" applyBorder="1" applyAlignment="1">
      <alignment vertical="top"/>
    </xf>
    <xf numFmtId="164" fontId="9" fillId="0" borderId="1" xfId="2" applyNumberFormat="1" applyFont="1" applyBorder="1" applyAlignment="1" applyProtection="1">
      <alignment vertical="top"/>
    </xf>
    <xf numFmtId="0" fontId="9" fillId="14" borderId="8" xfId="0" applyFont="1" applyFill="1" applyBorder="1" applyAlignment="1">
      <alignment vertical="top"/>
    </xf>
    <xf numFmtId="0" fontId="9" fillId="14" borderId="9" xfId="0" applyFont="1" applyFill="1" applyBorder="1" applyAlignment="1">
      <alignment vertical="top"/>
    </xf>
    <xf numFmtId="0" fontId="9" fillId="14" borderId="10" xfId="0" applyFont="1" applyFill="1" applyBorder="1" applyAlignment="1">
      <alignment vertical="top"/>
    </xf>
    <xf numFmtId="44" fontId="9" fillId="0" borderId="1" xfId="2" applyFont="1" applyBorder="1" applyAlignment="1" applyProtection="1">
      <alignment vertical="top"/>
    </xf>
    <xf numFmtId="0" fontId="37" fillId="0" borderId="0" xfId="0" applyFont="1" applyAlignment="1">
      <alignment horizontal="right" vertical="top"/>
    </xf>
    <xf numFmtId="0" fontId="8" fillId="14" borderId="60" xfId="0" applyFont="1" applyFill="1" applyBorder="1" applyAlignment="1">
      <alignment vertical="top"/>
    </xf>
    <xf numFmtId="0" fontId="9" fillId="14" borderId="56" xfId="0" applyFont="1" applyFill="1" applyBorder="1" applyAlignment="1">
      <alignment vertical="top"/>
    </xf>
    <xf numFmtId="0" fontId="9" fillId="14" borderId="57" xfId="0" applyFont="1" applyFill="1" applyBorder="1" applyAlignment="1">
      <alignment vertical="top"/>
    </xf>
    <xf numFmtId="9" fontId="19" fillId="0" borderId="0" xfId="1" applyFont="1" applyAlignment="1" applyProtection="1">
      <alignment horizontal="center" vertical="top"/>
    </xf>
    <xf numFmtId="44" fontId="9" fillId="0" borderId="0" xfId="0" applyNumberFormat="1" applyFont="1" applyAlignment="1">
      <alignment vertical="top"/>
    </xf>
    <xf numFmtId="10" fontId="8" fillId="14" borderId="59" xfId="0" applyNumberFormat="1" applyFont="1" applyFill="1" applyBorder="1" applyAlignment="1">
      <alignment horizontal="right" vertical="top"/>
    </xf>
    <xf numFmtId="0" fontId="0" fillId="0" borderId="77" xfId="0" applyBorder="1" applyAlignment="1">
      <alignment horizontal="left" vertical="top" indent="1"/>
    </xf>
    <xf numFmtId="10" fontId="9" fillId="0" borderId="77" xfId="0" applyNumberFormat="1" applyFont="1" applyBorder="1" applyAlignment="1">
      <alignment vertical="top"/>
    </xf>
    <xf numFmtId="181" fontId="8" fillId="14" borderId="7" xfId="6" applyNumberFormat="1" applyFont="1" applyFill="1" applyBorder="1" applyAlignment="1" applyProtection="1">
      <alignment horizontal="right" vertical="top"/>
    </xf>
    <xf numFmtId="164" fontId="9" fillId="0" borderId="14" xfId="0" applyNumberFormat="1" applyFont="1" applyBorder="1" applyAlignment="1">
      <alignment vertical="top"/>
    </xf>
    <xf numFmtId="0" fontId="0" fillId="0" borderId="1" xfId="0" applyBorder="1" applyAlignment="1">
      <alignment horizontal="left" vertical="top" indent="1"/>
    </xf>
    <xf numFmtId="10" fontId="9" fillId="14" borderId="7" xfId="1" applyNumberFormat="1" applyFont="1" applyFill="1" applyBorder="1" applyAlignment="1" applyProtection="1">
      <alignment horizontal="right" vertical="top"/>
    </xf>
    <xf numFmtId="0" fontId="8" fillId="0" borderId="0" xfId="0" applyFont="1" applyAlignment="1">
      <alignment horizontal="left" vertical="top" indent="1"/>
    </xf>
    <xf numFmtId="164" fontId="8" fillId="0" borderId="0" xfId="0" applyNumberFormat="1" applyFont="1" applyAlignment="1">
      <alignment vertical="top"/>
    </xf>
    <xf numFmtId="0" fontId="35" fillId="0" borderId="0" xfId="0" applyFont="1" applyAlignment="1">
      <alignment horizontal="right" vertical="top" indent="1"/>
    </xf>
    <xf numFmtId="0" fontId="0" fillId="0" borderId="78" xfId="0" applyBorder="1" applyAlignment="1">
      <alignment horizontal="left" vertical="top" indent="1"/>
    </xf>
    <xf numFmtId="0" fontId="9" fillId="0" borderId="78" xfId="0" applyFont="1" applyBorder="1" applyAlignment="1">
      <alignment vertical="top"/>
    </xf>
    <xf numFmtId="10" fontId="9" fillId="0" borderId="78" xfId="0" applyNumberFormat="1" applyFont="1" applyBorder="1" applyAlignment="1">
      <alignment vertical="top"/>
    </xf>
    <xf numFmtId="10" fontId="8" fillId="14" borderId="7" xfId="0" applyNumberFormat="1" applyFont="1" applyFill="1" applyBorder="1" applyAlignment="1">
      <alignment horizontal="right" vertical="top"/>
    </xf>
    <xf numFmtId="168" fontId="9" fillId="14" borderId="7" xfId="0" applyNumberFormat="1" applyFont="1" applyFill="1" applyBorder="1" applyAlignment="1">
      <alignment horizontal="right" vertical="top"/>
    </xf>
    <xf numFmtId="0" fontId="8" fillId="0" borderId="0" xfId="0" applyFont="1" applyAlignment="1">
      <alignment horizontal="center" vertical="top"/>
    </xf>
    <xf numFmtId="179" fontId="8" fillId="0" borderId="0" xfId="0" applyNumberFormat="1" applyFont="1" applyAlignment="1">
      <alignment horizontal="center" vertical="top"/>
    </xf>
    <xf numFmtId="168" fontId="8" fillId="14" borderId="59" xfId="0" applyNumberFormat="1" applyFont="1" applyFill="1" applyBorder="1" applyAlignment="1">
      <alignment horizontal="right" vertical="top"/>
    </xf>
    <xf numFmtId="0" fontId="53" fillId="0" borderId="0" xfId="0" applyFont="1" applyAlignment="1">
      <alignment vertical="top"/>
    </xf>
    <xf numFmtId="164" fontId="8" fillId="0" borderId="16" xfId="2" applyNumberFormat="1" applyFont="1" applyBorder="1" applyAlignment="1" applyProtection="1">
      <alignment vertical="top"/>
    </xf>
    <xf numFmtId="164" fontId="9" fillId="0" borderId="0" xfId="2" applyNumberFormat="1" applyFont="1" applyAlignment="1" applyProtection="1">
      <alignment horizontal="right" vertical="top"/>
    </xf>
    <xf numFmtId="0" fontId="9" fillId="0" borderId="0" xfId="0" applyFont="1" applyAlignment="1">
      <alignment horizontal="left" vertical="top"/>
    </xf>
    <xf numFmtId="164" fontId="21" fillId="0" borderId="0" xfId="2" applyNumberFormat="1" applyFont="1" applyFill="1" applyAlignment="1" applyProtection="1">
      <alignment vertical="top"/>
    </xf>
    <xf numFmtId="168" fontId="9" fillId="0" borderId="0" xfId="1" applyNumberFormat="1" applyFont="1" applyFill="1" applyAlignment="1" applyProtection="1">
      <alignment vertical="top"/>
    </xf>
    <xf numFmtId="0" fontId="19" fillId="0" borderId="0" xfId="0" applyFont="1" applyAlignment="1">
      <alignment horizontal="left" vertical="top" indent="1"/>
    </xf>
    <xf numFmtId="172" fontId="19" fillId="0" borderId="0" xfId="1" applyNumberFormat="1" applyFont="1" applyAlignment="1" applyProtection="1">
      <alignment horizontal="right" vertical="top"/>
    </xf>
    <xf numFmtId="172" fontId="9" fillId="0" borderId="0" xfId="1" applyNumberFormat="1" applyFont="1" applyAlignment="1" applyProtection="1">
      <alignment horizontal="right" vertical="top"/>
    </xf>
    <xf numFmtId="0" fontId="80" fillId="0" borderId="0" xfId="0" applyFont="1" applyAlignment="1">
      <alignment horizontal="left" vertical="top" indent="1"/>
    </xf>
    <xf numFmtId="43" fontId="34" fillId="0" borderId="0" xfId="6" applyFont="1" applyAlignment="1" applyProtection="1">
      <alignment horizontal="center" vertical="top"/>
    </xf>
    <xf numFmtId="172" fontId="9" fillId="0" borderId="0" xfId="1" applyNumberFormat="1" applyFont="1" applyFill="1" applyAlignment="1" applyProtection="1">
      <alignment horizontal="right" vertical="top"/>
    </xf>
    <xf numFmtId="179" fontId="33" fillId="0" borderId="1" xfId="0" applyNumberFormat="1" applyFont="1" applyBorder="1" applyAlignment="1">
      <alignment horizontal="right"/>
    </xf>
    <xf numFmtId="168" fontId="9" fillId="0" borderId="14" xfId="1" applyNumberFormat="1" applyFont="1" applyFill="1" applyBorder="1" applyAlignment="1" applyProtection="1">
      <alignment vertical="top"/>
    </xf>
    <xf numFmtId="10" fontId="9" fillId="0" borderId="0" xfId="0" applyNumberFormat="1" applyFont="1" applyAlignment="1">
      <alignment horizontal="right" vertical="top"/>
    </xf>
    <xf numFmtId="168" fontId="8" fillId="0" borderId="0" xfId="1" applyNumberFormat="1" applyFont="1" applyFill="1" applyAlignment="1" applyProtection="1">
      <alignment vertical="top"/>
    </xf>
    <xf numFmtId="177" fontId="9" fillId="0" borderId="0" xfId="0" applyNumberFormat="1" applyFont="1" applyAlignment="1">
      <alignment horizontal="right" vertical="top"/>
    </xf>
    <xf numFmtId="164" fontId="9" fillId="0" borderId="1" xfId="2" applyNumberFormat="1" applyFont="1" applyFill="1" applyBorder="1" applyAlignment="1" applyProtection="1">
      <alignment vertical="top"/>
    </xf>
    <xf numFmtId="0" fontId="36" fillId="0" borderId="0" xfId="0" applyFont="1" applyAlignment="1">
      <alignment horizontal="right" vertical="top"/>
    </xf>
    <xf numFmtId="165" fontId="36" fillId="0" borderId="0" xfId="6" applyNumberFormat="1" applyFont="1" applyFill="1" applyAlignment="1" applyProtection="1">
      <alignment vertical="top"/>
    </xf>
    <xf numFmtId="181" fontId="0" fillId="0" borderId="0" xfId="0" applyNumberFormat="1" applyAlignment="1">
      <alignment horizontal="center" vertical="top" wrapText="1"/>
    </xf>
    <xf numFmtId="10" fontId="9" fillId="0" borderId="0" xfId="1" applyNumberFormat="1" applyFont="1" applyAlignment="1" applyProtection="1">
      <alignment horizontal="right" vertical="top"/>
    </xf>
    <xf numFmtId="0" fontId="35" fillId="0" borderId="0" xfId="0" applyFont="1" applyAlignment="1">
      <alignment horizontal="center" vertical="top" wrapText="1"/>
    </xf>
    <xf numFmtId="172" fontId="0" fillId="0" borderId="0" xfId="1" applyNumberFormat="1" applyFont="1" applyAlignment="1" applyProtection="1">
      <alignment horizontal="center" vertical="top" wrapText="1"/>
    </xf>
    <xf numFmtId="10" fontId="9" fillId="0" borderId="0" xfId="1" applyNumberFormat="1" applyFont="1" applyAlignment="1" applyProtection="1">
      <alignment vertical="top"/>
    </xf>
    <xf numFmtId="164" fontId="9" fillId="0" borderId="14" xfId="2" applyNumberFormat="1" applyFont="1" applyBorder="1" applyAlignment="1" applyProtection="1">
      <alignment vertical="top"/>
    </xf>
    <xf numFmtId="0" fontId="35" fillId="0" borderId="0" xfId="0" applyFont="1" applyAlignment="1">
      <alignment horizontal="center" vertical="top"/>
    </xf>
    <xf numFmtId="164" fontId="8" fillId="0" borderId="0" xfId="2" applyNumberFormat="1" applyFont="1" applyAlignment="1" applyProtection="1">
      <alignment vertical="top"/>
    </xf>
    <xf numFmtId="172" fontId="9" fillId="0" borderId="0" xfId="1" applyNumberFormat="1" applyFont="1" applyFill="1" applyAlignment="1" applyProtection="1">
      <alignment vertical="top"/>
    </xf>
    <xf numFmtId="0" fontId="38" fillId="0" borderId="0" xfId="0" applyFont="1" applyAlignment="1">
      <alignment vertical="top"/>
    </xf>
    <xf numFmtId="0" fontId="35" fillId="0" borderId="0" xfId="0" applyFont="1" applyAlignment="1">
      <alignment vertical="top"/>
    </xf>
    <xf numFmtId="0" fontId="35" fillId="0" borderId="0" xfId="0" applyFont="1" applyAlignment="1">
      <alignment horizontal="left" vertical="top" indent="1"/>
    </xf>
    <xf numFmtId="172" fontId="35" fillId="0" borderId="0" xfId="1" applyNumberFormat="1" applyFont="1" applyAlignment="1" applyProtection="1">
      <alignment horizontal="center" vertical="top"/>
    </xf>
    <xf numFmtId="164" fontId="35" fillId="0" borderId="0" xfId="2" applyNumberFormat="1" applyFont="1" applyAlignment="1" applyProtection="1">
      <alignment vertical="top"/>
    </xf>
    <xf numFmtId="164" fontId="35" fillId="0" borderId="14" xfId="2" applyNumberFormat="1" applyFont="1" applyBorder="1" applyAlignment="1" applyProtection="1">
      <alignment vertical="top"/>
    </xf>
    <xf numFmtId="164" fontId="9" fillId="0" borderId="0" xfId="2" applyNumberFormat="1" applyFont="1" applyFill="1" applyAlignment="1" applyProtection="1">
      <alignment vertical="top"/>
    </xf>
    <xf numFmtId="164" fontId="40" fillId="0" borderId="0" xfId="2" applyNumberFormat="1" applyFont="1" applyAlignment="1" applyProtection="1">
      <alignment vertical="top"/>
    </xf>
    <xf numFmtId="164" fontId="9" fillId="0" borderId="0" xfId="0" applyNumberFormat="1" applyFont="1" applyAlignment="1">
      <alignment vertical="top"/>
    </xf>
    <xf numFmtId="165" fontId="36" fillId="0" borderId="0" xfId="6" applyNumberFormat="1" applyFont="1" applyAlignment="1" applyProtection="1">
      <alignment vertical="top"/>
    </xf>
    <xf numFmtId="194" fontId="64" fillId="7" borderId="2" xfId="0" applyNumberFormat="1" applyFont="1" applyFill="1" applyBorder="1" applyAlignment="1" applyProtection="1">
      <alignment horizontal="center" vertical="top"/>
      <protection locked="0"/>
    </xf>
    <xf numFmtId="0" fontId="79" fillId="0" borderId="0" xfId="0" applyFont="1" applyAlignment="1">
      <alignment horizontal="right" vertical="top"/>
    </xf>
    <xf numFmtId="10" fontId="9" fillId="0" borderId="48" xfId="0" applyNumberFormat="1" applyFont="1" applyBorder="1" applyAlignment="1">
      <alignment horizontal="right" vertical="top"/>
    </xf>
    <xf numFmtId="181" fontId="9" fillId="0" borderId="48" xfId="0" applyNumberFormat="1" applyFont="1" applyBorder="1" applyAlignment="1">
      <alignment horizontal="right" vertical="top"/>
    </xf>
    <xf numFmtId="10" fontId="9" fillId="0" borderId="73" xfId="1" applyNumberFormat="1" applyFont="1" applyBorder="1" applyAlignment="1" applyProtection="1">
      <alignment vertical="top"/>
    </xf>
    <xf numFmtId="10" fontId="9" fillId="0" borderId="74" xfId="0" applyNumberFormat="1" applyFont="1" applyBorder="1" applyAlignment="1">
      <alignment horizontal="right" vertical="top"/>
    </xf>
    <xf numFmtId="1" fontId="11" fillId="15" borderId="0" xfId="0" applyNumberFormat="1" applyFont="1" applyFill="1"/>
    <xf numFmtId="1" fontId="24" fillId="15" borderId="0" xfId="0" applyNumberFormat="1" applyFont="1" applyFill="1"/>
    <xf numFmtId="0" fontId="0" fillId="15" borderId="0" xfId="0" applyFill="1" applyAlignment="1">
      <alignment vertical="top" wrapText="1"/>
    </xf>
    <xf numFmtId="0" fontId="9" fillId="15" borderId="0" xfId="0" applyFont="1" applyFill="1" applyAlignment="1">
      <alignment vertical="top" wrapText="1"/>
    </xf>
    <xf numFmtId="1" fontId="9" fillId="0" borderId="15" xfId="0" applyNumberFormat="1" applyFont="1" applyBorder="1"/>
    <xf numFmtId="1" fontId="9" fillId="0" borderId="16" xfId="0" applyNumberFormat="1" applyFont="1" applyBorder="1"/>
    <xf numFmtId="0" fontId="32" fillId="0" borderId="1" xfId="0" applyFont="1" applyBorder="1" applyAlignment="1">
      <alignment horizontal="center"/>
    </xf>
    <xf numFmtId="1" fontId="9" fillId="0" borderId="17" xfId="0" applyNumberFormat="1" applyFont="1" applyBorder="1"/>
    <xf numFmtId="1" fontId="19" fillId="0" borderId="15" xfId="0" applyNumberFormat="1" applyFont="1" applyBorder="1" applyAlignment="1">
      <alignment horizontal="center"/>
    </xf>
    <xf numFmtId="1" fontId="9" fillId="0" borderId="16" xfId="0" applyNumberFormat="1" applyFont="1" applyBorder="1" applyAlignment="1">
      <alignment horizontal="center"/>
    </xf>
    <xf numFmtId="1" fontId="19" fillId="0" borderId="16" xfId="0" applyNumberFormat="1" applyFont="1" applyBorder="1" applyAlignment="1">
      <alignment horizontal="center"/>
    </xf>
    <xf numFmtId="1" fontId="9" fillId="0" borderId="17" xfId="0" applyNumberFormat="1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179" fontId="11" fillId="0" borderId="0" xfId="0" applyNumberFormat="1" applyFont="1" applyAlignment="1">
      <alignment horizontal="center" vertical="top" wrapText="1"/>
    </xf>
    <xf numFmtId="168" fontId="28" fillId="0" borderId="1" xfId="0" applyNumberFormat="1" applyFont="1" applyBorder="1"/>
    <xf numFmtId="0" fontId="32" fillId="0" borderId="18" xfId="0" applyFont="1" applyBorder="1" applyAlignment="1">
      <alignment horizontal="center"/>
    </xf>
    <xf numFmtId="1" fontId="33" fillId="0" borderId="1" xfId="0" applyNumberFormat="1" applyFont="1" applyBorder="1" applyAlignment="1">
      <alignment horizontal="center"/>
    </xf>
    <xf numFmtId="166" fontId="32" fillId="0" borderId="19" xfId="0" applyNumberFormat="1" applyFont="1" applyBorder="1" applyAlignment="1">
      <alignment horizontal="center"/>
    </xf>
    <xf numFmtId="166" fontId="24" fillId="15" borderId="18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center" vertical="top" wrapText="1"/>
    </xf>
    <xf numFmtId="166" fontId="24" fillId="15" borderId="1" xfId="0" applyNumberFormat="1" applyFont="1" applyFill="1" applyBorder="1" applyAlignment="1">
      <alignment horizontal="center"/>
    </xf>
    <xf numFmtId="1" fontId="33" fillId="0" borderId="19" xfId="0" applyNumberFormat="1" applyFont="1" applyBorder="1" applyAlignment="1">
      <alignment horizontal="center"/>
    </xf>
    <xf numFmtId="1" fontId="9" fillId="0" borderId="0" xfId="0" applyNumberFormat="1" applyFont="1" applyAlignment="1">
      <alignment horizontal="center"/>
    </xf>
    <xf numFmtId="0" fontId="32" fillId="0" borderId="19" xfId="0" applyFont="1" applyBorder="1" applyAlignment="1">
      <alignment horizontal="center"/>
    </xf>
    <xf numFmtId="179" fontId="8" fillId="14" borderId="11" xfId="0" applyNumberFormat="1" applyFont="1" applyFill="1" applyBorder="1" applyAlignment="1">
      <alignment horizontal="centerContinuous" vertical="top" wrapText="1"/>
    </xf>
    <xf numFmtId="0" fontId="9" fillId="14" borderId="13" xfId="0" applyFont="1" applyFill="1" applyBorder="1" applyAlignment="1">
      <alignment horizontal="centerContinuous" vertical="top" wrapText="1"/>
    </xf>
    <xf numFmtId="179" fontId="8" fillId="14" borderId="12" xfId="0" applyNumberFormat="1" applyFont="1" applyFill="1" applyBorder="1" applyAlignment="1">
      <alignment horizontal="centerContinuous" vertical="top" wrapText="1"/>
    </xf>
    <xf numFmtId="0" fontId="32" fillId="0" borderId="20" xfId="0" applyFont="1" applyBorder="1" applyAlignment="1">
      <alignment horizontal="center"/>
    </xf>
    <xf numFmtId="0" fontId="32" fillId="0" borderId="14" xfId="0" applyFont="1" applyBorder="1" applyAlignment="1">
      <alignment horizontal="center"/>
    </xf>
    <xf numFmtId="0" fontId="32" fillId="0" borderId="21" xfId="0" applyFont="1" applyBorder="1" applyAlignment="1">
      <alignment horizontal="center"/>
    </xf>
    <xf numFmtId="166" fontId="24" fillId="15" borderId="20" xfId="0" applyNumberFormat="1" applyFont="1" applyFill="1" applyBorder="1" applyAlignment="1">
      <alignment horizontal="center"/>
    </xf>
    <xf numFmtId="0" fontId="9" fillId="0" borderId="14" xfId="0" applyFont="1" applyBorder="1" applyAlignment="1">
      <alignment horizontal="center" vertical="top" wrapText="1"/>
    </xf>
    <xf numFmtId="166" fontId="24" fillId="15" borderId="14" xfId="0" applyNumberFormat="1" applyFont="1" applyFill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8" fillId="0" borderId="11" xfId="0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wrapText="1"/>
    </xf>
    <xf numFmtId="0" fontId="8" fillId="0" borderId="12" xfId="0" applyFont="1" applyBorder="1" applyAlignment="1">
      <alignment horizontal="center" vertical="top" wrapText="1"/>
    </xf>
    <xf numFmtId="0" fontId="9" fillId="0" borderId="24" xfId="0" applyFont="1" applyBorder="1" applyAlignment="1">
      <alignment horizontal="center"/>
    </xf>
    <xf numFmtId="174" fontId="9" fillId="0" borderId="22" xfId="0" applyNumberFormat="1" applyFont="1" applyBorder="1" applyAlignment="1">
      <alignment horizontal="center"/>
    </xf>
    <xf numFmtId="0" fontId="9" fillId="0" borderId="22" xfId="0" applyFont="1" applyBorder="1" applyAlignment="1">
      <alignment horizontal="center" vertical="top" wrapText="1"/>
    </xf>
    <xf numFmtId="174" fontId="9" fillId="0" borderId="25" xfId="0" applyNumberFormat="1" applyFont="1" applyBorder="1" applyAlignment="1">
      <alignment horizontal="center"/>
    </xf>
    <xf numFmtId="10" fontId="19" fillId="0" borderId="30" xfId="0" applyNumberFormat="1" applyFont="1" applyBorder="1" applyAlignment="1">
      <alignment horizontal="center"/>
    </xf>
    <xf numFmtId="168" fontId="19" fillId="0" borderId="30" xfId="0" applyNumberFormat="1" applyFont="1" applyBorder="1" applyAlignment="1">
      <alignment horizontal="center"/>
    </xf>
    <xf numFmtId="166" fontId="9" fillId="0" borderId="0" xfId="0" applyNumberFormat="1" applyFont="1" applyAlignment="1">
      <alignment vertical="top" wrapText="1"/>
    </xf>
    <xf numFmtId="0" fontId="9" fillId="0" borderId="65" xfId="0" applyFont="1" applyBorder="1" applyAlignment="1">
      <alignment horizontal="center"/>
    </xf>
    <xf numFmtId="0" fontId="33" fillId="0" borderId="66" xfId="0" applyFont="1" applyBorder="1" applyAlignment="1">
      <alignment horizontal="center"/>
    </xf>
    <xf numFmtId="0" fontId="34" fillId="0" borderId="66" xfId="0" applyFont="1" applyBorder="1" applyAlignment="1">
      <alignment horizontal="center"/>
    </xf>
    <xf numFmtId="0" fontId="33" fillId="0" borderId="64" xfId="0" applyFont="1" applyBorder="1" applyAlignment="1">
      <alignment horizontal="center"/>
    </xf>
    <xf numFmtId="10" fontId="33" fillId="0" borderId="1" xfId="0" applyNumberFormat="1" applyFont="1" applyBorder="1"/>
    <xf numFmtId="172" fontId="19" fillId="0" borderId="1" xfId="1" applyNumberFormat="1" applyFont="1" applyBorder="1" applyAlignment="1" applyProtection="1">
      <alignment horizontal="left"/>
    </xf>
    <xf numFmtId="0" fontId="9" fillId="0" borderId="26" xfId="0" applyFont="1" applyBorder="1" applyAlignment="1">
      <alignment horizontal="center"/>
    </xf>
    <xf numFmtId="49" fontId="28" fillId="0" borderId="23" xfId="0" applyNumberFormat="1" applyFont="1" applyBorder="1" applyAlignment="1">
      <alignment horizontal="center"/>
    </xf>
    <xf numFmtId="0" fontId="28" fillId="0" borderId="23" xfId="0" applyFont="1" applyBorder="1" applyAlignment="1">
      <alignment horizontal="center"/>
    </xf>
    <xf numFmtId="0" fontId="28" fillId="0" borderId="27" xfId="0" applyFont="1" applyBorder="1" applyAlignment="1">
      <alignment horizontal="center"/>
    </xf>
    <xf numFmtId="168" fontId="28" fillId="0" borderId="26" xfId="2" applyNumberFormat="1" applyFont="1" applyFill="1" applyBorder="1" applyAlignment="1" applyProtection="1">
      <alignment horizontal="center"/>
    </xf>
    <xf numFmtId="174" fontId="9" fillId="0" borderId="23" xfId="0" applyNumberFormat="1" applyFont="1" applyBorder="1" applyAlignment="1">
      <alignment horizontal="center"/>
    </xf>
    <xf numFmtId="0" fontId="9" fillId="0" borderId="23" xfId="0" applyFont="1" applyBorder="1" applyAlignment="1">
      <alignment horizontal="center" vertical="top" wrapText="1"/>
    </xf>
    <xf numFmtId="166" fontId="28" fillId="0" borderId="23" xfId="0" applyNumberFormat="1" applyFont="1" applyBorder="1" applyAlignment="1">
      <alignment horizontal="center"/>
    </xf>
    <xf numFmtId="174" fontId="9" fillId="0" borderId="27" xfId="0" applyNumberFormat="1" applyFont="1" applyBorder="1" applyAlignment="1">
      <alignment horizontal="center"/>
    </xf>
    <xf numFmtId="10" fontId="19" fillId="0" borderId="31" xfId="0" applyNumberFormat="1" applyFont="1" applyBorder="1" applyAlignment="1">
      <alignment horizontal="center"/>
    </xf>
    <xf numFmtId="168" fontId="19" fillId="0" borderId="31" xfId="0" applyNumberFormat="1" applyFont="1" applyBorder="1" applyAlignment="1">
      <alignment horizontal="center"/>
    </xf>
    <xf numFmtId="0" fontId="33" fillId="0" borderId="23" xfId="0" applyFont="1" applyBorder="1" applyAlignment="1">
      <alignment horizontal="center"/>
    </xf>
    <xf numFmtId="0" fontId="33" fillId="0" borderId="22" xfId="0" applyFont="1" applyBorder="1" applyAlignment="1">
      <alignment horizontal="center"/>
    </xf>
    <xf numFmtId="0" fontId="34" fillId="0" borderId="22" xfId="0" applyFont="1" applyBorder="1" applyAlignment="1">
      <alignment horizontal="center"/>
    </xf>
    <xf numFmtId="0" fontId="33" fillId="0" borderId="25" xfId="0" applyFont="1" applyBorder="1" applyAlignment="1">
      <alignment horizontal="center"/>
    </xf>
    <xf numFmtId="176" fontId="33" fillId="0" borderId="1" xfId="6" applyNumberFormat="1" applyFont="1" applyFill="1" applyBorder="1" applyAlignment="1" applyProtection="1"/>
    <xf numFmtId="177" fontId="33" fillId="0" borderId="1" xfId="0" applyNumberFormat="1" applyFont="1" applyBorder="1"/>
    <xf numFmtId="170" fontId="9" fillId="0" borderId="1" xfId="0" applyNumberFormat="1" applyFont="1" applyBorder="1"/>
    <xf numFmtId="1" fontId="28" fillId="0" borderId="23" xfId="0" applyNumberFormat="1" applyFont="1" applyBorder="1" applyAlignment="1">
      <alignment horizontal="center"/>
    </xf>
    <xf numFmtId="1" fontId="28" fillId="0" borderId="27" xfId="0" applyNumberFormat="1" applyFont="1" applyBorder="1" applyAlignment="1">
      <alignment horizontal="center"/>
    </xf>
    <xf numFmtId="10" fontId="9" fillId="0" borderId="34" xfId="1" applyNumberFormat="1" applyFont="1" applyBorder="1" applyAlignment="1" applyProtection="1"/>
    <xf numFmtId="0" fontId="8" fillId="0" borderId="1" xfId="0" applyFont="1" applyBorder="1" applyAlignment="1">
      <alignment vertical="top" wrapText="1"/>
    </xf>
    <xf numFmtId="10" fontId="37" fillId="0" borderId="1" xfId="0" applyNumberFormat="1" applyFont="1" applyBorder="1" applyAlignment="1">
      <alignment horizontal="right"/>
    </xf>
    <xf numFmtId="1" fontId="9" fillId="0" borderId="1" xfId="0" applyNumberFormat="1" applyFont="1" applyBorder="1" applyAlignment="1">
      <alignment horizontal="left"/>
    </xf>
    <xf numFmtId="1" fontId="8" fillId="0" borderId="1" xfId="0" applyNumberFormat="1" applyFont="1" applyBorder="1" applyAlignment="1">
      <alignment horizontal="center"/>
    </xf>
    <xf numFmtId="10" fontId="75" fillId="0" borderId="1" xfId="0" applyNumberFormat="1" applyFont="1" applyBorder="1" applyAlignment="1">
      <alignment horizontal="right"/>
    </xf>
    <xf numFmtId="1" fontId="37" fillId="0" borderId="1" xfId="0" applyNumberFormat="1" applyFont="1" applyBorder="1"/>
    <xf numFmtId="0" fontId="0" fillId="0" borderId="1" xfId="0" applyBorder="1" applyAlignment="1">
      <alignment horizontal="left"/>
    </xf>
    <xf numFmtId="169" fontId="33" fillId="0" borderId="1" xfId="0" applyNumberFormat="1" applyFont="1" applyBorder="1"/>
    <xf numFmtId="168" fontId="28" fillId="0" borderId="26" xfId="0" applyNumberFormat="1" applyFont="1" applyBorder="1" applyAlignment="1">
      <alignment horizontal="center"/>
    </xf>
    <xf numFmtId="0" fontId="35" fillId="0" borderId="1" xfId="0" quotePrefix="1" applyFont="1" applyBorder="1" applyAlignment="1">
      <alignment horizontal="left" indent="1"/>
    </xf>
    <xf numFmtId="172" fontId="34" fillId="0" borderId="1" xfId="1" applyNumberFormat="1" applyFont="1" applyBorder="1" applyAlignment="1" applyProtection="1">
      <alignment horizontal="right"/>
    </xf>
    <xf numFmtId="0" fontId="33" fillId="0" borderId="1" xfId="0" applyFont="1" applyBorder="1" applyAlignment="1">
      <alignment vertical="top" wrapText="1"/>
    </xf>
    <xf numFmtId="0" fontId="9" fillId="0" borderId="67" xfId="0" applyFont="1" applyBorder="1" applyAlignment="1">
      <alignment horizontal="center"/>
    </xf>
    <xf numFmtId="0" fontId="33" fillId="0" borderId="68" xfId="0" applyFont="1" applyBorder="1" applyAlignment="1">
      <alignment horizontal="center"/>
    </xf>
    <xf numFmtId="0" fontId="33" fillId="0" borderId="69" xfId="0" applyFont="1" applyBorder="1" applyAlignment="1">
      <alignment horizontal="center"/>
    </xf>
    <xf numFmtId="0" fontId="34" fillId="0" borderId="69" xfId="0" applyFont="1" applyBorder="1" applyAlignment="1">
      <alignment horizontal="center"/>
    </xf>
    <xf numFmtId="0" fontId="33" fillId="0" borderId="63" xfId="0" applyFont="1" applyBorder="1" applyAlignment="1">
      <alignment horizontal="center"/>
    </xf>
    <xf numFmtId="168" fontId="9" fillId="0" borderId="1" xfId="2" applyNumberFormat="1" applyFont="1" applyBorder="1" applyAlignment="1" applyProtection="1"/>
    <xf numFmtId="1" fontId="9" fillId="0" borderId="15" xfId="0" applyNumberFormat="1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8" fillId="0" borderId="16" xfId="0" applyFont="1" applyBorder="1" applyAlignment="1">
      <alignment horizontal="center"/>
    </xf>
    <xf numFmtId="176" fontId="8" fillId="0" borderId="17" xfId="0" applyNumberFormat="1" applyFont="1" applyBorder="1" applyAlignment="1">
      <alignment horizontal="center"/>
    </xf>
    <xf numFmtId="166" fontId="8" fillId="0" borderId="15" xfId="0" applyNumberFormat="1" applyFont="1" applyBorder="1" applyAlignment="1">
      <alignment horizontal="center"/>
    </xf>
    <xf numFmtId="174" fontId="8" fillId="0" borderId="16" xfId="0" applyNumberFormat="1" applyFont="1" applyBorder="1" applyAlignment="1">
      <alignment horizontal="center"/>
    </xf>
    <xf numFmtId="0" fontId="9" fillId="0" borderId="16" xfId="0" applyFont="1" applyBorder="1" applyAlignment="1">
      <alignment horizontal="center" vertical="top" wrapText="1"/>
    </xf>
    <xf numFmtId="166" fontId="8" fillId="0" borderId="16" xfId="0" applyNumberFormat="1" applyFont="1" applyBorder="1" applyAlignment="1">
      <alignment horizontal="center"/>
    </xf>
    <xf numFmtId="174" fontId="8" fillId="0" borderId="17" xfId="0" applyNumberFormat="1" applyFont="1" applyBorder="1" applyAlignment="1">
      <alignment horizontal="center"/>
    </xf>
    <xf numFmtId="10" fontId="34" fillId="0" borderId="2" xfId="0" applyNumberFormat="1" applyFont="1" applyBorder="1" applyAlignment="1">
      <alignment horizontal="center"/>
    </xf>
    <xf numFmtId="168" fontId="8" fillId="0" borderId="16" xfId="0" applyNumberFormat="1" applyFont="1" applyBorder="1" applyAlignment="1">
      <alignment horizontal="center"/>
    </xf>
    <xf numFmtId="169" fontId="9" fillId="0" borderId="0" xfId="0" applyNumberFormat="1" applyFont="1" applyAlignment="1">
      <alignment vertical="top" wrapText="1"/>
    </xf>
    <xf numFmtId="1" fontId="9" fillId="0" borderId="11" xfId="0" applyNumberFormat="1" applyFont="1" applyBorder="1"/>
    <xf numFmtId="0" fontId="8" fillId="0" borderId="12" xfId="0" applyFont="1" applyBorder="1" applyAlignment="1">
      <alignment horizontal="right"/>
    </xf>
    <xf numFmtId="1" fontId="34" fillId="0" borderId="12" xfId="0" applyNumberFormat="1" applyFont="1" applyBorder="1" applyAlignment="1">
      <alignment horizontal="center"/>
    </xf>
    <xf numFmtId="176" fontId="8" fillId="0" borderId="13" xfId="0" applyNumberFormat="1" applyFont="1" applyBorder="1" applyAlignment="1">
      <alignment horizontal="center"/>
    </xf>
    <xf numFmtId="168" fontId="8" fillId="0" borderId="11" xfId="2" applyNumberFormat="1" applyFont="1" applyFill="1" applyBorder="1" applyAlignment="1" applyProtection="1">
      <alignment horizontal="center"/>
    </xf>
    <xf numFmtId="1" fontId="9" fillId="0" borderId="12" xfId="0" applyNumberFormat="1" applyFont="1" applyBorder="1" applyAlignment="1">
      <alignment horizontal="center"/>
    </xf>
    <xf numFmtId="168" fontId="8" fillId="0" borderId="12" xfId="2" applyNumberFormat="1" applyFont="1" applyFill="1" applyBorder="1" applyAlignment="1" applyProtection="1">
      <alignment horizontal="center"/>
    </xf>
    <xf numFmtId="174" fontId="34" fillId="0" borderId="13" xfId="0" applyNumberFormat="1" applyFont="1" applyBorder="1" applyAlignment="1">
      <alignment horizontal="center"/>
    </xf>
    <xf numFmtId="10" fontId="85" fillId="0" borderId="29" xfId="1" applyNumberFormat="1" applyFont="1" applyBorder="1" applyAlignment="1" applyProtection="1">
      <alignment horizontal="center"/>
    </xf>
    <xf numFmtId="168" fontId="85" fillId="0" borderId="29" xfId="0" applyNumberFormat="1" applyFont="1" applyBorder="1" applyAlignment="1">
      <alignment horizontal="center"/>
    </xf>
    <xf numFmtId="168" fontId="35" fillId="0" borderId="2" xfId="0" applyNumberFormat="1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1" fontId="34" fillId="0" borderId="29" xfId="0" applyNumberFormat="1" applyFont="1" applyBorder="1" applyAlignment="1">
      <alignment horizontal="center"/>
    </xf>
    <xf numFmtId="0" fontId="34" fillId="0" borderId="1" xfId="0" applyFont="1" applyBorder="1" applyAlignment="1">
      <alignment horizontal="center" vertical="top" wrapText="1"/>
    </xf>
    <xf numFmtId="0" fontId="35" fillId="0" borderId="0" xfId="0" applyFont="1" applyAlignment="1">
      <alignment horizontal="left" vertical="top" indent="6"/>
    </xf>
    <xf numFmtId="10" fontId="9" fillId="0" borderId="0" xfId="1" applyNumberFormat="1" applyFont="1" applyAlignment="1" applyProtection="1">
      <alignment vertical="top" wrapText="1"/>
    </xf>
    <xf numFmtId="9" fontId="28" fillId="0" borderId="1" xfId="0" applyNumberFormat="1" applyFont="1" applyBorder="1" applyAlignment="1" applyProtection="1">
      <alignment horizontal="right"/>
      <protection locked="0"/>
    </xf>
    <xf numFmtId="0" fontId="28" fillId="0" borderId="1" xfId="0" applyFont="1" applyBorder="1" applyAlignment="1" applyProtection="1">
      <alignment horizontal="right"/>
      <protection locked="0"/>
    </xf>
    <xf numFmtId="172" fontId="28" fillId="0" borderId="1" xfId="0" applyNumberFormat="1" applyFont="1" applyBorder="1" applyAlignment="1" applyProtection="1">
      <alignment horizontal="right"/>
      <protection locked="0"/>
    </xf>
    <xf numFmtId="14" fontId="28" fillId="0" borderId="1" xfId="0" applyNumberFormat="1" applyFont="1" applyBorder="1" applyAlignment="1" applyProtection="1">
      <alignment horizontal="right"/>
      <protection locked="0"/>
    </xf>
    <xf numFmtId="10" fontId="28" fillId="7" borderId="2" xfId="1" applyNumberFormat="1" applyFont="1" applyFill="1" applyBorder="1" applyAlignment="1" applyProtection="1">
      <alignment vertical="top"/>
      <protection locked="0"/>
    </xf>
    <xf numFmtId="0" fontId="28" fillId="7" borderId="2" xfId="0" applyFont="1" applyFill="1" applyBorder="1" applyAlignment="1" applyProtection="1">
      <alignment horizontal="right"/>
      <protection locked="0"/>
    </xf>
    <xf numFmtId="179" fontId="28" fillId="7" borderId="2" xfId="0" applyNumberFormat="1" applyFont="1" applyFill="1" applyBorder="1" applyAlignment="1" applyProtection="1">
      <alignment horizontal="right"/>
      <protection locked="0"/>
    </xf>
    <xf numFmtId="192" fontId="28" fillId="0" borderId="1" xfId="0" applyNumberFormat="1" applyFont="1" applyBorder="1" applyProtection="1">
      <protection locked="0"/>
    </xf>
    <xf numFmtId="177" fontId="28" fillId="0" borderId="1" xfId="0" applyNumberFormat="1" applyFont="1" applyBorder="1" applyProtection="1">
      <protection locked="0"/>
    </xf>
    <xf numFmtId="0" fontId="28" fillId="7" borderId="2" xfId="0" applyFont="1" applyFill="1" applyBorder="1" applyAlignment="1" applyProtection="1">
      <alignment horizontal="right" vertical="top"/>
      <protection locked="0"/>
    </xf>
    <xf numFmtId="10" fontId="28" fillId="0" borderId="1" xfId="0" applyNumberFormat="1" applyFont="1" applyBorder="1" applyProtection="1">
      <protection locked="0"/>
    </xf>
    <xf numFmtId="181" fontId="28" fillId="0" borderId="1" xfId="0" applyNumberFormat="1" applyFont="1" applyBorder="1" applyProtection="1">
      <protection locked="0"/>
    </xf>
    <xf numFmtId="169" fontId="28" fillId="0" borderId="1" xfId="0" applyNumberFormat="1" applyFont="1" applyBorder="1" applyProtection="1">
      <protection locked="0"/>
    </xf>
    <xf numFmtId="10" fontId="28" fillId="0" borderId="1" xfId="0" applyNumberFormat="1" applyFont="1" applyBorder="1" applyAlignment="1" applyProtection="1">
      <alignment horizontal="right"/>
      <protection locked="0"/>
    </xf>
    <xf numFmtId="172" fontId="28" fillId="0" borderId="1" xfId="0" applyNumberFormat="1" applyFont="1" applyBorder="1" applyProtection="1">
      <protection locked="0"/>
    </xf>
    <xf numFmtId="0" fontId="99" fillId="14" borderId="18" xfId="29" applyFill="1" applyBorder="1" applyAlignment="1" applyProtection="1">
      <alignment vertical="top" wrapText="1"/>
      <protection locked="0"/>
    </xf>
    <xf numFmtId="172" fontId="28" fillId="0" borderId="18" xfId="20" applyNumberFormat="1" applyFont="1" applyBorder="1" applyAlignment="1" applyProtection="1">
      <alignment horizontal="center"/>
      <protection locked="0"/>
    </xf>
    <xf numFmtId="0" fontId="28" fillId="0" borderId="18" xfId="0" applyFont="1" applyBorder="1" applyAlignment="1" applyProtection="1">
      <alignment horizontal="center"/>
      <protection locked="0"/>
    </xf>
    <xf numFmtId="172" fontId="28" fillId="0" borderId="1" xfId="20" applyNumberFormat="1" applyFont="1" applyAlignment="1" applyProtection="1">
      <alignment horizontal="center"/>
      <protection locked="0"/>
    </xf>
    <xf numFmtId="0" fontId="99" fillId="14" borderId="18" xfId="29" quotePrefix="1" applyFill="1" applyBorder="1" applyAlignment="1" applyProtection="1">
      <alignment vertical="top" wrapText="1"/>
      <protection locked="0"/>
    </xf>
    <xf numFmtId="188" fontId="28" fillId="0" borderId="18" xfId="20" applyNumberFormat="1" applyFont="1" applyBorder="1" applyAlignment="1" applyProtection="1">
      <alignment horizontal="left" indent="2"/>
      <protection locked="0"/>
    </xf>
    <xf numFmtId="186" fontId="28" fillId="0" borderId="18" xfId="20" applyNumberFormat="1" applyFont="1" applyBorder="1" applyAlignment="1" applyProtection="1">
      <alignment horizontal="left" indent="2"/>
      <protection locked="0"/>
    </xf>
    <xf numFmtId="0" fontId="99" fillId="14" borderId="15" xfId="29" applyFill="1" applyBorder="1" applyAlignment="1" applyProtection="1">
      <alignment vertical="top" wrapText="1"/>
      <protection locked="0"/>
    </xf>
    <xf numFmtId="172" fontId="28" fillId="14" borderId="1" xfId="0" applyNumberFormat="1" applyFont="1" applyFill="1" applyBorder="1" applyAlignment="1" applyProtection="1">
      <alignment horizontal="center" vertical="top" wrapText="1"/>
      <protection locked="0"/>
    </xf>
    <xf numFmtId="172" fontId="28" fillId="14" borderId="1" xfId="20" applyNumberFormat="1" applyFont="1" applyFill="1" applyAlignment="1" applyProtection="1">
      <alignment horizontal="center"/>
      <protection locked="0"/>
    </xf>
    <xf numFmtId="0" fontId="95" fillId="14" borderId="1" xfId="23" applyFont="1" applyFill="1" applyAlignment="1" applyProtection="1">
      <alignment horizontal="center"/>
      <protection locked="0"/>
    </xf>
    <xf numFmtId="168" fontId="28" fillId="0" borderId="1" xfId="0" applyNumberFormat="1" applyFont="1" applyBorder="1" applyProtection="1">
      <protection locked="0"/>
    </xf>
    <xf numFmtId="195" fontId="28" fillId="0" borderId="1" xfId="0" applyNumberFormat="1" applyFont="1" applyBorder="1" applyProtection="1">
      <protection locked="0"/>
    </xf>
    <xf numFmtId="1" fontId="28" fillId="0" borderId="1" xfId="0" applyNumberFormat="1" applyFont="1" applyBorder="1" applyAlignment="1" applyProtection="1">
      <alignment horizontal="right"/>
      <protection locked="0"/>
    </xf>
    <xf numFmtId="0" fontId="28" fillId="7" borderId="2" xfId="0" applyFont="1" applyFill="1" applyBorder="1" applyAlignment="1" applyProtection="1">
      <alignment horizontal="right" vertical="top" wrapText="1"/>
      <protection locked="0"/>
    </xf>
    <xf numFmtId="49" fontId="28" fillId="0" borderId="22" xfId="0" applyNumberFormat="1" applyFont="1" applyBorder="1" applyAlignment="1" applyProtection="1">
      <alignment horizontal="center"/>
      <protection locked="0"/>
    </xf>
    <xf numFmtId="0" fontId="28" fillId="0" borderId="22" xfId="0" applyFont="1" applyBorder="1" applyAlignment="1" applyProtection="1">
      <alignment horizontal="center"/>
      <protection locked="0"/>
    </xf>
    <xf numFmtId="0" fontId="28" fillId="0" borderId="25" xfId="0" applyFont="1" applyBorder="1" applyAlignment="1" applyProtection="1">
      <alignment horizontal="center"/>
      <protection locked="0"/>
    </xf>
    <xf numFmtId="49" fontId="28" fillId="0" borderId="23" xfId="0" applyNumberFormat="1" applyFont="1" applyBorder="1" applyAlignment="1" applyProtection="1">
      <alignment horizontal="center"/>
      <protection locked="0"/>
    </xf>
    <xf numFmtId="0" fontId="28" fillId="0" borderId="23" xfId="0" applyFont="1" applyBorder="1" applyAlignment="1" applyProtection="1">
      <alignment horizontal="center"/>
      <protection locked="0"/>
    </xf>
    <xf numFmtId="0" fontId="28" fillId="0" borderId="27" xfId="0" applyFont="1" applyBorder="1" applyAlignment="1" applyProtection="1">
      <alignment horizontal="center"/>
      <protection locked="0"/>
    </xf>
    <xf numFmtId="168" fontId="28" fillId="0" borderId="24" xfId="2" applyNumberFormat="1" applyFont="1" applyFill="1" applyBorder="1" applyAlignment="1" applyProtection="1">
      <alignment horizontal="center"/>
      <protection locked="0"/>
    </xf>
    <xf numFmtId="168" fontId="28" fillId="0" borderId="26" xfId="2" applyNumberFormat="1" applyFont="1" applyFill="1" applyBorder="1" applyAlignment="1" applyProtection="1">
      <alignment horizontal="center"/>
      <protection locked="0"/>
    </xf>
    <xf numFmtId="166" fontId="28" fillId="0" borderId="22" xfId="0" applyNumberFormat="1" applyFont="1" applyBorder="1" applyAlignment="1" applyProtection="1">
      <alignment horizontal="center"/>
      <protection locked="0"/>
    </xf>
    <xf numFmtId="166" fontId="28" fillId="0" borderId="23" xfId="0" applyNumberFormat="1" applyFont="1" applyBorder="1" applyAlignment="1" applyProtection="1">
      <alignment horizontal="center"/>
      <protection locked="0"/>
    </xf>
    <xf numFmtId="0" fontId="28" fillId="0" borderId="62" xfId="0" applyFont="1" applyBorder="1" applyAlignment="1" applyProtection="1">
      <alignment horizontal="center"/>
      <protection locked="0"/>
    </xf>
    <xf numFmtId="168" fontId="28" fillId="0" borderId="25" xfId="0" applyNumberFormat="1" applyFont="1" applyBorder="1" applyAlignment="1" applyProtection="1">
      <alignment horizontal="center"/>
      <protection locked="0"/>
    </xf>
    <xf numFmtId="168" fontId="28" fillId="0" borderId="63" xfId="0" applyNumberFormat="1" applyFont="1" applyBorder="1" applyAlignment="1" applyProtection="1">
      <alignment horizontal="center"/>
      <protection locked="0"/>
    </xf>
    <xf numFmtId="168" fontId="28" fillId="0" borderId="0" xfId="0" applyNumberFormat="1" applyFont="1" applyAlignment="1" applyProtection="1">
      <alignment vertical="top" wrapText="1"/>
      <protection locked="0"/>
    </xf>
    <xf numFmtId="172" fontId="28" fillId="0" borderId="1" xfId="0" applyNumberFormat="1" applyFont="1" applyBorder="1" applyAlignment="1" applyProtection="1">
      <alignment vertical="top" wrapText="1"/>
      <protection locked="0"/>
    </xf>
    <xf numFmtId="0" fontId="0" fillId="14" borderId="0" xfId="0" applyFill="1" applyAlignment="1">
      <alignment vertical="top" wrapText="1"/>
    </xf>
    <xf numFmtId="0" fontId="9" fillId="0" borderId="70" xfId="0" applyFont="1" applyBorder="1" applyAlignment="1">
      <alignment horizontal="left" vertical="top" indent="1"/>
    </xf>
    <xf numFmtId="0" fontId="0" fillId="0" borderId="34" xfId="0" applyBorder="1" applyAlignment="1">
      <alignment vertical="top" wrapText="1"/>
    </xf>
    <xf numFmtId="10" fontId="9" fillId="0" borderId="34" xfId="0" applyNumberFormat="1" applyFont="1" applyBorder="1" applyAlignment="1">
      <alignment vertical="top"/>
    </xf>
    <xf numFmtId="0" fontId="9" fillId="0" borderId="34" xfId="0" applyFont="1" applyBorder="1" applyAlignment="1">
      <alignment horizontal="left" vertical="top" indent="1"/>
    </xf>
    <xf numFmtId="10" fontId="9" fillId="0" borderId="71" xfId="0" applyNumberFormat="1" applyFont="1" applyBorder="1" applyAlignment="1">
      <alignment vertical="top"/>
    </xf>
    <xf numFmtId="0" fontId="68" fillId="0" borderId="1" xfId="0" applyFont="1" applyBorder="1" applyAlignment="1">
      <alignment horizontal="centerContinuous" vertical="center"/>
    </xf>
    <xf numFmtId="0" fontId="9" fillId="0" borderId="75" xfId="0" applyFont="1" applyBorder="1" applyAlignment="1">
      <alignment horizontal="centerContinuous" vertical="center"/>
    </xf>
    <xf numFmtId="0" fontId="0" fillId="0" borderId="75" xfId="0" applyBorder="1" applyAlignment="1">
      <alignment horizontal="centerContinuous" vertical="top" wrapText="1"/>
    </xf>
    <xf numFmtId="0" fontId="0" fillId="0" borderId="75" xfId="0" applyBorder="1" applyAlignment="1">
      <alignment horizontal="centerContinuous" vertical="center" wrapText="1"/>
    </xf>
    <xf numFmtId="0" fontId="14" fillId="0" borderId="75" xfId="0" applyFont="1" applyBorder="1" applyAlignment="1">
      <alignment horizontal="centerContinuous" vertical="center"/>
    </xf>
    <xf numFmtId="0" fontId="0" fillId="0" borderId="0" xfId="0" applyAlignment="1">
      <alignment horizontal="centerContinuous" vertical="top" wrapText="1"/>
    </xf>
    <xf numFmtId="0" fontId="9" fillId="0" borderId="48" xfId="0" applyFont="1" applyBorder="1"/>
    <xf numFmtId="0" fontId="32" fillId="0" borderId="80" xfId="0" applyFont="1" applyBorder="1"/>
    <xf numFmtId="174" fontId="9" fillId="0" borderId="0" xfId="0" applyNumberFormat="1" applyFont="1"/>
    <xf numFmtId="14" fontId="35" fillId="0" borderId="48" xfId="0" applyNumberFormat="1" applyFont="1" applyBorder="1"/>
    <xf numFmtId="0" fontId="0" fillId="0" borderId="47" xfId="0" applyBorder="1" applyAlignment="1">
      <alignment vertical="top" wrapText="1"/>
    </xf>
    <xf numFmtId="14" fontId="35" fillId="0" borderId="0" xfId="0" applyNumberFormat="1" applyFont="1"/>
    <xf numFmtId="14" fontId="35" fillId="0" borderId="51" xfId="0" applyNumberFormat="1" applyFont="1" applyBorder="1"/>
    <xf numFmtId="0" fontId="69" fillId="0" borderId="1" xfId="0" applyFont="1" applyBorder="1" applyAlignment="1">
      <alignment horizontal="centerContinuous"/>
    </xf>
    <xf numFmtId="0" fontId="69" fillId="0" borderId="48" xfId="0" applyFont="1" applyBorder="1" applyAlignment="1">
      <alignment horizontal="centerContinuous"/>
    </xf>
    <xf numFmtId="0" fontId="69" fillId="0" borderId="48" xfId="0" applyFont="1" applyBorder="1" applyAlignment="1">
      <alignment horizontal="center"/>
    </xf>
    <xf numFmtId="0" fontId="69" fillId="0" borderId="1" xfId="0" applyFont="1" applyBorder="1" applyAlignment="1">
      <alignment horizontal="center"/>
    </xf>
    <xf numFmtId="0" fontId="69" fillId="0" borderId="51" xfId="0" applyFont="1" applyBorder="1" applyAlignment="1">
      <alignment horizontal="center"/>
    </xf>
    <xf numFmtId="1" fontId="9" fillId="3" borderId="1" xfId="0" applyNumberFormat="1" applyFont="1" applyFill="1" applyBorder="1"/>
    <xf numFmtId="0" fontId="10" fillId="0" borderId="0" xfId="0" applyFont="1" applyAlignment="1">
      <alignment vertical="top" wrapText="1"/>
    </xf>
    <xf numFmtId="0" fontId="76" fillId="15" borderId="53" xfId="0" applyFont="1" applyFill="1" applyBorder="1" applyAlignment="1">
      <alignment horizontal="centerContinuous"/>
    </xf>
    <xf numFmtId="0" fontId="24" fillId="15" borderId="53" xfId="0" applyFont="1" applyFill="1" applyBorder="1" applyAlignment="1">
      <alignment horizontal="centerContinuous"/>
    </xf>
    <xf numFmtId="0" fontId="0" fillId="0" borderId="54" xfId="0" applyBorder="1" applyAlignment="1">
      <alignment vertical="top" wrapText="1"/>
    </xf>
    <xf numFmtId="0" fontId="76" fillId="0" borderId="54" xfId="0" applyFont="1" applyBorder="1" applyAlignment="1">
      <alignment horizontal="center"/>
    </xf>
    <xf numFmtId="0" fontId="76" fillId="15" borderId="54" xfId="0" applyFont="1" applyFill="1" applyBorder="1" applyAlignment="1">
      <alignment horizontal="center"/>
    </xf>
    <xf numFmtId="0" fontId="0" fillId="0" borderId="55" xfId="0" applyBorder="1" applyAlignment="1">
      <alignment vertical="top" wrapText="1"/>
    </xf>
    <xf numFmtId="179" fontId="76" fillId="15" borderId="53" xfId="0" applyNumberFormat="1" applyFont="1" applyFill="1" applyBorder="1" applyAlignment="1">
      <alignment horizontal="center"/>
    </xf>
    <xf numFmtId="179" fontId="24" fillId="15" borderId="54" xfId="0" applyNumberFormat="1" applyFont="1" applyFill="1" applyBorder="1" applyAlignment="1">
      <alignment horizontal="center"/>
    </xf>
    <xf numFmtId="179" fontId="24" fillId="15" borderId="53" xfId="0" applyNumberFormat="1" applyFont="1" applyFill="1" applyBorder="1" applyAlignment="1">
      <alignment horizontal="center"/>
    </xf>
    <xf numFmtId="179" fontId="24" fillId="15" borderId="52" xfId="0" applyNumberFormat="1" applyFont="1" applyFill="1" applyBorder="1" applyAlignment="1">
      <alignment horizontal="center"/>
    </xf>
    <xf numFmtId="0" fontId="9" fillId="3" borderId="1" xfId="0" applyFont="1" applyFill="1" applyBorder="1"/>
    <xf numFmtId="0" fontId="9" fillId="0" borderId="48" xfId="0" applyFont="1" applyBorder="1" applyAlignment="1">
      <alignment horizontal="right"/>
    </xf>
    <xf numFmtId="179" fontId="8" fillId="0" borderId="48" xfId="0" applyNumberFormat="1" applyFont="1" applyBorder="1" applyAlignment="1">
      <alignment horizontal="center"/>
    </xf>
    <xf numFmtId="179" fontId="8" fillId="0" borderId="1" xfId="0" applyNumberFormat="1" applyFont="1" applyBorder="1" applyAlignment="1">
      <alignment horizontal="center"/>
    </xf>
    <xf numFmtId="179" fontId="8" fillId="0" borderId="76" xfId="0" applyNumberFormat="1" applyFont="1" applyBorder="1" applyAlignment="1">
      <alignment horizontal="center"/>
    </xf>
    <xf numFmtId="0" fontId="19" fillId="0" borderId="1" xfId="0" applyFont="1" applyBorder="1" applyAlignment="1">
      <alignment horizontal="left" indent="1"/>
    </xf>
    <xf numFmtId="1" fontId="35" fillId="3" borderId="48" xfId="0" applyNumberFormat="1" applyFont="1" applyFill="1" applyBorder="1" applyAlignment="1">
      <alignment horizontal="right"/>
    </xf>
    <xf numFmtId="9" fontId="9" fillId="3" borderId="1" xfId="0" applyNumberFormat="1" applyFont="1" applyFill="1" applyBorder="1"/>
    <xf numFmtId="172" fontId="9" fillId="3" borderId="1" xfId="0" applyNumberFormat="1" applyFont="1" applyFill="1" applyBorder="1"/>
    <xf numFmtId="172" fontId="9" fillId="0" borderId="1" xfId="0" applyNumberFormat="1" applyFont="1" applyBorder="1"/>
    <xf numFmtId="196" fontId="35" fillId="3" borderId="48" xfId="1" applyNumberFormat="1" applyFont="1" applyFill="1" applyBorder="1" applyAlignment="1" applyProtection="1">
      <alignment horizontal="right"/>
    </xf>
    <xf numFmtId="49" fontId="9" fillId="0" borderId="48" xfId="0" applyNumberFormat="1" applyFont="1" applyBorder="1"/>
    <xf numFmtId="9" fontId="19" fillId="0" borderId="48" xfId="0" applyNumberFormat="1" applyFont="1" applyBorder="1" applyAlignment="1">
      <alignment horizontal="right"/>
    </xf>
    <xf numFmtId="10" fontId="9" fillId="0" borderId="1" xfId="0" applyNumberFormat="1" applyFont="1" applyBorder="1"/>
    <xf numFmtId="172" fontId="8" fillId="0" borderId="1" xfId="0" applyNumberFormat="1" applyFont="1" applyBorder="1"/>
    <xf numFmtId="10" fontId="28" fillId="0" borderId="48" xfId="0" applyNumberFormat="1" applyFont="1" applyBorder="1"/>
    <xf numFmtId="9" fontId="9" fillId="0" borderId="1" xfId="0" applyNumberFormat="1" applyFont="1" applyBorder="1"/>
    <xf numFmtId="0" fontId="24" fillId="15" borderId="1" xfId="0" quotePrefix="1" applyFont="1" applyFill="1" applyBorder="1" applyAlignment="1">
      <alignment horizontal="left"/>
    </xf>
    <xf numFmtId="49" fontId="9" fillId="15" borderId="48" xfId="0" applyNumberFormat="1" applyFont="1" applyFill="1" applyBorder="1"/>
    <xf numFmtId="1" fontId="9" fillId="15" borderId="1" xfId="0" applyNumberFormat="1" applyFont="1" applyFill="1" applyBorder="1"/>
    <xf numFmtId="0" fontId="0" fillId="15" borderId="47" xfId="0" applyFill="1" applyBorder="1" applyAlignment="1">
      <alignment vertical="top" wrapText="1"/>
    </xf>
    <xf numFmtId="190" fontId="19" fillId="15" borderId="48" xfId="6" applyNumberFormat="1" applyFont="1" applyFill="1" applyBorder="1" applyAlignment="1" applyProtection="1">
      <alignment horizontal="right"/>
    </xf>
    <xf numFmtId="10" fontId="9" fillId="15" borderId="1" xfId="0" applyNumberFormat="1" applyFont="1" applyFill="1" applyBorder="1"/>
    <xf numFmtId="172" fontId="9" fillId="15" borderId="1" xfId="0" applyNumberFormat="1" applyFont="1" applyFill="1" applyBorder="1"/>
    <xf numFmtId="10" fontId="9" fillId="15" borderId="48" xfId="0" applyNumberFormat="1" applyFont="1" applyFill="1" applyBorder="1"/>
    <xf numFmtId="0" fontId="0" fillId="15" borderId="1" xfId="0" applyFill="1" applyBorder="1" applyAlignment="1">
      <alignment vertical="top" wrapText="1"/>
    </xf>
    <xf numFmtId="172" fontId="8" fillId="15" borderId="1" xfId="0" applyNumberFormat="1" applyFont="1" applyFill="1" applyBorder="1"/>
    <xf numFmtId="10" fontId="28" fillId="15" borderId="48" xfId="0" applyNumberFormat="1" applyFont="1" applyFill="1" applyBorder="1"/>
    <xf numFmtId="165" fontId="8" fillId="0" borderId="1" xfId="6" applyNumberFormat="1" applyFont="1" applyFill="1" applyBorder="1" applyAlignment="1" applyProtection="1"/>
    <xf numFmtId="165" fontId="8" fillId="0" borderId="48" xfId="6" applyNumberFormat="1" applyFont="1" applyFill="1" applyBorder="1" applyAlignment="1" applyProtection="1"/>
    <xf numFmtId="1" fontId="19" fillId="0" borderId="1" xfId="0" applyNumberFormat="1" applyFont="1" applyBorder="1" applyAlignment="1">
      <alignment horizontal="left"/>
    </xf>
    <xf numFmtId="190" fontId="19" fillId="0" borderId="48" xfId="6" applyNumberFormat="1" applyFont="1" applyFill="1" applyBorder="1" applyAlignment="1" applyProtection="1">
      <alignment horizontal="right"/>
    </xf>
    <xf numFmtId="10" fontId="9" fillId="0" borderId="48" xfId="0" applyNumberFormat="1" applyFont="1" applyBorder="1"/>
    <xf numFmtId="0" fontId="0" fillId="0" borderId="1" xfId="0" applyBorder="1" applyAlignment="1">
      <alignment horizontal="left" indent="2"/>
    </xf>
    <xf numFmtId="174" fontId="10" fillId="0" borderId="0" xfId="0" applyNumberFormat="1" applyFont="1" applyAlignment="1">
      <alignment vertical="top" wrapText="1"/>
    </xf>
    <xf numFmtId="168" fontId="33" fillId="3" borderId="49" xfId="0" applyNumberFormat="1" applyFont="1" applyFill="1" applyBorder="1" applyAlignment="1">
      <alignment horizontal="right"/>
    </xf>
    <xf numFmtId="172" fontId="21" fillId="0" borderId="1" xfId="0" applyNumberFormat="1" applyFont="1" applyBorder="1"/>
    <xf numFmtId="172" fontId="28" fillId="0" borderId="1" xfId="0" applyNumberFormat="1" applyFont="1" applyBorder="1"/>
    <xf numFmtId="182" fontId="9" fillId="0" borderId="48" xfId="0" applyNumberFormat="1" applyFont="1" applyBorder="1"/>
    <xf numFmtId="182" fontId="35" fillId="0" borderId="48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indent="1"/>
    </xf>
    <xf numFmtId="166" fontId="33" fillId="0" borderId="49" xfId="0" applyNumberFormat="1" applyFont="1" applyBorder="1"/>
    <xf numFmtId="1" fontId="87" fillId="0" borderId="1" xfId="0" applyNumberFormat="1" applyFont="1" applyBorder="1" applyAlignment="1">
      <alignment horizontal="left" indent="2"/>
    </xf>
    <xf numFmtId="166" fontId="10" fillId="0" borderId="0" xfId="0" applyNumberFormat="1" applyFont="1" applyAlignment="1">
      <alignment vertical="top" wrapText="1"/>
    </xf>
    <xf numFmtId="172" fontId="20" fillId="0" borderId="1" xfId="0" applyNumberFormat="1" applyFont="1" applyBorder="1"/>
    <xf numFmtId="166" fontId="28" fillId="0" borderId="48" xfId="0" applyNumberFormat="1" applyFont="1" applyBorder="1"/>
    <xf numFmtId="166" fontId="28" fillId="0" borderId="1" xfId="0" applyNumberFormat="1" applyFont="1" applyBorder="1"/>
    <xf numFmtId="166" fontId="9" fillId="0" borderId="48" xfId="0" applyNumberFormat="1" applyFont="1" applyBorder="1"/>
    <xf numFmtId="166" fontId="9" fillId="0" borderId="1" xfId="0" applyNumberFormat="1" applyFont="1" applyBorder="1"/>
    <xf numFmtId="3" fontId="9" fillId="3" borderId="1" xfId="0" applyNumberFormat="1" applyFont="1" applyFill="1" applyBorder="1"/>
    <xf numFmtId="180" fontId="62" fillId="0" borderId="1" xfId="0" applyNumberFormat="1" applyFont="1" applyBorder="1"/>
    <xf numFmtId="166" fontId="8" fillId="0" borderId="50" xfId="0" applyNumberFormat="1" applyFont="1" applyBorder="1"/>
    <xf numFmtId="172" fontId="19" fillId="0" borderId="33" xfId="0" applyNumberFormat="1" applyFont="1" applyBorder="1"/>
    <xf numFmtId="166" fontId="8" fillId="0" borderId="32" xfId="0" applyNumberFormat="1" applyFont="1" applyBorder="1"/>
    <xf numFmtId="173" fontId="9" fillId="0" borderId="1" xfId="0" applyNumberFormat="1" applyFont="1" applyBorder="1"/>
    <xf numFmtId="3" fontId="9" fillId="0" borderId="1" xfId="0" applyNumberFormat="1" applyFont="1" applyBorder="1"/>
    <xf numFmtId="10" fontId="62" fillId="0" borderId="1" xfId="0" applyNumberFormat="1" applyFont="1" applyBorder="1"/>
    <xf numFmtId="166" fontId="9" fillId="0" borderId="49" xfId="0" applyNumberFormat="1" applyFont="1" applyBorder="1"/>
    <xf numFmtId="166" fontId="33" fillId="0" borderId="1" xfId="0" applyNumberFormat="1" applyFont="1" applyBorder="1"/>
    <xf numFmtId="166" fontId="8" fillId="0" borderId="48" xfId="0" applyNumberFormat="1" applyFont="1" applyBorder="1"/>
    <xf numFmtId="166" fontId="8" fillId="0" borderId="1" xfId="0" applyNumberFormat="1" applyFont="1" applyBorder="1"/>
    <xf numFmtId="180" fontId="9" fillId="0" borderId="48" xfId="0" applyNumberFormat="1" applyFont="1" applyBorder="1"/>
    <xf numFmtId="173" fontId="8" fillId="0" borderId="1" xfId="0" applyNumberFormat="1" applyFont="1" applyBorder="1"/>
    <xf numFmtId="0" fontId="19" fillId="0" borderId="1" xfId="0" applyFont="1" applyBorder="1" applyAlignment="1">
      <alignment vertical="top"/>
    </xf>
    <xf numFmtId="1" fontId="9" fillId="0" borderId="1" xfId="0" applyNumberFormat="1" applyFont="1" applyBorder="1" applyAlignment="1">
      <alignment vertical="top"/>
    </xf>
    <xf numFmtId="167" fontId="9" fillId="0" borderId="1" xfId="0" applyNumberFormat="1" applyFont="1" applyBorder="1" applyAlignment="1">
      <alignment vertical="top"/>
    </xf>
    <xf numFmtId="172" fontId="19" fillId="0" borderId="48" xfId="1" applyNumberFormat="1" applyFont="1" applyFill="1" applyBorder="1" applyAlignment="1" applyProtection="1">
      <alignment horizontal="right" vertical="top"/>
    </xf>
    <xf numFmtId="172" fontId="19" fillId="0" borderId="1" xfId="1" applyNumberFormat="1" applyFont="1" applyFill="1" applyBorder="1" applyAlignment="1" applyProtection="1">
      <alignment horizontal="right" vertical="top"/>
    </xf>
    <xf numFmtId="172" fontId="9" fillId="0" borderId="47" xfId="0" applyNumberFormat="1" applyFont="1" applyBorder="1" applyAlignment="1">
      <alignment horizontal="right" vertical="top" wrapText="1"/>
    </xf>
    <xf numFmtId="172" fontId="9" fillId="0" borderId="1" xfId="0" applyNumberFormat="1" applyFont="1" applyBorder="1" applyAlignment="1">
      <alignment horizontal="right" vertical="top" wrapText="1"/>
    </xf>
    <xf numFmtId="3" fontId="8" fillId="0" borderId="1" xfId="0" applyNumberFormat="1" applyFont="1" applyBorder="1" applyAlignment="1">
      <alignment vertical="top"/>
    </xf>
    <xf numFmtId="3" fontId="8" fillId="0" borderId="0" xfId="0" applyNumberFormat="1" applyFont="1" applyAlignment="1">
      <alignment horizontal="left" vertical="top" wrapText="1"/>
    </xf>
    <xf numFmtId="0" fontId="9" fillId="0" borderId="1" xfId="0" quotePrefix="1" applyFont="1" applyBorder="1" applyAlignment="1">
      <alignment horizontal="left" indent="1"/>
    </xf>
    <xf numFmtId="3" fontId="8" fillId="0" borderId="1" xfId="0" applyNumberFormat="1" applyFont="1" applyBorder="1"/>
    <xf numFmtId="3" fontId="9" fillId="3" borderId="48" xfId="0" applyNumberFormat="1" applyFont="1" applyFill="1" applyBorder="1"/>
    <xf numFmtId="3" fontId="9" fillId="0" borderId="48" xfId="0" applyNumberFormat="1" applyFont="1" applyBorder="1"/>
    <xf numFmtId="173" fontId="28" fillId="0" borderId="1" xfId="0" applyNumberFormat="1" applyFont="1" applyBorder="1"/>
    <xf numFmtId="0" fontId="7" fillId="0" borderId="47" xfId="0" applyFont="1" applyBorder="1" applyAlignment="1">
      <alignment vertical="top" wrapText="1"/>
    </xf>
    <xf numFmtId="3" fontId="28" fillId="0" borderId="1" xfId="0" applyNumberFormat="1" applyFont="1" applyBorder="1"/>
    <xf numFmtId="0" fontId="7" fillId="0" borderId="1" xfId="0" applyFont="1" applyBorder="1" applyAlignment="1">
      <alignment vertical="top" wrapText="1"/>
    </xf>
    <xf numFmtId="172" fontId="28" fillId="0" borderId="1" xfId="1" applyNumberFormat="1" applyFont="1" applyFill="1" applyBorder="1" applyAlignment="1" applyProtection="1"/>
    <xf numFmtId="3" fontId="29" fillId="0" borderId="1" xfId="0" applyNumberFormat="1" applyFont="1" applyBorder="1"/>
    <xf numFmtId="3" fontId="8" fillId="0" borderId="50" xfId="0" applyNumberFormat="1" applyFont="1" applyBorder="1"/>
    <xf numFmtId="3" fontId="8" fillId="0" borderId="32" xfId="0" applyNumberFormat="1" applyFont="1" applyBorder="1"/>
    <xf numFmtId="3" fontId="8" fillId="0" borderId="48" xfId="0" applyNumberFormat="1" applyFont="1" applyBorder="1"/>
    <xf numFmtId="1" fontId="62" fillId="0" borderId="1" xfId="0" applyNumberFormat="1" applyFont="1" applyBorder="1"/>
    <xf numFmtId="181" fontId="62" fillId="0" borderId="48" xfId="0" applyNumberFormat="1" applyFont="1" applyBorder="1"/>
    <xf numFmtId="0" fontId="86" fillId="0" borderId="0" xfId="0" applyFont="1" applyAlignment="1">
      <alignment vertical="top" wrapText="1"/>
    </xf>
    <xf numFmtId="2" fontId="62" fillId="0" borderId="1" xfId="0" applyNumberFormat="1" applyFont="1" applyBorder="1"/>
    <xf numFmtId="181" fontId="62" fillId="0" borderId="1" xfId="0" applyNumberFormat="1" applyFont="1" applyBorder="1"/>
    <xf numFmtId="0" fontId="86" fillId="0" borderId="47" xfId="0" applyFont="1" applyBorder="1" applyAlignment="1">
      <alignment vertical="top" wrapText="1"/>
    </xf>
    <xf numFmtId="0" fontId="86" fillId="0" borderId="1" xfId="0" applyFont="1" applyBorder="1" applyAlignment="1">
      <alignment vertical="top" wrapText="1"/>
    </xf>
    <xf numFmtId="0" fontId="62" fillId="3" borderId="1" xfId="0" applyFont="1" applyFill="1" applyBorder="1"/>
    <xf numFmtId="2" fontId="62" fillId="3" borderId="48" xfId="0" applyNumberFormat="1" applyFont="1" applyFill="1" applyBorder="1"/>
    <xf numFmtId="2" fontId="9" fillId="3" borderId="1" xfId="0" applyNumberFormat="1" applyFont="1" applyFill="1" applyBorder="1"/>
    <xf numFmtId="3" fontId="34" fillId="0" borderId="48" xfId="0" applyNumberFormat="1" applyFont="1" applyBorder="1" applyAlignment="1">
      <alignment horizontal="right"/>
    </xf>
    <xf numFmtId="0" fontId="34" fillId="0" borderId="0" xfId="0" applyFont="1" applyAlignment="1">
      <alignment vertical="top" wrapText="1"/>
    </xf>
    <xf numFmtId="172" fontId="34" fillId="0" borderId="1" xfId="0" applyNumberFormat="1" applyFont="1" applyBorder="1"/>
    <xf numFmtId="0" fontId="62" fillId="0" borderId="47" xfId="0" applyFont="1" applyBorder="1" applyAlignment="1">
      <alignment vertical="top" wrapText="1"/>
    </xf>
    <xf numFmtId="172" fontId="62" fillId="0" borderId="1" xfId="0" applyNumberFormat="1" applyFont="1" applyBorder="1"/>
    <xf numFmtId="172" fontId="62" fillId="0" borderId="48" xfId="0" applyNumberFormat="1" applyFont="1" applyBorder="1"/>
    <xf numFmtId="0" fontId="62" fillId="0" borderId="1" xfId="0" applyFont="1" applyBorder="1" applyAlignment="1">
      <alignment vertical="top" wrapText="1"/>
    </xf>
    <xf numFmtId="172" fontId="85" fillId="0" borderId="1" xfId="0" applyNumberFormat="1" applyFont="1" applyBorder="1"/>
    <xf numFmtId="172" fontId="34" fillId="0" borderId="1" xfId="0" applyNumberFormat="1" applyFont="1" applyBorder="1" applyAlignment="1">
      <alignment horizontal="center"/>
    </xf>
    <xf numFmtId="172" fontId="62" fillId="0" borderId="48" xfId="0" applyNumberFormat="1" applyFont="1" applyBorder="1" applyAlignment="1">
      <alignment horizontal="right"/>
    </xf>
    <xf numFmtId="3" fontId="34" fillId="0" borderId="1" xfId="0" applyNumberFormat="1" applyFont="1" applyBorder="1" applyAlignment="1">
      <alignment horizontal="right"/>
    </xf>
    <xf numFmtId="0" fontId="62" fillId="0" borderId="0" xfId="0" applyFont="1" applyAlignment="1">
      <alignment vertical="top" wrapText="1"/>
    </xf>
    <xf numFmtId="170" fontId="62" fillId="0" borderId="1" xfId="0" applyNumberFormat="1" applyFont="1" applyBorder="1"/>
    <xf numFmtId="3" fontId="62" fillId="0" borderId="1" xfId="0" applyNumberFormat="1" applyFont="1" applyBorder="1"/>
    <xf numFmtId="172" fontId="62" fillId="0" borderId="1" xfId="0" applyNumberFormat="1" applyFont="1" applyBorder="1" applyAlignment="1">
      <alignment vertical="top" wrapText="1"/>
    </xf>
    <xf numFmtId="172" fontId="62" fillId="0" borderId="47" xfId="0" applyNumberFormat="1" applyFont="1" applyBorder="1" applyAlignment="1">
      <alignment vertical="top" wrapText="1"/>
    </xf>
    <xf numFmtId="0" fontId="62" fillId="0" borderId="48" xfId="0" applyFont="1" applyBorder="1" applyAlignment="1">
      <alignment vertical="top" wrapText="1"/>
    </xf>
    <xf numFmtId="0" fontId="16" fillId="0" borderId="1" xfId="0" applyFont="1" applyBorder="1" applyAlignment="1">
      <alignment vertical="top" wrapText="1"/>
    </xf>
    <xf numFmtId="0" fontId="16" fillId="0" borderId="48" xfId="0" applyFont="1" applyBorder="1" applyAlignment="1">
      <alignment vertical="top" wrapText="1"/>
    </xf>
    <xf numFmtId="0" fontId="16" fillId="0" borderId="47" xfId="0" applyFont="1" applyBorder="1" applyAlignment="1">
      <alignment vertical="top" wrapText="1"/>
    </xf>
    <xf numFmtId="172" fontId="19" fillId="0" borderId="48" xfId="0" applyNumberFormat="1" applyFont="1" applyBorder="1"/>
    <xf numFmtId="0" fontId="70" fillId="15" borderId="1" xfId="0" applyFont="1" applyFill="1" applyBorder="1" applyAlignment="1">
      <alignment vertical="top" wrapText="1"/>
    </xf>
    <xf numFmtId="0" fontId="16" fillId="15" borderId="48" xfId="0" applyFont="1" applyFill="1" applyBorder="1" applyAlignment="1">
      <alignment vertical="top" wrapText="1"/>
    </xf>
    <xf numFmtId="0" fontId="16" fillId="15" borderId="1" xfId="0" applyFont="1" applyFill="1" applyBorder="1" applyAlignment="1">
      <alignment vertical="top" wrapText="1"/>
    </xf>
    <xf numFmtId="0" fontId="16" fillId="15" borderId="47" xfId="0" applyFont="1" applyFill="1" applyBorder="1" applyAlignment="1">
      <alignment vertical="top" wrapText="1"/>
    </xf>
    <xf numFmtId="172" fontId="19" fillId="15" borderId="1" xfId="0" applyNumberFormat="1" applyFont="1" applyFill="1" applyBorder="1"/>
    <xf numFmtId="172" fontId="19" fillId="15" borderId="48" xfId="0" applyNumberFormat="1" applyFont="1" applyFill="1" applyBorder="1"/>
    <xf numFmtId="0" fontId="6" fillId="0" borderId="0" xfId="0" applyFont="1" applyAlignment="1">
      <alignment vertical="top" wrapText="1"/>
    </xf>
    <xf numFmtId="172" fontId="13" fillId="0" borderId="0" xfId="0" applyNumberFormat="1" applyFont="1"/>
    <xf numFmtId="0" fontId="6" fillId="0" borderId="47" xfId="0" applyFont="1" applyBorder="1" applyAlignment="1">
      <alignment vertical="top" wrapText="1"/>
    </xf>
    <xf numFmtId="172" fontId="19" fillId="0" borderId="0" xfId="0" applyNumberFormat="1" applyFont="1"/>
    <xf numFmtId="166" fontId="8" fillId="0" borderId="49" xfId="0" applyNumberFormat="1" applyFont="1" applyBorder="1"/>
    <xf numFmtId="0" fontId="6" fillId="0" borderId="1" xfId="0" applyFont="1" applyBorder="1" applyAlignment="1">
      <alignment vertical="top" wrapText="1"/>
    </xf>
    <xf numFmtId="0" fontId="70" fillId="15" borderId="0" xfId="0" applyFont="1" applyFill="1" applyAlignment="1">
      <alignment vertical="top" wrapText="1"/>
    </xf>
    <xf numFmtId="0" fontId="16" fillId="15" borderId="0" xfId="0" applyFont="1" applyFill="1" applyAlignment="1">
      <alignment vertical="top" wrapText="1"/>
    </xf>
    <xf numFmtId="0" fontId="35" fillId="0" borderId="1" xfId="0" applyFont="1" applyBorder="1"/>
    <xf numFmtId="1" fontId="35" fillId="0" borderId="1" xfId="0" applyNumberFormat="1" applyFont="1" applyBorder="1"/>
    <xf numFmtId="172" fontId="35" fillId="0" borderId="48" xfId="0" applyNumberFormat="1" applyFont="1" applyBorder="1"/>
    <xf numFmtId="172" fontId="35" fillId="0" borderId="0" xfId="0" applyNumberFormat="1" applyFont="1" applyAlignment="1">
      <alignment horizontal="center"/>
    </xf>
    <xf numFmtId="172" fontId="35" fillId="0" borderId="1" xfId="0" applyNumberFormat="1" applyFont="1" applyBorder="1"/>
    <xf numFmtId="0" fontId="39" fillId="0" borderId="47" xfId="0" applyFont="1" applyBorder="1" applyAlignment="1">
      <alignment vertical="top" wrapText="1"/>
    </xf>
    <xf numFmtId="166" fontId="35" fillId="0" borderId="48" xfId="0" applyNumberFormat="1" applyFont="1" applyBorder="1"/>
    <xf numFmtId="172" fontId="35" fillId="0" borderId="0" xfId="0" applyNumberFormat="1" applyFont="1"/>
    <xf numFmtId="172" fontId="40" fillId="0" borderId="1" xfId="0" applyNumberFormat="1" applyFont="1" applyBorder="1"/>
    <xf numFmtId="0" fontId="39" fillId="0" borderId="1" xfId="0" applyFont="1" applyBorder="1" applyAlignment="1">
      <alignment vertical="top" wrapText="1"/>
    </xf>
    <xf numFmtId="0" fontId="39" fillId="0" borderId="48" xfId="0" applyFont="1" applyBorder="1" applyAlignment="1">
      <alignment vertical="top" wrapText="1"/>
    </xf>
    <xf numFmtId="166" fontId="35" fillId="0" borderId="1" xfId="0" applyNumberFormat="1" applyFont="1" applyBorder="1"/>
    <xf numFmtId="0" fontId="41" fillId="0" borderId="0" xfId="0" applyFont="1" applyAlignment="1">
      <alignment vertical="top" wrapText="1"/>
    </xf>
    <xf numFmtId="1" fontId="71" fillId="15" borderId="1" xfId="0" applyNumberFormat="1" applyFont="1" applyFill="1" applyBorder="1"/>
    <xf numFmtId="172" fontId="19" fillId="15" borderId="0" xfId="0" applyNumberFormat="1" applyFont="1" applyFill="1" applyAlignment="1">
      <alignment horizontal="center"/>
    </xf>
    <xf numFmtId="172" fontId="13" fillId="15" borderId="1" xfId="0" applyNumberFormat="1" applyFont="1" applyFill="1" applyBorder="1"/>
    <xf numFmtId="1" fontId="13" fillId="0" borderId="1" xfId="0" applyNumberFormat="1" applyFont="1" applyBorder="1"/>
    <xf numFmtId="172" fontId="9" fillId="0" borderId="48" xfId="0" applyNumberFormat="1" applyFont="1" applyBorder="1"/>
    <xf numFmtId="172" fontId="9" fillId="0" borderId="0" xfId="0" applyNumberFormat="1" applyFont="1" applyAlignment="1">
      <alignment horizontal="center"/>
    </xf>
    <xf numFmtId="0" fontId="17" fillId="0" borderId="47" xfId="0" applyFont="1" applyBorder="1" applyAlignment="1">
      <alignment vertical="top" wrapText="1"/>
    </xf>
    <xf numFmtId="0" fontId="17" fillId="0" borderId="1" xfId="0" applyFont="1" applyBorder="1" applyAlignment="1">
      <alignment vertical="top" wrapText="1"/>
    </xf>
    <xf numFmtId="166" fontId="8" fillId="0" borderId="16" xfId="0" applyNumberFormat="1" applyFont="1" applyBorder="1"/>
    <xf numFmtId="172" fontId="31" fillId="0" borderId="1" xfId="0" applyNumberFormat="1" applyFont="1" applyBorder="1" applyAlignment="1">
      <alignment horizontal="right"/>
    </xf>
    <xf numFmtId="0" fontId="24" fillId="15" borderId="1" xfId="0" applyFont="1" applyFill="1" applyBorder="1" applyAlignment="1">
      <alignment horizontal="left"/>
    </xf>
    <xf numFmtId="172" fontId="24" fillId="15" borderId="1" xfId="0" applyNumberFormat="1" applyFont="1" applyFill="1" applyBorder="1" applyAlignment="1">
      <alignment horizontal="left"/>
    </xf>
    <xf numFmtId="172" fontId="24" fillId="15" borderId="1" xfId="0" applyNumberFormat="1" applyFont="1" applyFill="1" applyBorder="1" applyAlignment="1">
      <alignment horizontal="right"/>
    </xf>
    <xf numFmtId="182" fontId="8" fillId="0" borderId="1" xfId="0" applyNumberFormat="1" applyFont="1" applyBorder="1"/>
    <xf numFmtId="0" fontId="0" fillId="0" borderId="47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1" fontId="9" fillId="2" borderId="1" xfId="0" applyNumberFormat="1" applyFont="1" applyFill="1" applyBorder="1" applyProtection="1">
      <protection locked="0"/>
    </xf>
    <xf numFmtId="172" fontId="9" fillId="3" borderId="1" xfId="0" applyNumberFormat="1" applyFont="1" applyFill="1" applyBorder="1" applyProtection="1">
      <protection locked="0"/>
    </xf>
    <xf numFmtId="172" fontId="8" fillId="3" borderId="1" xfId="0" applyNumberFormat="1" applyFont="1" applyFill="1" applyBorder="1" applyProtection="1">
      <protection locked="0"/>
    </xf>
    <xf numFmtId="172" fontId="9" fillId="0" borderId="1" xfId="0" applyNumberFormat="1" applyFont="1" applyBorder="1" applyProtection="1">
      <protection locked="0"/>
    </xf>
    <xf numFmtId="168" fontId="28" fillId="3" borderId="49" xfId="0" applyNumberFormat="1" applyFont="1" applyFill="1" applyBorder="1" applyAlignment="1" applyProtection="1">
      <alignment horizontal="right"/>
      <protection locked="0"/>
    </xf>
    <xf numFmtId="182" fontId="28" fillId="0" borderId="48" xfId="0" applyNumberFormat="1" applyFont="1" applyBorder="1" applyProtection="1">
      <protection locked="0"/>
    </xf>
    <xf numFmtId="166" fontId="28" fillId="0" borderId="48" xfId="0" applyNumberFormat="1" applyFont="1" applyBorder="1" applyProtection="1">
      <protection locked="0"/>
    </xf>
    <xf numFmtId="180" fontId="28" fillId="0" borderId="1" xfId="0" applyNumberFormat="1" applyFont="1" applyBorder="1" applyProtection="1">
      <protection locked="0"/>
    </xf>
    <xf numFmtId="166" fontId="28" fillId="0" borderId="1" xfId="0" applyNumberFormat="1" applyFont="1" applyBorder="1" applyProtection="1">
      <protection locked="0"/>
    </xf>
    <xf numFmtId="168" fontId="28" fillId="0" borderId="48" xfId="0" applyNumberFormat="1" applyFont="1" applyBorder="1" applyProtection="1">
      <protection locked="0"/>
    </xf>
    <xf numFmtId="0" fontId="99" fillId="0" borderId="1" xfId="29" applyBorder="1" applyProtection="1">
      <protection locked="0"/>
    </xf>
    <xf numFmtId="0" fontId="50" fillId="15" borderId="1" xfId="16" applyFont="1" applyFill="1"/>
    <xf numFmtId="0" fontId="44" fillId="15" borderId="1" xfId="16" applyFont="1" applyFill="1"/>
    <xf numFmtId="9" fontId="46" fillId="6" borderId="14" xfId="17" applyNumberFormat="1" applyFont="1" applyFill="1" applyBorder="1" applyAlignment="1">
      <alignment horizontal="center"/>
    </xf>
    <xf numFmtId="168" fontId="43" fillId="6" borderId="21" xfId="17" applyNumberFormat="1" applyFont="1" applyFill="1" applyBorder="1" applyAlignment="1">
      <alignment horizontal="center"/>
    </xf>
    <xf numFmtId="0" fontId="43" fillId="6" borderId="14" xfId="17" applyFont="1" applyFill="1" applyBorder="1" applyAlignment="1">
      <alignment horizontal="center"/>
    </xf>
    <xf numFmtId="0" fontId="0" fillId="0" borderId="19" xfId="0" applyBorder="1" applyAlignment="1">
      <alignment vertical="top" wrapText="1"/>
    </xf>
    <xf numFmtId="0" fontId="43" fillId="0" borderId="14" xfId="17" applyFont="1" applyBorder="1"/>
    <xf numFmtId="9" fontId="43" fillId="0" borderId="14" xfId="17" applyNumberFormat="1" applyFont="1" applyBorder="1" applyAlignment="1">
      <alignment horizontal="center"/>
    </xf>
    <xf numFmtId="168" fontId="43" fillId="0" borderId="14" xfId="17" applyNumberFormat="1" applyFont="1" applyBorder="1" applyAlignment="1">
      <alignment horizontal="center"/>
    </xf>
    <xf numFmtId="190" fontId="43" fillId="0" borderId="1" xfId="21" applyNumberFormat="1" applyFont="1" applyProtection="1"/>
    <xf numFmtId="9" fontId="43" fillId="0" borderId="1" xfId="1" applyFont="1" applyBorder="1" applyAlignment="1" applyProtection="1">
      <alignment horizontal="center"/>
    </xf>
    <xf numFmtId="172" fontId="56" fillId="0" borderId="1" xfId="18" applyNumberFormat="1" applyFont="1" applyAlignment="1" applyProtection="1">
      <alignment horizontal="center"/>
    </xf>
    <xf numFmtId="10" fontId="35" fillId="0" borderId="46" xfId="10" applyNumberFormat="1" applyFont="1" applyFill="1" applyBorder="1" applyAlignment="1" applyProtection="1">
      <alignment horizontal="center" vertical="top" wrapText="1"/>
    </xf>
    <xf numFmtId="10" fontId="35" fillId="0" borderId="46" xfId="1" applyNumberFormat="1" applyFont="1" applyBorder="1" applyAlignment="1" applyProtection="1">
      <alignment horizontal="center" vertical="top" wrapText="1"/>
    </xf>
    <xf numFmtId="10" fontId="35" fillId="0" borderId="0" xfId="1" applyNumberFormat="1" applyFont="1" applyAlignment="1" applyProtection="1">
      <alignment horizontal="center" vertical="top" wrapText="1"/>
    </xf>
    <xf numFmtId="0" fontId="34" fillId="0" borderId="0" xfId="0" applyFont="1" applyAlignment="1">
      <alignment horizontal="left" vertical="top" indent="2"/>
    </xf>
    <xf numFmtId="168" fontId="55" fillId="0" borderId="1" xfId="16" applyNumberFormat="1" applyFont="1" applyAlignment="1" applyProtection="1">
      <alignment horizontal="center"/>
      <protection locked="0"/>
    </xf>
    <xf numFmtId="0" fontId="44" fillId="0" borderId="15" xfId="17" applyFont="1" applyBorder="1"/>
    <xf numFmtId="0" fontId="43" fillId="0" borderId="16" xfId="17" applyFont="1" applyBorder="1"/>
    <xf numFmtId="0" fontId="44" fillId="0" borderId="16" xfId="17" applyFont="1" applyBorder="1" applyAlignment="1">
      <alignment horizontal="center"/>
    </xf>
    <xf numFmtId="0" fontId="44" fillId="0" borderId="15" xfId="17" applyFont="1" applyBorder="1" applyAlignment="1">
      <alignment horizontal="centerContinuous"/>
    </xf>
    <xf numFmtId="0" fontId="44" fillId="0" borderId="17" xfId="17" applyFont="1" applyBorder="1" applyAlignment="1">
      <alignment horizontal="centerContinuous"/>
    </xf>
    <xf numFmtId="0" fontId="44" fillId="0" borderId="20" xfId="17" applyFont="1" applyBorder="1"/>
    <xf numFmtId="0" fontId="44" fillId="0" borderId="14" xfId="17" applyFont="1" applyBorder="1" applyAlignment="1">
      <alignment horizontal="center"/>
    </xf>
    <xf numFmtId="0" fontId="44" fillId="0" borderId="20" xfId="17" applyFont="1" applyBorder="1" applyAlignment="1">
      <alignment horizontal="centerContinuous"/>
    </xf>
    <xf numFmtId="0" fontId="44" fillId="0" borderId="21" xfId="17" applyFont="1" applyBorder="1" applyAlignment="1">
      <alignment horizontal="centerContinuous"/>
    </xf>
    <xf numFmtId="0" fontId="44" fillId="0" borderId="14" xfId="17" applyFont="1" applyBorder="1" applyAlignment="1">
      <alignment horizontal="center" wrapText="1"/>
    </xf>
    <xf numFmtId="0" fontId="44" fillId="0" borderId="20" xfId="17" applyFont="1" applyBorder="1" applyAlignment="1">
      <alignment horizontal="center"/>
    </xf>
    <xf numFmtId="0" fontId="44" fillId="0" borderId="21" xfId="17" applyFont="1" applyBorder="1" applyAlignment="1">
      <alignment horizontal="center" wrapText="1"/>
    </xf>
    <xf numFmtId="0" fontId="43" fillId="6" borderId="1" xfId="17" applyFont="1" applyFill="1" applyAlignment="1">
      <alignment horizontal="center"/>
    </xf>
    <xf numFmtId="9" fontId="46" fillId="6" borderId="18" xfId="17" applyNumberFormat="1" applyFont="1" applyFill="1" applyBorder="1" applyAlignment="1">
      <alignment horizontal="center"/>
    </xf>
    <xf numFmtId="9" fontId="46" fillId="6" borderId="19" xfId="17" applyNumberFormat="1" applyFont="1" applyFill="1" applyBorder="1" applyAlignment="1">
      <alignment horizontal="center"/>
    </xf>
    <xf numFmtId="9" fontId="46" fillId="6" borderId="18" xfId="18" applyFont="1" applyFill="1" applyBorder="1" applyAlignment="1" applyProtection="1">
      <alignment horizontal="center"/>
    </xf>
    <xf numFmtId="9" fontId="46" fillId="6" borderId="19" xfId="18" applyFont="1" applyFill="1" applyBorder="1" applyAlignment="1" applyProtection="1">
      <alignment horizontal="center"/>
    </xf>
    <xf numFmtId="0" fontId="47" fillId="6" borderId="20" xfId="17" applyFont="1" applyFill="1" applyBorder="1" applyAlignment="1">
      <alignment horizontal="left" indent="1"/>
    </xf>
    <xf numFmtId="9" fontId="46" fillId="6" borderId="20" xfId="18" applyFont="1" applyFill="1" applyBorder="1" applyAlignment="1" applyProtection="1">
      <alignment horizontal="center"/>
    </xf>
    <xf numFmtId="9" fontId="46" fillId="6" borderId="21" xfId="18" applyFont="1" applyFill="1" applyBorder="1" applyAlignment="1" applyProtection="1">
      <alignment horizontal="center"/>
    </xf>
    <xf numFmtId="10" fontId="43" fillId="0" borderId="1" xfId="1" applyNumberFormat="1" applyFont="1" applyBorder="1" applyProtection="1"/>
    <xf numFmtId="0" fontId="43" fillId="0" borderId="15" xfId="17" applyFont="1" applyBorder="1"/>
    <xf numFmtId="0" fontId="48" fillId="0" borderId="16" xfId="17" applyFont="1" applyBorder="1" applyAlignment="1">
      <alignment horizontal="center"/>
    </xf>
    <xf numFmtId="0" fontId="48" fillId="0" borderId="17" xfId="17" applyFont="1" applyBorder="1" applyAlignment="1">
      <alignment horizontal="center"/>
    </xf>
    <xf numFmtId="0" fontId="43" fillId="0" borderId="18" xfId="17" applyFont="1" applyBorder="1"/>
    <xf numFmtId="9" fontId="43" fillId="0" borderId="19" xfId="17" applyNumberFormat="1" applyFont="1" applyBorder="1" applyAlignment="1">
      <alignment horizontal="center"/>
    </xf>
    <xf numFmtId="0" fontId="43" fillId="0" borderId="20" xfId="17" applyFont="1" applyBorder="1"/>
    <xf numFmtId="9" fontId="43" fillId="0" borderId="21" xfId="17" applyNumberFormat="1" applyFont="1" applyBorder="1" applyAlignment="1">
      <alignment horizontal="center"/>
    </xf>
    <xf numFmtId="168" fontId="43" fillId="0" borderId="1" xfId="17" applyNumberFormat="1" applyFont="1" applyAlignment="1">
      <alignment horizontal="right"/>
    </xf>
    <xf numFmtId="168" fontId="43" fillId="0" borderId="14" xfId="17" applyNumberFormat="1" applyFont="1" applyBorder="1" applyAlignment="1">
      <alignment horizontal="right"/>
    </xf>
    <xf numFmtId="0" fontId="43" fillId="7" borderId="16" xfId="17" applyFont="1" applyFill="1" applyBorder="1"/>
    <xf numFmtId="9" fontId="43" fillId="7" borderId="16" xfId="17" applyNumberFormat="1" applyFont="1" applyFill="1" applyBorder="1" applyAlignment="1">
      <alignment horizontal="center"/>
    </xf>
    <xf numFmtId="187" fontId="43" fillId="7" borderId="16" xfId="17" applyNumberFormat="1" applyFont="1" applyFill="1" applyBorder="1"/>
    <xf numFmtId="168" fontId="43" fillId="7" borderId="16" xfId="17" applyNumberFormat="1" applyFont="1" applyFill="1" applyBorder="1" applyAlignment="1">
      <alignment horizontal="center"/>
    </xf>
    <xf numFmtId="0" fontId="43" fillId="7" borderId="1" xfId="17" applyFont="1" applyFill="1"/>
    <xf numFmtId="9" fontId="43" fillId="7" borderId="1" xfId="17" applyNumberFormat="1" applyFont="1" applyFill="1" applyAlignment="1">
      <alignment horizontal="center"/>
    </xf>
    <xf numFmtId="168" fontId="43" fillId="7" borderId="1" xfId="17" applyNumberFormat="1" applyFont="1" applyFill="1" applyAlignment="1">
      <alignment horizontal="center"/>
    </xf>
    <xf numFmtId="0" fontId="43" fillId="7" borderId="14" xfId="17" applyFont="1" applyFill="1" applyBorder="1"/>
    <xf numFmtId="9" fontId="43" fillId="7" borderId="14" xfId="17" applyNumberFormat="1" applyFont="1" applyFill="1" applyBorder="1" applyAlignment="1">
      <alignment horizontal="center"/>
    </xf>
    <xf numFmtId="168" fontId="43" fillId="7" borderId="14" xfId="17" applyNumberFormat="1" applyFont="1" applyFill="1" applyBorder="1" applyAlignment="1">
      <alignment horizontal="center"/>
    </xf>
    <xf numFmtId="0" fontId="43" fillId="7" borderId="12" xfId="17" applyFont="1" applyFill="1" applyBorder="1"/>
    <xf numFmtId="168" fontId="43" fillId="7" borderId="12" xfId="17" applyNumberFormat="1" applyFont="1" applyFill="1" applyBorder="1" applyAlignment="1">
      <alignment horizontal="center"/>
    </xf>
    <xf numFmtId="185" fontId="43" fillId="0" borderId="14" xfId="17" applyNumberFormat="1" applyFont="1" applyBorder="1" applyAlignment="1">
      <alignment horizontal="center"/>
    </xf>
    <xf numFmtId="168" fontId="43" fillId="0" borderId="14" xfId="17" applyNumberFormat="1" applyFont="1" applyBorder="1"/>
    <xf numFmtId="49" fontId="43" fillId="0" borderId="1" xfId="17" applyNumberFormat="1" applyFont="1"/>
    <xf numFmtId="0" fontId="46" fillId="0" borderId="14" xfId="17" applyFont="1" applyBorder="1" applyAlignment="1">
      <alignment horizontal="center"/>
    </xf>
    <xf numFmtId="49" fontId="43" fillId="0" borderId="1" xfId="17" applyNumberFormat="1" applyFont="1" applyAlignment="1">
      <alignment horizontal="center"/>
    </xf>
    <xf numFmtId="0" fontId="43" fillId="7" borderId="15" xfId="17" applyFont="1" applyFill="1" applyBorder="1"/>
    <xf numFmtId="168" fontId="43" fillId="7" borderId="17" xfId="17" applyNumberFormat="1" applyFont="1" applyFill="1" applyBorder="1" applyAlignment="1">
      <alignment horizontal="center"/>
    </xf>
    <xf numFmtId="0" fontId="43" fillId="7" borderId="18" xfId="17" applyFont="1" applyFill="1" applyBorder="1"/>
    <xf numFmtId="168" fontId="43" fillId="7" borderId="19" xfId="17" applyNumberFormat="1" applyFont="1" applyFill="1" applyBorder="1" applyAlignment="1">
      <alignment horizontal="center"/>
    </xf>
    <xf numFmtId="0" fontId="43" fillId="7" borderId="20" xfId="17" applyFont="1" applyFill="1" applyBorder="1"/>
    <xf numFmtId="168" fontId="43" fillId="7" borderId="21" xfId="17" applyNumberFormat="1" applyFont="1" applyFill="1" applyBorder="1" applyAlignment="1">
      <alignment horizontal="center"/>
    </xf>
    <xf numFmtId="168" fontId="43" fillId="0" borderId="16" xfId="17" applyNumberFormat="1" applyFont="1" applyBorder="1" applyAlignment="1">
      <alignment horizontal="center"/>
    </xf>
    <xf numFmtId="0" fontId="74" fillId="15" borderId="1" xfId="16" applyFont="1" applyFill="1" applyAlignment="1">
      <alignment horizontal="left" vertical="center"/>
    </xf>
    <xf numFmtId="0" fontId="54" fillId="15" borderId="48" xfId="16" applyFont="1" applyFill="1" applyBorder="1"/>
    <xf numFmtId="0" fontId="43" fillId="6" borderId="1" xfId="23" applyFont="1" applyFill="1"/>
    <xf numFmtId="0" fontId="48" fillId="6" borderId="48" xfId="23" applyFont="1" applyFill="1" applyBorder="1" applyAlignment="1">
      <alignment horizontal="center"/>
    </xf>
    <xf numFmtId="0" fontId="92" fillId="14" borderId="60" xfId="23" applyFont="1" applyFill="1" applyBorder="1" applyAlignment="1">
      <alignment vertical="center"/>
    </xf>
    <xf numFmtId="0" fontId="92" fillId="14" borderId="56" xfId="23" applyFont="1" applyFill="1" applyBorder="1" applyAlignment="1">
      <alignment horizontal="center" vertical="center"/>
    </xf>
    <xf numFmtId="0" fontId="92" fillId="14" borderId="56" xfId="23" applyFont="1" applyFill="1" applyBorder="1" applyAlignment="1">
      <alignment horizontal="center" vertical="center" wrapText="1"/>
    </xf>
    <xf numFmtId="0" fontId="93" fillId="14" borderId="57" xfId="23" applyFont="1" applyFill="1" applyBorder="1" applyAlignment="1">
      <alignment horizontal="center" vertical="center" wrapText="1"/>
    </xf>
    <xf numFmtId="0" fontId="43" fillId="0" borderId="48" xfId="23" applyFont="1" applyBorder="1" applyAlignment="1">
      <alignment vertical="center"/>
    </xf>
    <xf numFmtId="0" fontId="32" fillId="7" borderId="16" xfId="23" applyFont="1" applyFill="1" applyBorder="1" applyAlignment="1">
      <alignment horizontal="left" vertical="center"/>
    </xf>
    <xf numFmtId="0" fontId="21" fillId="7" borderId="16" xfId="23" applyFont="1" applyFill="1" applyBorder="1"/>
    <xf numFmtId="168" fontId="21" fillId="7" borderId="17" xfId="23" applyNumberFormat="1" applyFont="1" applyFill="1" applyBorder="1"/>
    <xf numFmtId="0" fontId="43" fillId="6" borderId="1" xfId="23" applyFont="1" applyFill="1" applyAlignment="1">
      <alignment vertical="center"/>
    </xf>
    <xf numFmtId="0" fontId="21" fillId="6" borderId="6" xfId="23" applyFont="1" applyFill="1" applyBorder="1" applyAlignment="1">
      <alignment horizontal="left" indent="1"/>
    </xf>
    <xf numFmtId="10" fontId="33" fillId="6" borderId="1" xfId="23" applyNumberFormat="1" applyFont="1" applyFill="1" applyAlignment="1">
      <alignment horizontal="center"/>
    </xf>
    <xf numFmtId="168" fontId="33" fillId="6" borderId="1" xfId="23" applyNumberFormat="1" applyFont="1" applyFill="1" applyAlignment="1">
      <alignment horizontal="center"/>
    </xf>
    <xf numFmtId="172" fontId="33" fillId="6" borderId="1" xfId="23" applyNumberFormat="1" applyFont="1" applyFill="1" applyAlignment="1">
      <alignment horizontal="center"/>
    </xf>
    <xf numFmtId="172" fontId="35" fillId="1" borderId="1" xfId="23" applyNumberFormat="1" applyFont="1" applyFill="1" applyAlignment="1">
      <alignment horizontal="center"/>
    </xf>
    <xf numFmtId="0" fontId="35" fillId="1" borderId="1" xfId="23" applyFont="1" applyFill="1" applyAlignment="1">
      <alignment horizontal="center"/>
    </xf>
    <xf numFmtId="172" fontId="34" fillId="1" borderId="1" xfId="23" applyNumberFormat="1" applyFont="1" applyFill="1" applyAlignment="1">
      <alignment horizontal="center"/>
    </xf>
    <xf numFmtId="196" fontId="35" fillId="12" borderId="7" xfId="23" applyNumberFormat="1" applyFont="1" applyFill="1" applyBorder="1" applyAlignment="1">
      <alignment horizontal="center"/>
    </xf>
    <xf numFmtId="0" fontId="21" fillId="7" borderId="1" xfId="23" applyFont="1" applyFill="1"/>
    <xf numFmtId="0" fontId="21" fillId="7" borderId="19" xfId="23" applyFont="1" applyFill="1" applyBorder="1"/>
    <xf numFmtId="0" fontId="33" fillId="6" borderId="1" xfId="23" applyFont="1" applyFill="1" applyAlignment="1">
      <alignment horizontal="center"/>
    </xf>
    <xf numFmtId="172" fontId="33" fillId="6" borderId="7" xfId="24" applyNumberFormat="1" applyFont="1" applyFill="1" applyBorder="1" applyAlignment="1" applyProtection="1">
      <alignment horizontal="center"/>
    </xf>
    <xf numFmtId="0" fontId="52" fillId="7" borderId="1" xfId="23" applyFont="1" applyFill="1" applyAlignment="1">
      <alignment horizontal="right"/>
    </xf>
    <xf numFmtId="0" fontId="21" fillId="0" borderId="6" xfId="23" applyFont="1" applyBorder="1" applyAlignment="1">
      <alignment horizontal="left" indent="1"/>
    </xf>
    <xf numFmtId="10" fontId="33" fillId="0" borderId="1" xfId="23" applyNumberFormat="1" applyFont="1" applyAlignment="1">
      <alignment horizontal="center"/>
    </xf>
    <xf numFmtId="168" fontId="33" fillId="0" borderId="1" xfId="23" applyNumberFormat="1" applyFont="1" applyAlignment="1">
      <alignment horizontal="center"/>
    </xf>
    <xf numFmtId="172" fontId="33" fillId="0" borderId="1" xfId="23" applyNumberFormat="1" applyFont="1" applyAlignment="1">
      <alignment horizontal="center"/>
    </xf>
    <xf numFmtId="0" fontId="33" fillId="0" borderId="1" xfId="23" applyFont="1" applyAlignment="1">
      <alignment horizontal="center"/>
    </xf>
    <xf numFmtId="172" fontId="33" fillId="0" borderId="7" xfId="24" applyNumberFormat="1" applyFont="1" applyFill="1" applyBorder="1" applyAlignment="1" applyProtection="1">
      <alignment horizontal="center"/>
    </xf>
    <xf numFmtId="0" fontId="93" fillId="7" borderId="1" xfId="23" applyFont="1" applyFill="1" applyAlignment="1">
      <alignment horizontal="right"/>
    </xf>
    <xf numFmtId="0" fontId="92" fillId="7" borderId="1" xfId="23" applyFont="1" applyFill="1" applyAlignment="1">
      <alignment horizontal="right"/>
    </xf>
    <xf numFmtId="168" fontId="21" fillId="7" borderId="1" xfId="23" applyNumberFormat="1" applyFont="1" applyFill="1"/>
    <xf numFmtId="0" fontId="21" fillId="7" borderId="1" xfId="23" applyFont="1" applyFill="1" applyAlignment="1">
      <alignment horizontal="right"/>
    </xf>
    <xf numFmtId="168" fontId="92" fillId="7" borderId="1" xfId="23" applyNumberFormat="1" applyFont="1" applyFill="1"/>
    <xf numFmtId="10" fontId="31" fillId="7" borderId="1" xfId="24" applyNumberFormat="1" applyFont="1" applyFill="1" applyBorder="1" applyProtection="1"/>
    <xf numFmtId="0" fontId="92" fillId="6" borderId="81" xfId="23" applyFont="1" applyFill="1" applyBorder="1"/>
    <xf numFmtId="0" fontId="92" fillId="6" borderId="32" xfId="23" applyFont="1" applyFill="1" applyBorder="1" applyAlignment="1">
      <alignment horizontal="center"/>
    </xf>
    <xf numFmtId="168" fontId="92" fillId="6" borderId="32" xfId="23" applyNumberFormat="1" applyFont="1" applyFill="1" applyBorder="1" applyAlignment="1">
      <alignment horizontal="center"/>
    </xf>
    <xf numFmtId="0" fontId="21" fillId="6" borderId="32" xfId="23" applyFont="1" applyFill="1" applyBorder="1" applyAlignment="1">
      <alignment horizontal="center"/>
    </xf>
    <xf numFmtId="10" fontId="21" fillId="6" borderId="32" xfId="24" applyNumberFormat="1" applyFont="1" applyFill="1" applyBorder="1" applyAlignment="1" applyProtection="1">
      <alignment horizontal="center"/>
    </xf>
    <xf numFmtId="0" fontId="21" fillId="6" borderId="32" xfId="23" applyFont="1" applyFill="1" applyBorder="1" applyAlignment="1">
      <alignment horizontal="right"/>
    </xf>
    <xf numFmtId="0" fontId="21" fillId="6" borderId="82" xfId="23" applyFont="1" applyFill="1" applyBorder="1"/>
    <xf numFmtId="0" fontId="1" fillId="0" borderId="48" xfId="23" applyBorder="1"/>
    <xf numFmtId="10" fontId="1" fillId="0" borderId="1" xfId="23" applyNumberFormat="1"/>
    <xf numFmtId="0" fontId="76" fillId="15" borderId="1" xfId="23" applyFont="1" applyFill="1" applyAlignment="1">
      <alignment vertical="center"/>
    </xf>
    <xf numFmtId="0" fontId="21" fillId="15" borderId="1" xfId="23" applyFont="1" applyFill="1"/>
    <xf numFmtId="0" fontId="47" fillId="6" borderId="1" xfId="23" applyFont="1" applyFill="1"/>
    <xf numFmtId="0" fontId="8" fillId="14" borderId="70" xfId="23" applyFont="1" applyFill="1" applyBorder="1" applyAlignment="1">
      <alignment vertical="top"/>
    </xf>
    <xf numFmtId="0" fontId="8" fillId="14" borderId="83" xfId="23" applyFont="1" applyFill="1" applyBorder="1" applyAlignment="1">
      <alignment horizontal="right" vertical="top"/>
    </xf>
    <xf numFmtId="0" fontId="8" fillId="14" borderId="34" xfId="23" applyFont="1" applyFill="1" applyBorder="1" applyAlignment="1">
      <alignment horizontal="right" vertical="top"/>
    </xf>
    <xf numFmtId="0" fontId="23" fillId="14" borderId="84" xfId="23" applyFont="1" applyFill="1" applyBorder="1" applyAlignment="1">
      <alignment horizontal="left" vertical="top"/>
    </xf>
    <xf numFmtId="0" fontId="21" fillId="14" borderId="85" xfId="23" applyFont="1" applyFill="1" applyBorder="1"/>
    <xf numFmtId="0" fontId="21" fillId="14" borderId="86" xfId="23" applyFont="1" applyFill="1" applyBorder="1"/>
    <xf numFmtId="168" fontId="92" fillId="7" borderId="16" xfId="23" applyNumberFormat="1" applyFont="1" applyFill="1" applyBorder="1"/>
    <xf numFmtId="168" fontId="1" fillId="0" borderId="1" xfId="23" applyNumberFormat="1"/>
    <xf numFmtId="0" fontId="21" fillId="0" borderId="47" xfId="23" applyFont="1" applyBorder="1" applyAlignment="1">
      <alignment horizontal="left" vertical="top" indent="1"/>
    </xf>
    <xf numFmtId="10" fontId="9" fillId="0" borderId="1" xfId="25" applyNumberFormat="1" applyFont="1" applyFill="1" applyBorder="1" applyAlignment="1" applyProtection="1">
      <alignment horizontal="right" vertical="top"/>
    </xf>
    <xf numFmtId="10" fontId="9" fillId="0" borderId="1" xfId="23" applyNumberFormat="1" applyFont="1" applyAlignment="1">
      <alignment horizontal="right" vertical="top"/>
    </xf>
    <xf numFmtId="10" fontId="21" fillId="0" borderId="1" xfId="23" applyNumberFormat="1" applyFont="1" applyAlignment="1">
      <alignment horizontal="right"/>
    </xf>
    <xf numFmtId="0" fontId="21" fillId="0" borderId="1" xfId="23" applyFont="1"/>
    <xf numFmtId="0" fontId="9" fillId="0" borderId="87" xfId="23" applyFont="1" applyBorder="1" applyAlignment="1">
      <alignment horizontal="left" vertical="top" indent="2"/>
    </xf>
    <xf numFmtId="165" fontId="9" fillId="0" borderId="51" xfId="26" applyNumberFormat="1" applyFont="1" applyBorder="1" applyAlignment="1" applyProtection="1">
      <alignment horizontal="right" vertical="top"/>
    </xf>
    <xf numFmtId="0" fontId="21" fillId="7" borderId="14" xfId="23" applyFont="1" applyFill="1" applyBorder="1"/>
    <xf numFmtId="43" fontId="35" fillId="7" borderId="14" xfId="26" applyFont="1" applyFill="1" applyBorder="1" applyProtection="1"/>
    <xf numFmtId="0" fontId="34" fillId="7" borderId="14" xfId="23" applyFont="1" applyFill="1" applyBorder="1" applyAlignment="1">
      <alignment horizontal="left"/>
    </xf>
    <xf numFmtId="0" fontId="21" fillId="7" borderId="21" xfId="23" applyFont="1" applyFill="1" applyBorder="1"/>
    <xf numFmtId="0" fontId="9" fillId="0" borderId="47" xfId="23" applyFont="1" applyBorder="1" applyAlignment="1">
      <alignment horizontal="left" vertical="top" indent="1"/>
    </xf>
    <xf numFmtId="181" fontId="9" fillId="0" borderId="1" xfId="23" applyNumberFormat="1" applyFont="1" applyAlignment="1">
      <alignment horizontal="right" vertical="top"/>
    </xf>
    <xf numFmtId="185" fontId="21" fillId="0" borderId="1" xfId="23" applyNumberFormat="1" applyFont="1" applyAlignment="1">
      <alignment horizontal="right"/>
    </xf>
    <xf numFmtId="168" fontId="43" fillId="0" borderId="48" xfId="23" applyNumberFormat="1" applyFont="1" applyBorder="1"/>
    <xf numFmtId="165" fontId="43" fillId="0" borderId="1" xfId="23" applyNumberFormat="1" applyFont="1"/>
    <xf numFmtId="10" fontId="9" fillId="0" borderId="1" xfId="25" applyNumberFormat="1" applyFont="1" applyBorder="1" applyAlignment="1" applyProtection="1">
      <alignment horizontal="right" vertical="top"/>
    </xf>
    <xf numFmtId="0" fontId="9" fillId="0" borderId="87" xfId="23" applyFont="1" applyBorder="1" applyAlignment="1">
      <alignment horizontal="left" indent="2"/>
    </xf>
    <xf numFmtId="10" fontId="0" fillId="0" borderId="48" xfId="24" applyNumberFormat="1" applyFont="1" applyBorder="1" applyProtection="1"/>
    <xf numFmtId="174" fontId="47" fillId="6" borderId="1" xfId="23" applyNumberFormat="1" applyFont="1" applyFill="1"/>
    <xf numFmtId="0" fontId="9" fillId="0" borderId="72" xfId="23" applyFont="1" applyBorder="1" applyAlignment="1">
      <alignment horizontal="left" vertical="top" indent="1"/>
    </xf>
    <xf numFmtId="168" fontId="21" fillId="0" borderId="73" xfId="23" applyNumberFormat="1" applyFont="1" applyBorder="1"/>
    <xf numFmtId="168" fontId="21" fillId="6" borderId="73" xfId="23" applyNumberFormat="1" applyFont="1" applyFill="1" applyBorder="1" applyAlignment="1">
      <alignment horizontal="right"/>
    </xf>
    <xf numFmtId="0" fontId="21" fillId="6" borderId="73" xfId="23" applyFont="1" applyFill="1" applyBorder="1"/>
    <xf numFmtId="0" fontId="8" fillId="0" borderId="88" xfId="23" applyFont="1" applyBorder="1" applyAlignment="1">
      <alignment horizontal="left" indent="1"/>
    </xf>
    <xf numFmtId="0" fontId="21" fillId="6" borderId="89" xfId="23" applyFont="1" applyFill="1" applyBorder="1"/>
    <xf numFmtId="0" fontId="21" fillId="0" borderId="89" xfId="23" applyFont="1" applyBorder="1"/>
    <xf numFmtId="165" fontId="92" fillId="14" borderId="90" xfId="26" applyNumberFormat="1" applyFont="1" applyFill="1" applyBorder="1" applyProtection="1"/>
    <xf numFmtId="172" fontId="55" fillId="6" borderId="48" xfId="23" applyNumberFormat="1" applyFont="1" applyFill="1" applyBorder="1" applyAlignment="1">
      <alignment horizontal="center"/>
    </xf>
    <xf numFmtId="168" fontId="43" fillId="0" borderId="1" xfId="23" applyNumberFormat="1" applyFont="1"/>
    <xf numFmtId="0" fontId="47" fillId="6" borderId="1" xfId="23" applyFont="1" applyFill="1" applyAlignment="1">
      <alignment horizontal="left"/>
    </xf>
    <xf numFmtId="165" fontId="56" fillId="0" borderId="1" xfId="26" applyNumberFormat="1" applyFont="1" applyFill="1" applyProtection="1"/>
    <xf numFmtId="0" fontId="34" fillId="6" borderId="48" xfId="23" applyFont="1" applyFill="1" applyBorder="1"/>
    <xf numFmtId="179" fontId="47" fillId="6" borderId="1" xfId="23" applyNumberFormat="1" applyFont="1" applyFill="1" applyAlignment="1">
      <alignment horizontal="center"/>
    </xf>
    <xf numFmtId="0" fontId="54" fillId="15" borderId="1" xfId="23" applyFont="1" applyFill="1"/>
    <xf numFmtId="0" fontId="73" fillId="15" borderId="1" xfId="23" applyFont="1" applyFill="1"/>
    <xf numFmtId="0" fontId="73" fillId="15" borderId="48" xfId="23" applyFont="1" applyFill="1" applyBorder="1"/>
    <xf numFmtId="183" fontId="54" fillId="15" borderId="1" xfId="23" applyNumberFormat="1" applyFont="1" applyFill="1" applyAlignment="1">
      <alignment horizontal="center"/>
    </xf>
    <xf numFmtId="175" fontId="54" fillId="15" borderId="1" xfId="23" applyNumberFormat="1" applyFont="1" applyFill="1" applyAlignment="1">
      <alignment horizontal="center"/>
    </xf>
    <xf numFmtId="9" fontId="43" fillId="0" borderId="1" xfId="23" applyNumberFormat="1" applyFont="1" applyAlignment="1">
      <alignment horizontal="center"/>
    </xf>
    <xf numFmtId="168" fontId="43" fillId="4" borderId="1" xfId="23" applyNumberFormat="1" applyFont="1" applyFill="1" applyAlignment="1">
      <alignment horizontal="center"/>
    </xf>
    <xf numFmtId="0" fontId="44" fillId="7" borderId="12" xfId="23" applyFont="1" applyFill="1" applyBorder="1"/>
    <xf numFmtId="9" fontId="44" fillId="7" borderId="12" xfId="23" applyNumberFormat="1" applyFont="1" applyFill="1" applyBorder="1"/>
    <xf numFmtId="168" fontId="44" fillId="7" borderId="91" xfId="23" applyNumberFormat="1" applyFont="1" applyFill="1" applyBorder="1" applyAlignment="1">
      <alignment horizontal="center"/>
    </xf>
    <xf numFmtId="168" fontId="44" fillId="7" borderId="12" xfId="23" applyNumberFormat="1" applyFont="1" applyFill="1" applyBorder="1" applyAlignment="1">
      <alignment horizontal="center"/>
    </xf>
    <xf numFmtId="0" fontId="44" fillId="0" borderId="1" xfId="23" applyFont="1"/>
    <xf numFmtId="168" fontId="44" fillId="0" borderId="48" xfId="23" applyNumberFormat="1" applyFont="1" applyBorder="1" applyAlignment="1">
      <alignment horizontal="center"/>
    </xf>
    <xf numFmtId="168" fontId="44" fillId="0" borderId="1" xfId="23" applyNumberFormat="1" applyFont="1" applyAlignment="1">
      <alignment horizontal="center"/>
    </xf>
    <xf numFmtId="0" fontId="46" fillId="14" borderId="15" xfId="23" applyFont="1" applyFill="1" applyBorder="1"/>
    <xf numFmtId="10" fontId="46" fillId="14" borderId="17" xfId="23" applyNumberFormat="1" applyFont="1" applyFill="1" applyBorder="1" applyAlignment="1">
      <alignment horizontal="center"/>
    </xf>
    <xf numFmtId="10" fontId="46" fillId="0" borderId="1" xfId="23" applyNumberFormat="1" applyFont="1" applyAlignment="1">
      <alignment horizontal="center"/>
    </xf>
    <xf numFmtId="184" fontId="43" fillId="0" borderId="48" xfId="23" applyNumberFormat="1" applyFont="1" applyBorder="1"/>
    <xf numFmtId="0" fontId="46" fillId="14" borderId="18" xfId="23" applyFont="1" applyFill="1" applyBorder="1"/>
    <xf numFmtId="185" fontId="46" fillId="14" borderId="19" xfId="23" applyNumberFormat="1" applyFont="1" applyFill="1" applyBorder="1" applyAlignment="1">
      <alignment horizontal="center"/>
    </xf>
    <xf numFmtId="185" fontId="46" fillId="0" borderId="1" xfId="23" applyNumberFormat="1" applyFont="1" applyAlignment="1">
      <alignment horizontal="center"/>
    </xf>
    <xf numFmtId="0" fontId="43" fillId="0" borderId="48" xfId="23" applyFont="1" applyBorder="1" applyAlignment="1">
      <alignment horizontal="center"/>
    </xf>
    <xf numFmtId="0" fontId="43" fillId="14" borderId="15" xfId="23" applyFont="1" applyFill="1" applyBorder="1"/>
    <xf numFmtId="10" fontId="43" fillId="14" borderId="17" xfId="25" applyNumberFormat="1" applyFont="1" applyFill="1" applyBorder="1" applyAlignment="1" applyProtection="1">
      <alignment horizontal="center"/>
    </xf>
    <xf numFmtId="10" fontId="43" fillId="0" borderId="1" xfId="25" applyNumberFormat="1" applyFont="1" applyFill="1" applyBorder="1" applyAlignment="1" applyProtection="1">
      <alignment horizontal="center"/>
    </xf>
    <xf numFmtId="0" fontId="43" fillId="14" borderId="20" xfId="23" applyFont="1" applyFill="1" applyBorder="1"/>
    <xf numFmtId="10" fontId="43" fillId="14" borderId="21" xfId="25" applyNumberFormat="1" applyFont="1" applyFill="1" applyBorder="1" applyAlignment="1" applyProtection="1">
      <alignment horizontal="center"/>
    </xf>
    <xf numFmtId="168" fontId="98" fillId="7" borderId="12" xfId="23" applyNumberFormat="1" applyFont="1" applyFill="1" applyBorder="1" applyAlignment="1">
      <alignment horizontal="center"/>
    </xf>
    <xf numFmtId="10" fontId="43" fillId="0" borderId="1" xfId="24" applyNumberFormat="1" applyFont="1" applyProtection="1"/>
    <xf numFmtId="10" fontId="35" fillId="0" borderId="92" xfId="24" applyNumberFormat="1" applyFont="1" applyBorder="1" applyAlignment="1" applyProtection="1">
      <alignment horizontal="center" vertical="top" wrapText="1"/>
    </xf>
    <xf numFmtId="0" fontId="56" fillId="0" borderId="1" xfId="23" applyFont="1" applyAlignment="1">
      <alignment horizontal="left" indent="3"/>
    </xf>
    <xf numFmtId="0" fontId="56" fillId="0" borderId="1" xfId="23" applyFont="1"/>
    <xf numFmtId="168" fontId="56" fillId="0" borderId="48" xfId="23" applyNumberFormat="1" applyFont="1" applyBorder="1" applyAlignment="1">
      <alignment horizontal="center"/>
    </xf>
    <xf numFmtId="10" fontId="56" fillId="0" borderId="1" xfId="24" applyNumberFormat="1" applyFont="1" applyFill="1" applyAlignment="1" applyProtection="1">
      <alignment horizontal="center"/>
    </xf>
    <xf numFmtId="0" fontId="96" fillId="0" borderId="1" xfId="22" applyFont="1" applyAlignment="1">
      <alignment vertical="top" wrapText="1"/>
    </xf>
    <xf numFmtId="0" fontId="74" fillId="15" borderId="1" xfId="16" applyFont="1" applyFill="1" applyAlignment="1">
      <alignment horizontal="left" indent="1"/>
    </xf>
    <xf numFmtId="0" fontId="97" fillId="15" borderId="1" xfId="23" applyFont="1" applyFill="1"/>
    <xf numFmtId="0" fontId="97" fillId="15" borderId="48" xfId="23" applyFont="1" applyFill="1" applyBorder="1"/>
    <xf numFmtId="190" fontId="97" fillId="15" borderId="1" xfId="27" applyNumberFormat="1" applyFont="1" applyFill="1" applyProtection="1"/>
    <xf numFmtId="0" fontId="45" fillId="0" borderId="1" xfId="16" applyFont="1" applyAlignment="1">
      <alignment horizontal="left" indent="1"/>
    </xf>
    <xf numFmtId="190" fontId="43" fillId="0" borderId="1" xfId="27" applyNumberFormat="1" applyFont="1" applyProtection="1"/>
    <xf numFmtId="0" fontId="50" fillId="0" borderId="1" xfId="23" applyFont="1"/>
    <xf numFmtId="0" fontId="43" fillId="14" borderId="16" xfId="23" applyFont="1" applyFill="1" applyBorder="1"/>
    <xf numFmtId="10" fontId="43" fillId="14" borderId="17" xfId="23" applyNumberFormat="1" applyFont="1" applyFill="1" applyBorder="1" applyAlignment="1">
      <alignment horizontal="center"/>
    </xf>
    <xf numFmtId="0" fontId="43" fillId="14" borderId="18" xfId="23" applyFont="1" applyFill="1" applyBorder="1"/>
    <xf numFmtId="0" fontId="43" fillId="14" borderId="1" xfId="23" applyFont="1" applyFill="1"/>
    <xf numFmtId="168" fontId="43" fillId="14" borderId="19" xfId="23" applyNumberFormat="1" applyFont="1" applyFill="1" applyBorder="1" applyAlignment="1">
      <alignment horizontal="center"/>
    </xf>
    <xf numFmtId="0" fontId="43" fillId="14" borderId="14" xfId="23" applyFont="1" applyFill="1" applyBorder="1"/>
    <xf numFmtId="185" fontId="43" fillId="14" borderId="21" xfId="23" applyNumberFormat="1" applyFont="1" applyFill="1" applyBorder="1" applyAlignment="1">
      <alignment horizontal="center"/>
    </xf>
    <xf numFmtId="0" fontId="17" fillId="14" borderId="16" xfId="22" applyFill="1" applyBorder="1" applyAlignment="1">
      <alignment vertical="top" wrapText="1"/>
    </xf>
    <xf numFmtId="0" fontId="17" fillId="14" borderId="14" xfId="22" applyFill="1" applyBorder="1" applyAlignment="1">
      <alignment vertical="top" wrapText="1"/>
    </xf>
    <xf numFmtId="10" fontId="35" fillId="0" borderId="92" xfId="25" applyNumberFormat="1" applyFont="1" applyFill="1" applyBorder="1" applyAlignment="1" applyProtection="1">
      <alignment horizontal="center" vertical="top" wrapText="1"/>
    </xf>
    <xf numFmtId="168" fontId="56" fillId="0" borderId="1" xfId="24" applyNumberFormat="1" applyFont="1" applyFill="1" applyAlignment="1" applyProtection="1">
      <alignment horizontal="center"/>
    </xf>
    <xf numFmtId="174" fontId="43" fillId="0" borderId="1" xfId="23" applyNumberFormat="1" applyFont="1"/>
    <xf numFmtId="0" fontId="44" fillId="14" borderId="1" xfId="16" applyFont="1" applyFill="1" applyAlignment="1">
      <alignment horizontal="left" indent="4"/>
    </xf>
    <xf numFmtId="168" fontId="56" fillId="14" borderId="48" xfId="23" applyNumberFormat="1" applyFont="1" applyFill="1" applyBorder="1" applyAlignment="1">
      <alignment horizontal="center"/>
    </xf>
    <xf numFmtId="168" fontId="43" fillId="14" borderId="1" xfId="23" applyNumberFormat="1" applyFont="1" applyFill="1" applyAlignment="1">
      <alignment horizontal="center"/>
    </xf>
    <xf numFmtId="184" fontId="56" fillId="0" borderId="48" xfId="24" applyNumberFormat="1" applyFont="1" applyBorder="1" applyAlignment="1" applyProtection="1">
      <alignment horizontal="center"/>
    </xf>
    <xf numFmtId="0" fontId="44" fillId="5" borderId="1" xfId="16" applyFont="1" applyFill="1" applyAlignment="1">
      <alignment horizontal="left"/>
    </xf>
    <xf numFmtId="0" fontId="43" fillId="5" borderId="1" xfId="23" applyFont="1" applyFill="1"/>
    <xf numFmtId="168" fontId="56" fillId="5" borderId="48" xfId="23" applyNumberFormat="1" applyFont="1" applyFill="1" applyBorder="1" applyAlignment="1">
      <alignment horizontal="center"/>
    </xf>
    <xf numFmtId="168" fontId="43" fillId="5" borderId="1" xfId="16" applyNumberFormat="1" applyFont="1" applyFill="1" applyAlignment="1">
      <alignment horizontal="center"/>
    </xf>
    <xf numFmtId="0" fontId="44" fillId="7" borderId="16" xfId="16" applyFont="1" applyFill="1" applyBorder="1" applyAlignment="1">
      <alignment horizontal="left" indent="3"/>
    </xf>
    <xf numFmtId="0" fontId="43" fillId="7" borderId="16" xfId="23" applyFont="1" applyFill="1" applyBorder="1"/>
    <xf numFmtId="168" fontId="56" fillId="7" borderId="49" xfId="23" applyNumberFormat="1" applyFont="1" applyFill="1" applyBorder="1" applyAlignment="1">
      <alignment horizontal="center"/>
    </xf>
    <xf numFmtId="168" fontId="43" fillId="7" borderId="16" xfId="16" applyNumberFormat="1" applyFont="1" applyFill="1" applyBorder="1" applyAlignment="1">
      <alignment horizontal="center"/>
    </xf>
    <xf numFmtId="0" fontId="44" fillId="7" borderId="12" xfId="16" applyFont="1" applyFill="1" applyBorder="1" applyAlignment="1">
      <alignment horizontal="left" indent="3"/>
    </xf>
    <xf numFmtId="0" fontId="43" fillId="7" borderId="12" xfId="23" applyFont="1" applyFill="1" applyBorder="1"/>
    <xf numFmtId="168" fontId="56" fillId="7" borderId="91" xfId="23" applyNumberFormat="1" applyFont="1" applyFill="1" applyBorder="1" applyAlignment="1">
      <alignment horizontal="center"/>
    </xf>
    <xf numFmtId="168" fontId="43" fillId="7" borderId="12" xfId="16" applyNumberFormat="1" applyFont="1" applyFill="1" applyBorder="1" applyAlignment="1">
      <alignment horizontal="center"/>
    </xf>
    <xf numFmtId="0" fontId="6" fillId="0" borderId="1" xfId="22" applyFont="1" applyAlignment="1">
      <alignment vertical="top" wrapText="1"/>
    </xf>
    <xf numFmtId="0" fontId="44" fillId="7" borderId="1" xfId="16" applyFont="1" applyFill="1" applyAlignment="1">
      <alignment horizontal="left" indent="2"/>
    </xf>
    <xf numFmtId="0" fontId="44" fillId="7" borderId="1" xfId="23" applyFont="1" applyFill="1"/>
    <xf numFmtId="168" fontId="91" fillId="7" borderId="48" xfId="23" applyNumberFormat="1" applyFont="1" applyFill="1" applyBorder="1" applyAlignment="1">
      <alignment horizontal="center"/>
    </xf>
    <xf numFmtId="168" fontId="44" fillId="7" borderId="1" xfId="16" applyNumberFormat="1" applyFont="1" applyFill="1" applyAlignment="1">
      <alignment horizontal="center"/>
    </xf>
    <xf numFmtId="0" fontId="43" fillId="0" borderId="1" xfId="16" applyFont="1" applyAlignment="1">
      <alignment horizontal="left" indent="3"/>
    </xf>
    <xf numFmtId="168" fontId="43" fillId="5" borderId="34" xfId="16" applyNumberFormat="1" applyFont="1" applyFill="1" applyBorder="1" applyAlignment="1">
      <alignment horizontal="center"/>
    </xf>
    <xf numFmtId="168" fontId="43" fillId="0" borderId="34" xfId="16" applyNumberFormat="1" applyFont="1" applyBorder="1" applyAlignment="1">
      <alignment horizontal="center"/>
    </xf>
    <xf numFmtId="168" fontId="43" fillId="5" borderId="73" xfId="16" applyNumberFormat="1" applyFont="1" applyFill="1" applyBorder="1" applyAlignment="1">
      <alignment horizontal="center"/>
    </xf>
    <xf numFmtId="168" fontId="43" fillId="0" borderId="73" xfId="16" applyNumberFormat="1" applyFont="1" applyBorder="1" applyAlignment="1">
      <alignment horizontal="center"/>
    </xf>
    <xf numFmtId="168" fontId="46" fillId="5" borderId="1" xfId="16" applyNumberFormat="1" applyFont="1" applyFill="1" applyAlignment="1">
      <alignment horizontal="center"/>
    </xf>
    <xf numFmtId="10" fontId="35" fillId="0" borderId="48" xfId="25" applyNumberFormat="1" applyFont="1" applyFill="1" applyBorder="1" applyAlignment="1" applyProtection="1">
      <alignment horizontal="center" vertical="top" wrapText="1"/>
    </xf>
    <xf numFmtId="10" fontId="56" fillId="0" borderId="48" xfId="24" applyNumberFormat="1" applyFont="1" applyBorder="1" applyAlignment="1" applyProtection="1">
      <alignment horizontal="center"/>
    </xf>
    <xf numFmtId="0" fontId="47" fillId="0" borderId="1" xfId="16" applyFont="1" applyAlignment="1">
      <alignment horizontal="left"/>
    </xf>
    <xf numFmtId="0" fontId="43" fillId="0" borderId="1" xfId="23" applyFont="1" applyAlignment="1">
      <alignment horizontal="left"/>
    </xf>
    <xf numFmtId="0" fontId="44" fillId="0" borderId="1" xfId="16" applyFont="1" applyAlignment="1">
      <alignment horizontal="left"/>
    </xf>
    <xf numFmtId="0" fontId="43" fillId="14" borderId="48" xfId="23" applyFont="1" applyFill="1" applyBorder="1"/>
    <xf numFmtId="0" fontId="43" fillId="14" borderId="48" xfId="23" applyFont="1" applyFill="1" applyBorder="1" applyAlignment="1">
      <alignment horizontal="center"/>
    </xf>
    <xf numFmtId="0" fontId="56" fillId="0" borderId="1" xfId="16" applyFont="1" applyAlignment="1">
      <alignment horizontal="left" indent="2"/>
    </xf>
    <xf numFmtId="172" fontId="56" fillId="0" borderId="48" xfId="28" applyNumberFormat="1" applyFont="1" applyFill="1" applyBorder="1" applyAlignment="1" applyProtection="1">
      <alignment horizontal="center"/>
    </xf>
    <xf numFmtId="191" fontId="43" fillId="0" borderId="1" xfId="23" applyNumberFormat="1" applyFont="1" applyAlignment="1">
      <alignment horizontal="left"/>
    </xf>
    <xf numFmtId="0" fontId="74" fillId="15" borderId="1" xfId="23" applyFont="1" applyFill="1"/>
    <xf numFmtId="0" fontId="43" fillId="0" borderId="1" xfId="23" applyFont="1" applyAlignment="1">
      <alignment horizontal="left" indent="1"/>
    </xf>
    <xf numFmtId="0" fontId="51" fillId="14" borderId="1" xfId="23" applyFont="1" applyFill="1"/>
    <xf numFmtId="10" fontId="43" fillId="14" borderId="1" xfId="23" applyNumberFormat="1" applyFont="1" applyFill="1" applyAlignment="1">
      <alignment horizontal="center"/>
    </xf>
    <xf numFmtId="168" fontId="44" fillId="14" borderId="48" xfId="23" applyNumberFormat="1" applyFont="1" applyFill="1" applyBorder="1" applyAlignment="1">
      <alignment horizontal="center"/>
    </xf>
    <xf numFmtId="168" fontId="44" fillId="14" borderId="1" xfId="23" applyNumberFormat="1" applyFont="1" applyFill="1" applyAlignment="1">
      <alignment horizontal="center"/>
    </xf>
    <xf numFmtId="0" fontId="19" fillId="0" borderId="0" xfId="0" applyFont="1" applyAlignment="1">
      <alignment horizontal="centerContinuous" vertical="top"/>
    </xf>
    <xf numFmtId="0" fontId="9" fillId="0" borderId="0" xfId="0" applyFont="1" applyAlignment="1">
      <alignment horizontal="centerContinuous" vertical="top" wrapText="1"/>
    </xf>
    <xf numFmtId="0" fontId="9" fillId="0" borderId="0" xfId="0" applyFont="1" applyAlignment="1">
      <alignment horizontal="centerContinuous" vertical="top"/>
    </xf>
    <xf numFmtId="0" fontId="11" fillId="15" borderId="0" xfId="0" applyFont="1" applyFill="1" applyAlignment="1">
      <alignment vertical="top" wrapText="1"/>
    </xf>
    <xf numFmtId="0" fontId="76" fillId="15" borderId="0" xfId="0" applyFont="1" applyFill="1" applyAlignment="1">
      <alignment horizontal="centerContinuous" vertical="top" wrapText="1"/>
    </xf>
    <xf numFmtId="0" fontId="11" fillId="15" borderId="0" xfId="0" applyFont="1" applyFill="1" applyAlignment="1">
      <alignment horizontal="centerContinuous" vertical="top" wrapText="1"/>
    </xf>
    <xf numFmtId="0" fontId="11" fillId="0" borderId="0" xfId="0" applyFont="1" applyAlignment="1">
      <alignment horizontal="centerContinuous" vertical="top" wrapText="1"/>
    </xf>
    <xf numFmtId="10" fontId="82" fillId="15" borderId="0" xfId="0" applyNumberFormat="1" applyFont="1" applyFill="1" applyAlignment="1">
      <alignment horizontal="right" vertical="top" wrapText="1"/>
    </xf>
    <xf numFmtId="179" fontId="24" fillId="15" borderId="0" xfId="0" applyNumberFormat="1" applyFont="1" applyFill="1" applyAlignment="1">
      <alignment vertical="top" wrapText="1"/>
    </xf>
    <xf numFmtId="179" fontId="24" fillId="0" borderId="0" xfId="0" applyNumberFormat="1" applyFont="1" applyAlignment="1">
      <alignment vertical="top" wrapText="1"/>
    </xf>
    <xf numFmtId="10" fontId="24" fillId="15" borderId="0" xfId="0" applyNumberFormat="1" applyFont="1" applyFill="1" applyAlignment="1">
      <alignment vertical="top" wrapText="1"/>
    </xf>
    <xf numFmtId="10" fontId="24" fillId="15" borderId="0" xfId="1" applyNumberFormat="1" applyFont="1" applyFill="1" applyAlignment="1" applyProtection="1">
      <alignment vertical="top" wrapText="1"/>
    </xf>
    <xf numFmtId="0" fontId="24" fillId="15" borderId="11" xfId="13" applyFont="1" applyFill="1" applyBorder="1"/>
    <xf numFmtId="0" fontId="11" fillId="15" borderId="13" xfId="13" applyFont="1" applyFill="1" applyBorder="1"/>
    <xf numFmtId="0" fontId="21" fillId="0" borderId="18" xfId="13" applyFont="1" applyBorder="1"/>
    <xf numFmtId="14" fontId="21" fillId="0" borderId="19" xfId="13" applyNumberFormat="1" applyFont="1" applyBorder="1" applyAlignment="1">
      <alignment horizontal="right"/>
    </xf>
    <xf numFmtId="14" fontId="21" fillId="0" borderId="19" xfId="13" applyNumberFormat="1" applyFont="1" applyBorder="1"/>
    <xf numFmtId="14" fontId="21" fillId="0" borderId="1" xfId="13" applyNumberFormat="1" applyFont="1"/>
    <xf numFmtId="10" fontId="9" fillId="0" borderId="19" xfId="14" applyNumberFormat="1" applyFont="1" applyBorder="1" applyProtection="1"/>
    <xf numFmtId="10" fontId="9" fillId="0" borderId="19" xfId="14" applyNumberFormat="1" applyFont="1" applyFill="1" applyBorder="1" applyProtection="1"/>
    <xf numFmtId="165" fontId="9" fillId="0" borderId="19" xfId="15" applyNumberFormat="1" applyFont="1" applyBorder="1" applyProtection="1"/>
    <xf numFmtId="165" fontId="9" fillId="0" borderId="19" xfId="15" applyNumberFormat="1" applyFont="1" applyFill="1" applyBorder="1" applyProtection="1"/>
    <xf numFmtId="177" fontId="33" fillId="0" borderId="19" xfId="13" applyNumberFormat="1" applyFont="1" applyBorder="1" applyAlignment="1">
      <alignment horizontal="right"/>
    </xf>
    <xf numFmtId="177" fontId="21" fillId="0" borderId="19" xfId="13" applyNumberFormat="1" applyFont="1" applyBorder="1"/>
    <xf numFmtId="0" fontId="19" fillId="0" borderId="1" xfId="0" applyFont="1" applyBorder="1" applyAlignment="1">
      <alignment horizontal="left"/>
    </xf>
    <xf numFmtId="169" fontId="21" fillId="3" borderId="1" xfId="0" applyNumberFormat="1" applyFont="1" applyFill="1" applyBorder="1"/>
    <xf numFmtId="178" fontId="21" fillId="0" borderId="19" xfId="13" applyNumberFormat="1" applyFont="1" applyBorder="1"/>
    <xf numFmtId="10" fontId="9" fillId="0" borderId="1" xfId="14" applyNumberFormat="1" applyFont="1" applyProtection="1"/>
    <xf numFmtId="177" fontId="25" fillId="0" borderId="1" xfId="13" applyNumberFormat="1" applyFont="1"/>
    <xf numFmtId="0" fontId="21" fillId="0" borderId="20" xfId="13" applyFont="1" applyBorder="1"/>
    <xf numFmtId="165" fontId="9" fillId="0" borderId="21" xfId="15" applyNumberFormat="1" applyFont="1" applyBorder="1" applyProtection="1"/>
    <xf numFmtId="165" fontId="9" fillId="0" borderId="21" xfId="15" applyNumberFormat="1" applyFont="1" applyFill="1" applyBorder="1" applyProtection="1"/>
    <xf numFmtId="0" fontId="11" fillId="15" borderId="15" xfId="13" applyFont="1" applyFill="1" applyBorder="1"/>
    <xf numFmtId="0" fontId="11" fillId="15" borderId="16" xfId="13" applyFont="1" applyFill="1" applyBorder="1"/>
    <xf numFmtId="0" fontId="24" fillId="15" borderId="16" xfId="13" applyFont="1" applyFill="1" applyBorder="1" applyAlignment="1">
      <alignment horizontal="right"/>
    </xf>
    <xf numFmtId="0" fontId="24" fillId="15" borderId="17" xfId="13" applyFont="1" applyFill="1" applyBorder="1" applyAlignment="1">
      <alignment horizontal="right"/>
    </xf>
    <xf numFmtId="0" fontId="24" fillId="15" borderId="20" xfId="13" applyFont="1" applyFill="1" applyBorder="1" applyAlignment="1">
      <alignment horizontal="right"/>
    </xf>
    <xf numFmtId="0" fontId="24" fillId="15" borderId="14" xfId="13" applyFont="1" applyFill="1" applyBorder="1" applyAlignment="1">
      <alignment horizontal="right"/>
    </xf>
    <xf numFmtId="0" fontId="24" fillId="15" borderId="21" xfId="13" applyFont="1" applyFill="1" applyBorder="1" applyAlignment="1">
      <alignment horizontal="right"/>
    </xf>
    <xf numFmtId="165" fontId="9" fillId="0" borderId="1" xfId="15" applyNumberFormat="1" applyFont="1" applyProtection="1"/>
    <xf numFmtId="0" fontId="34" fillId="0" borderId="1" xfId="13" applyFont="1"/>
    <xf numFmtId="14" fontId="28" fillId="0" borderId="19" xfId="13" applyNumberFormat="1" applyFont="1" applyBorder="1" applyAlignment="1" applyProtection="1">
      <alignment horizontal="right"/>
      <protection locked="0"/>
    </xf>
    <xf numFmtId="177" fontId="28" fillId="0" borderId="19" xfId="13" applyNumberFormat="1" applyFont="1" applyBorder="1" applyAlignment="1" applyProtection="1">
      <alignment horizontal="right"/>
      <protection locked="0"/>
    </xf>
    <xf numFmtId="3" fontId="9" fillId="0" borderId="0" xfId="0" applyNumberFormat="1" applyFont="1" applyAlignment="1">
      <alignment horizontal="left" wrapText="1"/>
    </xf>
    <xf numFmtId="0" fontId="0" fillId="0" borderId="0" xfId="0" applyAlignment="1">
      <alignment vertical="top" wrapText="1"/>
    </xf>
    <xf numFmtId="0" fontId="76" fillId="15" borderId="0" xfId="0" applyFont="1" applyFill="1" applyAlignment="1">
      <alignment horizontal="center" vertical="center" textRotation="90" wrapText="1"/>
    </xf>
    <xf numFmtId="0" fontId="34" fillId="0" borderId="40" xfId="0" applyFont="1" applyBorder="1" applyAlignment="1">
      <alignment horizontal="left" vertical="top" wrapText="1"/>
    </xf>
    <xf numFmtId="0" fontId="34" fillId="0" borderId="77" xfId="0" applyFont="1" applyBorder="1" applyAlignment="1">
      <alignment horizontal="left" vertical="top" wrapText="1"/>
    </xf>
    <xf numFmtId="0" fontId="34" fillId="0" borderId="41" xfId="0" applyFont="1" applyBorder="1" applyAlignment="1">
      <alignment horizontal="left" vertical="top" wrapText="1"/>
    </xf>
    <xf numFmtId="0" fontId="34" fillId="0" borderId="42" xfId="0" applyFont="1" applyBorder="1" applyAlignment="1">
      <alignment horizontal="left" vertical="top" wrapText="1"/>
    </xf>
    <xf numFmtId="0" fontId="34" fillId="0" borderId="1" xfId="0" applyFont="1" applyBorder="1" applyAlignment="1">
      <alignment horizontal="left" vertical="top" wrapText="1"/>
    </xf>
    <xf numFmtId="0" fontId="34" fillId="0" borderId="43" xfId="0" applyFont="1" applyBorder="1" applyAlignment="1">
      <alignment horizontal="left" vertical="top" wrapText="1"/>
    </xf>
    <xf numFmtId="0" fontId="34" fillId="0" borderId="44" xfId="0" applyFont="1" applyBorder="1" applyAlignment="1">
      <alignment horizontal="left" vertical="top" wrapText="1"/>
    </xf>
    <xf numFmtId="0" fontId="34" fillId="0" borderId="78" xfId="0" applyFont="1" applyBorder="1" applyAlignment="1">
      <alignment horizontal="left" vertical="top" wrapText="1"/>
    </xf>
    <xf numFmtId="0" fontId="34" fillId="0" borderId="45" xfId="0" applyFont="1" applyBorder="1" applyAlignment="1">
      <alignment horizontal="left" vertical="top" wrapText="1"/>
    </xf>
  </cellXfs>
  <cellStyles count="30">
    <cellStyle name="Comma" xfId="6" builtinId="3"/>
    <cellStyle name="Comma 2" xfId="8" xr:uid="{00000000-0005-0000-0000-000001000000}"/>
    <cellStyle name="Comma 3" xfId="15" xr:uid="{00000000-0005-0000-0000-000002000000}"/>
    <cellStyle name="Comma 3 2" xfId="21" xr:uid="{00000000-0005-0000-0000-000003000000}"/>
    <cellStyle name="Comma 3 2 2" xfId="27" xr:uid="{00000000-0005-0000-0000-000004000000}"/>
    <cellStyle name="Comma 4" xfId="26" xr:uid="{00000000-0005-0000-0000-000005000000}"/>
    <cellStyle name="Currency" xfId="2" builtinId="4"/>
    <cellStyle name="Currency 2" xfId="4" xr:uid="{00000000-0005-0000-0000-000007000000}"/>
    <cellStyle name="Currency 3" xfId="9" xr:uid="{00000000-0005-0000-0000-000008000000}"/>
    <cellStyle name="Hyperlink" xfId="29" builtinId="8"/>
    <cellStyle name="Normal" xfId="0" builtinId="0" customBuiltin="1"/>
    <cellStyle name="Normal 2" xfId="3" xr:uid="{00000000-0005-0000-0000-00000B000000}"/>
    <cellStyle name="Normal 2 2 2" xfId="20" xr:uid="{00000000-0005-0000-0000-00000C000000}"/>
    <cellStyle name="Normal 2 3" xfId="16" xr:uid="{00000000-0005-0000-0000-00000D000000}"/>
    <cellStyle name="Normal 3" xfId="7" xr:uid="{00000000-0005-0000-0000-00000E000000}"/>
    <cellStyle name="Normal 3 2" xfId="17" xr:uid="{00000000-0005-0000-0000-00000F000000}"/>
    <cellStyle name="Normal 3 2 2" xfId="23" xr:uid="{00000000-0005-0000-0000-000010000000}"/>
    <cellStyle name="Normal 4" xfId="12" xr:uid="{00000000-0005-0000-0000-000011000000}"/>
    <cellStyle name="Normal 4 2" xfId="22" xr:uid="{00000000-0005-0000-0000-000012000000}"/>
    <cellStyle name="Normal 5" xfId="13" xr:uid="{00000000-0005-0000-0000-000013000000}"/>
    <cellStyle name="Percent" xfId="1" builtinId="5"/>
    <cellStyle name="Percent 2" xfId="5" xr:uid="{00000000-0005-0000-0000-000015000000}"/>
    <cellStyle name="Percent 2 2" xfId="11" xr:uid="{00000000-0005-0000-0000-000016000000}"/>
    <cellStyle name="Percent 2 3" xfId="25" xr:uid="{00000000-0005-0000-0000-000017000000}"/>
    <cellStyle name="Percent 3" xfId="10" xr:uid="{00000000-0005-0000-0000-000018000000}"/>
    <cellStyle name="Percent 3 2" xfId="18" xr:uid="{00000000-0005-0000-0000-000019000000}"/>
    <cellStyle name="Percent 3 2 2" xfId="28" xr:uid="{00000000-0005-0000-0000-00001A000000}"/>
    <cellStyle name="Percent 4" xfId="14" xr:uid="{00000000-0005-0000-0000-00001B000000}"/>
    <cellStyle name="Percent 5" xfId="19" xr:uid="{00000000-0005-0000-0000-00001C000000}"/>
    <cellStyle name="Percent 6" xfId="24" xr:uid="{00000000-0005-0000-0000-00001D000000}"/>
  </cellStyles>
  <dxfs count="23">
    <dxf>
      <font>
        <color theme="4" tint="-0.499984740745262"/>
      </font>
      <fill>
        <patternFill>
          <bgColor theme="0" tint="-4.9989318521683403E-2"/>
        </patternFill>
      </fill>
    </dxf>
    <dxf>
      <font>
        <color theme="4" tint="-0.499984740745262"/>
      </font>
      <fill>
        <patternFill>
          <bgColor theme="0" tint="-4.9989318521683403E-2"/>
        </patternFill>
      </fill>
    </dxf>
    <dxf>
      <font>
        <color theme="4" tint="-0.499984740745262"/>
      </font>
      <fill>
        <patternFill>
          <bgColor theme="0" tint="-4.9989318521683403E-2"/>
        </patternFill>
      </fill>
    </dxf>
    <dxf>
      <font>
        <color theme="4" tint="-0.499984740745262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4" tint="-0.499984740745262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4" tint="-0.499984740745262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  <border>
        <left/>
        <right/>
        <top/>
        <bottom/>
        <vertical/>
        <horizontal/>
      </border>
    </dxf>
    <dxf>
      <font>
        <color theme="1"/>
      </font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449036</xdr:colOff>
      <xdr:row>0</xdr:row>
      <xdr:rowOff>0</xdr:rowOff>
    </xdr:from>
    <xdr:to>
      <xdr:col>10</xdr:col>
      <xdr:colOff>381000</xdr:colOff>
      <xdr:row>0</xdr:row>
      <xdr:rowOff>3132191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00" y="0"/>
          <a:ext cx="3156857" cy="31321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2367643</xdr:colOff>
      <xdr:row>0</xdr:row>
      <xdr:rowOff>0</xdr:rowOff>
    </xdr:from>
    <xdr:to>
      <xdr:col>10</xdr:col>
      <xdr:colOff>285750</xdr:colOff>
      <xdr:row>0</xdr:row>
      <xdr:rowOff>2862176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39000" y="0"/>
          <a:ext cx="2884714" cy="28621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95249</xdr:colOff>
      <xdr:row>0</xdr:row>
      <xdr:rowOff>0</xdr:rowOff>
    </xdr:from>
    <xdr:to>
      <xdr:col>20</xdr:col>
      <xdr:colOff>13607</xdr:colOff>
      <xdr:row>0</xdr:row>
      <xdr:rowOff>3226701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5999" y="0"/>
          <a:ext cx="3252108" cy="322670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1156606</xdr:colOff>
      <xdr:row>0</xdr:row>
      <xdr:rowOff>0</xdr:rowOff>
    </xdr:from>
    <xdr:to>
      <xdr:col>7</xdr:col>
      <xdr:colOff>748392</xdr:colOff>
      <xdr:row>0</xdr:row>
      <xdr:rowOff>3699229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95356" y="0"/>
          <a:ext cx="3728357" cy="369922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1755321</xdr:colOff>
      <xdr:row>0</xdr:row>
      <xdr:rowOff>0</xdr:rowOff>
    </xdr:from>
    <xdr:to>
      <xdr:col>5</xdr:col>
      <xdr:colOff>557893</xdr:colOff>
      <xdr:row>0</xdr:row>
      <xdr:rowOff>2592162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4785" y="0"/>
          <a:ext cx="2612572" cy="259216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40821</xdr:colOff>
      <xdr:row>0</xdr:row>
      <xdr:rowOff>108857</xdr:rowOff>
    </xdr:from>
    <xdr:to>
      <xdr:col>9</xdr:col>
      <xdr:colOff>925286</xdr:colOff>
      <xdr:row>2</xdr:row>
      <xdr:rowOff>47732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73142" y="108857"/>
          <a:ext cx="2598965" cy="257866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666749</xdr:colOff>
      <xdr:row>0</xdr:row>
      <xdr:rowOff>0</xdr:rowOff>
    </xdr:from>
    <xdr:to>
      <xdr:col>10</xdr:col>
      <xdr:colOff>802821</xdr:colOff>
      <xdr:row>0</xdr:row>
      <xdr:rowOff>2632662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72642" y="0"/>
          <a:ext cx="2653393" cy="263266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13607</xdr:colOff>
      <xdr:row>0</xdr:row>
      <xdr:rowOff>0</xdr:rowOff>
    </xdr:from>
    <xdr:to>
      <xdr:col>15</xdr:col>
      <xdr:colOff>408214</xdr:colOff>
      <xdr:row>4</xdr:row>
      <xdr:rowOff>70906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5107" y="0"/>
          <a:ext cx="3116036" cy="309169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:\XLSSHEET\Sarasota\1999\MOR.XLW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:/K:/C/C/Users/mufsonb/AppData/Local/Microsoft/Windows/Temporary%20Internet%20Files/Content.Outlook/XBOXAG59/EstimatorPro1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:\C\C\Users\mufsonb\AppData\Local\Microsoft\Windows\Temporary%20Internet%20Files\Content.Outlook\XBOXAG59\EstimatorPro1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:/C:/Users/Shane/Catalyst%20Dropbox/Deal%20Underwriting/Catalyst%20Deal%20UW/2020/DFW/Terrace%20View-192u/03-Model/Pref%20Model/MF%20Analysis_Terrace%20View_PEModel_7.22.20%20v0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:\Users\Shane\Catalyst%20Dropbox\Deal%20Underwriting\Catalyst%20Deal%20UW\2020\DFW\Terrace%20View-192u\03-Model\Pref%20Model\MF%20Analysis_Terrace%20View_PEModel_7.22.20%20v0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433%20P&#233;rdidas%20Fiscale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:/K:/XLSSHEET/Sarasota/1999/MOR.XLW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MERGER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Long-Term%20Care%20Comp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ulius/Desktop/Upwork%20Jobs%20-%20Google%20Drive/53.%20Gwyeth%20Smith/4.%20November%202020%20-%20investor%20tracker/UW%20Master%20V2.5.4%20-%20Brentwood_updated_v2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:/K:/Users/AndrewLallathin/Desktop/acntnyc039/blebla$/BL%20Files/Office%20Template_v01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:\Users\AndrewLallathin\Desktop\acntnyc039\blebla$\BL%20Files\Office%20Template_v01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:/C:/C:/C:/C:/C:/C:/Users/Julius/Desktop/Upwork%20Jobs%20-%20Google%20Drive/41.%20Tim%20Reamer/Investment%20Analysis%20Template_v2%20(9-24-19)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:\C:\C:\C:\C:\C:\Users\Julius\Desktop\Upwork%20Jobs%20-%20Google%20Drive\41.%20Tim%20Reamer\Investment%20Analysis%20Template_v2%20(9-24-19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gt Fees"/>
      <sheetName val="Prepaid Rent"/>
      <sheetName val="Cash Flow"/>
      <sheetName val="Tenant Rec Summary"/>
      <sheetName val="AR Summary"/>
      <sheetName val="ppdslstaxsumm"/>
      <sheetName val="ppdins"/>
      <sheetName val="depr"/>
      <sheetName val="amort"/>
      <sheetName val="accrexp"/>
      <sheetName val="retaxsumm"/>
      <sheetName val="leas comm"/>
      <sheetName val="sec dep rpt"/>
      <sheetName val="utility deposit"/>
      <sheetName val="accrinc(do not use)"/>
      <sheetName val="Drop Dow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stBreakdownSummary"/>
      <sheetName val="CustomerSummary"/>
      <sheetName val="ExecutiveSummary"/>
      <sheetName val="ChangeOrderSummary"/>
      <sheetName val="CustomerBidForm"/>
      <sheetName val="GeneralInfo"/>
      <sheetName val="SupervisionProfitOHCont"/>
      <sheetName val="SubSelect"/>
      <sheetName val="Permit"/>
      <sheetName val="Lot"/>
      <sheetName val="PlansEngineering"/>
      <sheetName val="ConstructionLoan"/>
      <sheetName val="TemporaryUtilities"/>
      <sheetName val="Demolition"/>
      <sheetName val="Earthwork"/>
      <sheetName val="Footings"/>
      <sheetName val="WindowWell"/>
      <sheetName val="Foundation"/>
      <sheetName val="CMUFoundation"/>
      <sheetName val="Flatwork"/>
      <sheetName val="MiscSteel"/>
      <sheetName val="Damproofing"/>
      <sheetName val="UtilityLaterals"/>
      <sheetName val="SepticSystem"/>
      <sheetName val="PotableWaterWell"/>
      <sheetName val="FramingMaterial"/>
      <sheetName val="FramingLabor"/>
      <sheetName val="EntryDoor"/>
      <sheetName val="GarageDoor"/>
      <sheetName val="Windows"/>
      <sheetName val="Plumbing"/>
      <sheetName val="Heating"/>
      <sheetName val="AirConditioning"/>
      <sheetName val="Electrical"/>
      <sheetName val="LightFixtures"/>
      <sheetName val="Roofing"/>
      <sheetName val="Insulation"/>
      <sheetName val="Drywall"/>
      <sheetName val="FinishCarpentry"/>
      <sheetName val="FinishCarpentryLabor"/>
      <sheetName val="Painting"/>
      <sheetName val="TileMarble"/>
      <sheetName val="Fireplace"/>
      <sheetName val="FloorCoverings"/>
      <sheetName val="Cabinets"/>
      <sheetName val="Countertops"/>
      <sheetName val="Appliances"/>
      <sheetName val="HardwareMirror"/>
      <sheetName val="Siding"/>
      <sheetName val="SoffitFascia"/>
      <sheetName val="Gutter"/>
      <sheetName val="Deck"/>
      <sheetName val="ExtRailing"/>
      <sheetName val="FDNPlaster"/>
      <sheetName val="Cleanup"/>
      <sheetName val="Landscaping"/>
      <sheetName val="ZCustom1"/>
      <sheetName val="ZCustom2"/>
      <sheetName val="ZCustom3"/>
      <sheetName val="ZCustom4"/>
      <sheetName val="ZCustom5"/>
      <sheetName val="ZCustom6"/>
      <sheetName val="ZCustom7"/>
      <sheetName val="ZCustom8"/>
      <sheetName val="ZCustom9"/>
      <sheetName val="ZCustom10"/>
      <sheetName val="ZCustom11"/>
      <sheetName val="ZCustom12"/>
      <sheetName val="ZCustom13"/>
      <sheetName val="ZCustom14"/>
      <sheetName val="ZCustom15"/>
      <sheetName val="ZCustom16"/>
      <sheetName val="ZCustom17"/>
      <sheetName val="ZCustom18"/>
      <sheetName val="ZCustom19"/>
      <sheetName val="ZCustom20"/>
      <sheetName val="PurchaseOrder"/>
      <sheetName val="BasicPurchaseOrder"/>
      <sheetName val="DatabaseLinks"/>
      <sheetName val="Property Info"/>
      <sheetName val="P13"/>
      <sheetName val="TOC"/>
      <sheetName val="Draft closing statement"/>
      <sheetName val="protective advances since 9_1"/>
      <sheetName val="Expense thru April 2010 backup"/>
      <sheetName val="S&amp;U comparison"/>
      <sheetName val="Carry cost comparison"/>
      <sheetName val="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/>
      <sheetData sheetId="82"/>
      <sheetData sheetId="83"/>
      <sheetData sheetId="84"/>
      <sheetData sheetId="85"/>
      <sheetData sheetId="86" refreshError="1"/>
      <sheetData sheetId="8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stBreakdownSummary"/>
      <sheetName val="CustomerSummary"/>
      <sheetName val="ExecutiveSummary"/>
      <sheetName val="ChangeOrderSummary"/>
      <sheetName val="CustomerBidForm"/>
      <sheetName val="GeneralInfo"/>
      <sheetName val="SupervisionProfitOHCont"/>
      <sheetName val="SubSelect"/>
      <sheetName val="Permit"/>
      <sheetName val="Lot"/>
      <sheetName val="PlansEngineering"/>
      <sheetName val="ConstructionLoan"/>
      <sheetName val="TemporaryUtilities"/>
      <sheetName val="Demolition"/>
      <sheetName val="Earthwork"/>
      <sheetName val="Footings"/>
      <sheetName val="WindowWell"/>
      <sheetName val="Foundation"/>
      <sheetName val="CMUFoundation"/>
      <sheetName val="Flatwork"/>
      <sheetName val="MiscSteel"/>
      <sheetName val="Damproofing"/>
      <sheetName val="UtilityLaterals"/>
      <sheetName val="SepticSystem"/>
      <sheetName val="PotableWaterWell"/>
      <sheetName val="FramingMaterial"/>
      <sheetName val="FramingLabor"/>
      <sheetName val="EntryDoor"/>
      <sheetName val="GarageDoor"/>
      <sheetName val="Windows"/>
      <sheetName val="Plumbing"/>
      <sheetName val="Heating"/>
      <sheetName val="AirConditioning"/>
      <sheetName val="Electrical"/>
      <sheetName val="LightFixtures"/>
      <sheetName val="Roofing"/>
      <sheetName val="Insulation"/>
      <sheetName val="Drywall"/>
      <sheetName val="FinishCarpentry"/>
      <sheetName val="FinishCarpentryLabor"/>
      <sheetName val="Painting"/>
      <sheetName val="TileMarble"/>
      <sheetName val="Fireplace"/>
      <sheetName val="FloorCoverings"/>
      <sheetName val="Cabinets"/>
      <sheetName val="Countertops"/>
      <sheetName val="Appliances"/>
      <sheetName val="HardwareMirror"/>
      <sheetName val="Siding"/>
      <sheetName val="SoffitFascia"/>
      <sheetName val="Gutter"/>
      <sheetName val="Deck"/>
      <sheetName val="ExtRailing"/>
      <sheetName val="FDNPlaster"/>
      <sheetName val="Cleanup"/>
      <sheetName val="Landscaping"/>
      <sheetName val="ZCustom1"/>
      <sheetName val="ZCustom2"/>
      <sheetName val="ZCustom3"/>
      <sheetName val="ZCustom4"/>
      <sheetName val="ZCustom5"/>
      <sheetName val="ZCustom6"/>
      <sheetName val="ZCustom7"/>
      <sheetName val="ZCustom8"/>
      <sheetName val="ZCustom9"/>
      <sheetName val="ZCustom10"/>
      <sheetName val="ZCustom11"/>
      <sheetName val="ZCustom12"/>
      <sheetName val="ZCustom13"/>
      <sheetName val="ZCustom14"/>
      <sheetName val="ZCustom15"/>
      <sheetName val="ZCustom16"/>
      <sheetName val="ZCustom17"/>
      <sheetName val="ZCustom18"/>
      <sheetName val="ZCustom19"/>
      <sheetName val="ZCustom20"/>
      <sheetName val="PurchaseOrder"/>
      <sheetName val="BasicPurchaseOrder"/>
      <sheetName val="DatabaseLinks"/>
      <sheetName val="Property Info"/>
      <sheetName val="P13"/>
      <sheetName val="TOC"/>
      <sheetName val="Draft closing statement"/>
      <sheetName val="protective advances since 9_1"/>
      <sheetName val="Expense thru April 2010 backup"/>
      <sheetName val="S&amp;U comparison"/>
      <sheetName val="Carry cost comparison"/>
      <sheetName val="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/>
      <sheetData sheetId="82"/>
      <sheetData sheetId="83"/>
      <sheetData sheetId="84"/>
      <sheetData sheetId="85"/>
      <sheetData sheetId="86" refreshError="1"/>
      <sheetData sheetId="8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Summary"/>
      <sheetName val="Pro Forma"/>
      <sheetName val="Waterfall"/>
      <sheetName val="Sensitivities"/>
      <sheetName val="Loan Matrix"/>
      <sheetName val="CapEx"/>
      <sheetName val="Comparab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Summary"/>
      <sheetName val="Pro Forma"/>
      <sheetName val="Waterfall"/>
      <sheetName val="Sensitivities"/>
      <sheetName val="Loan Matrix"/>
      <sheetName val="CapEx"/>
      <sheetName val="Comparab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512"/>
      <sheetName val="6510"/>
      <sheetName val="6510.2"/>
      <sheetName val="6510.1"/>
      <sheetName val="6511"/>
      <sheetName val="6513"/>
      <sheetName val="6514"/>
      <sheetName val="6515"/>
      <sheetName val="6516"/>
      <sheetName val="6517"/>
      <sheetName val="6518"/>
      <sheetName val="6519"/>
      <sheetName val="6520"/>
      <sheetName val="6521"/>
      <sheetName val="6522"/>
      <sheetName val="Tickmarks"/>
      <sheetName val="6423"/>
      <sheetName val="XREF"/>
      <sheetName val="6420"/>
      <sheetName val="6421.1"/>
      <sheetName val="Approved Renov Payment Schedule"/>
      <sheetName val="目录"/>
      <sheetName val="A580-00"/>
      <sheetName val="Cash Flow"/>
      <sheetName val="TR"/>
      <sheetName val="Cover"/>
      <sheetName val="Assumptions"/>
      <sheetName val="DV"/>
      <sheetName val="ConsBS"/>
      <sheetName val="DS"/>
      <sheetName val="CF"/>
      <sheetName val="ConsCF"/>
      <sheetName val="IO"/>
      <sheetName val="OP"/>
      <sheetName val="NA2"/>
      <sheetName val="SM"/>
      <sheetName val="AC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gt Fees"/>
      <sheetName val="Prepaid Rent"/>
      <sheetName val="Cash Flow"/>
      <sheetName val="Tenant Rec Summary"/>
      <sheetName val="AR Summary"/>
      <sheetName val="ppdslstaxsumm"/>
      <sheetName val="ppdins"/>
      <sheetName val="depr"/>
      <sheetName val="amort"/>
      <sheetName val="accrexp"/>
      <sheetName val="retaxsumm"/>
      <sheetName val="leas comm"/>
      <sheetName val="sec dep rpt"/>
      <sheetName val="utility deposit"/>
      <sheetName val="accrinc(do not use)"/>
      <sheetName val="Drop Dow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RGER"/>
      <sheetName val="IS"/>
      <sheetName val="LBO"/>
      <sheetName val="Sheet1"/>
      <sheetName val="Magenta"/>
      <sheetName val="Magenta Data"/>
      <sheetName val="Blue"/>
      <sheetName val="Blue Data"/>
      <sheetName val="Red"/>
      <sheetName val="Red Data"/>
      <sheetName val="Cyan"/>
      <sheetName val="Cyan Data"/>
      <sheetName val="Green"/>
      <sheetName val="Green Data"/>
      <sheetName val="Yellow"/>
      <sheetName val="Yellow Data"/>
      <sheetName val="Changes"/>
      <sheetName val="GLA"/>
      <sheetName val="Rec"/>
      <sheetName val="LAR"/>
      <sheetName val="OFA"/>
      <sheetName val="JCT Fcst"/>
      <sheetName val="Brazil Relief"/>
      <sheetName val="Hoja1"/>
      <sheetName val="LAR Brazil"/>
      <sheetName val="JCT"/>
      <sheetName val="GLA Mar Billing"/>
      <sheetName val="GLA Feb Billing"/>
      <sheetName val="GLA Feb Billing Adj"/>
      <sheetName val="Syndication Sport Summary"/>
      <sheetName val="PCTV "/>
      <sheetName val="Big Deals"/>
      <sheetName val="Valuation DCF"/>
      <sheetName val="Inputs"/>
      <sheetName val="Edge 10797 Drilling Inventory"/>
      <sheetName val="Long-Term Care Com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ng-Term Care Comps"/>
      <sheetName val="ICI"/>
      <sheetName val="UTX"/>
      <sheetName val="Summary"/>
      <sheetName val="MERGER.XLS"/>
      <sheetName val="431100 PTJE"/>
      <sheetName val="Occupancy 2004"/>
      <sheetName val="Asset Mgmt"/>
      <sheetName val="Lgu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GP LP Spllits"/>
      <sheetName val="Sensitivity Tables"/>
      <sheetName val="Revenue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btSupport"/>
      <sheetName val="DebtValidation"/>
      <sheetName val="Settings_Parameter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btSupport"/>
      <sheetName val="DebtValidation"/>
      <sheetName val="Settings_Parameter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ick View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ick View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48"/>
  <sheetViews>
    <sheetView showGridLines="0" tabSelected="1" topLeftCell="E3" zoomScale="70" zoomScaleNormal="70" zoomScaleSheetLayoutView="70" workbookViewId="0">
      <selection activeCell="N16" sqref="N16"/>
    </sheetView>
  </sheetViews>
  <sheetFormatPr defaultColWidth="11.453125" defaultRowHeight="15" customHeight="1" outlineLevelCol="1"/>
  <cols>
    <col min="1" max="1" width="3.54296875" style="16" customWidth="1"/>
    <col min="2" max="2" width="18.54296875" style="16" customWidth="1"/>
    <col min="3" max="3" width="11.81640625" style="16" customWidth="1"/>
    <col min="4" max="4" width="14.453125" style="16" customWidth="1"/>
    <col min="5" max="5" width="3.453125" style="16" customWidth="1"/>
    <col min="6" max="6" width="26.81640625" style="16" customWidth="1"/>
    <col min="7" max="7" width="11.453125" style="16" customWidth="1"/>
    <col min="8" max="8" width="12.453125" style="16" customWidth="1"/>
    <col min="9" max="9" width="4.453125" style="16" customWidth="1"/>
    <col min="10" max="10" width="20" style="16" customWidth="1"/>
    <col min="11" max="11" width="15.453125" style="16" customWidth="1"/>
    <col min="12" max="12" width="13.453125" style="16" customWidth="1"/>
    <col min="13" max="13" width="3.81640625" style="16" customWidth="1"/>
    <col min="14" max="14" width="27.54296875" style="16" customWidth="1"/>
    <col min="15" max="15" width="11.453125" style="16" customWidth="1"/>
    <col min="16" max="16" width="11.54296875" style="16" bestFit="1" customWidth="1"/>
    <col min="17" max="24" width="11.1796875" style="16" bestFit="1" customWidth="1"/>
    <col min="25" max="25" width="11.54296875" style="16" customWidth="1"/>
    <col min="26" max="26" width="10.453125" style="16" customWidth="1"/>
    <col min="27" max="27" width="5" style="16" customWidth="1"/>
    <col min="28" max="28" width="1.81640625" style="16" customWidth="1"/>
    <col min="29" max="29" width="2.453125" style="267" customWidth="1"/>
    <col min="30" max="31" width="8.54296875" style="16" hidden="1" customWidth="1" outlineLevel="1"/>
    <col min="32" max="33" width="11.453125" style="16" hidden="1" customWidth="1" outlineLevel="1"/>
    <col min="34" max="34" width="11.453125" style="16" collapsed="1"/>
    <col min="35" max="16384" width="11.453125" style="16"/>
  </cols>
  <sheetData>
    <row r="1" spans="2:32" ht="248.25" customHeight="1"/>
    <row r="2" spans="2:32" ht="15" customHeight="1">
      <c r="F2" s="491" t="s">
        <v>0</v>
      </c>
      <c r="G2" s="492"/>
      <c r="H2" s="492"/>
      <c r="I2" s="492"/>
      <c r="J2" s="493" t="s">
        <v>1</v>
      </c>
      <c r="K2" s="494" t="str">
        <f>Assumptions!$M$2</f>
        <v>Preferred Return</v>
      </c>
    </row>
    <row r="3" spans="2:32" ht="15" customHeight="1">
      <c r="F3" s="358" t="s">
        <v>2</v>
      </c>
      <c r="G3" s="359"/>
      <c r="H3" s="359"/>
      <c r="I3" s="360" t="s">
        <v>3</v>
      </c>
      <c r="J3" s="359"/>
      <c r="K3" s="361"/>
      <c r="Q3"/>
      <c r="R3"/>
      <c r="S3"/>
      <c r="T3"/>
      <c r="U3"/>
      <c r="V3"/>
      <c r="W3"/>
      <c r="X3"/>
    </row>
    <row r="4" spans="2:32" ht="15" customHeight="1">
      <c r="F4" s="231" t="s">
        <v>4</v>
      </c>
      <c r="G4" s="229">
        <f>Assumptions!$I$4</f>
        <v>0.16302669690399507</v>
      </c>
      <c r="H4" s="225"/>
      <c r="I4" s="228" t="s">
        <v>4</v>
      </c>
      <c r="J4" s="225"/>
      <c r="K4" s="232">
        <f>Assumptions!$M$4</f>
        <v>0.14819721668757291</v>
      </c>
      <c r="Q4"/>
      <c r="R4"/>
      <c r="S4"/>
      <c r="T4"/>
      <c r="U4"/>
      <c r="V4"/>
      <c r="W4"/>
      <c r="X4"/>
    </row>
    <row r="5" spans="2:32" ht="15" customHeight="1">
      <c r="F5" s="231" t="s">
        <v>5</v>
      </c>
      <c r="G5" s="226">
        <f>Assumptions!$I$5</f>
        <v>1.9884961250624889</v>
      </c>
      <c r="H5" s="225"/>
      <c r="I5" s="228" t="s">
        <v>5</v>
      </c>
      <c r="J5" s="225"/>
      <c r="K5" s="233">
        <f>Assumptions!$M$5</f>
        <v>1.8707969000499911</v>
      </c>
      <c r="Q5"/>
      <c r="R5"/>
      <c r="S5"/>
      <c r="T5"/>
      <c r="U5"/>
      <c r="V5"/>
      <c r="W5"/>
      <c r="X5"/>
    </row>
    <row r="6" spans="2:32" ht="15" customHeight="1">
      <c r="F6" s="231" t="s">
        <v>6</v>
      </c>
      <c r="G6" s="495">
        <f>Assumptions!$I$6</f>
        <v>0.19769922501249776</v>
      </c>
      <c r="H6" s="225"/>
      <c r="I6" s="228" t="s">
        <v>6</v>
      </c>
      <c r="J6" s="225"/>
      <c r="K6" s="232">
        <f>Assumptions!$M$6</f>
        <v>0.17415938000999823</v>
      </c>
      <c r="Q6"/>
      <c r="R6"/>
      <c r="S6"/>
      <c r="T6"/>
      <c r="U6"/>
      <c r="V6"/>
      <c r="W6"/>
      <c r="X6"/>
    </row>
    <row r="7" spans="2:32" ht="15" customHeight="1">
      <c r="F7" s="276" t="s">
        <v>7</v>
      </c>
      <c r="G7" s="496">
        <f>Assumptions!$I$7</f>
        <v>7.3452933266419704E-2</v>
      </c>
      <c r="H7" s="497"/>
      <c r="I7" s="235" t="s">
        <v>8</v>
      </c>
      <c r="J7" s="234"/>
      <c r="K7" s="236">
        <f>Assumptions!$M$7</f>
        <v>7.345293326641969E-2</v>
      </c>
      <c r="Q7"/>
      <c r="R7"/>
      <c r="S7"/>
      <c r="T7"/>
      <c r="U7"/>
      <c r="V7"/>
      <c r="W7"/>
      <c r="X7"/>
    </row>
    <row r="9" spans="2:32" ht="15" customHeight="1">
      <c r="B9" s="498" t="s">
        <v>9</v>
      </c>
      <c r="C9" s="498"/>
      <c r="D9" s="498"/>
      <c r="F9" s="498" t="s">
        <v>10</v>
      </c>
      <c r="G9" s="498"/>
      <c r="H9" s="498"/>
      <c r="J9" s="498" t="s">
        <v>11</v>
      </c>
      <c r="K9" s="498"/>
      <c r="L9" s="498"/>
      <c r="N9" s="498" t="s">
        <v>12</v>
      </c>
      <c r="O9" s="498"/>
      <c r="P9" s="498"/>
      <c r="Q9" s="498"/>
      <c r="R9" s="498"/>
      <c r="S9" s="498"/>
      <c r="T9" s="498"/>
      <c r="U9" s="498"/>
      <c r="V9" s="498"/>
      <c r="W9" s="498"/>
      <c r="X9" s="498"/>
      <c r="Y9" s="498"/>
      <c r="Z9" s="498"/>
      <c r="AD9" s="258" t="s">
        <v>13</v>
      </c>
    </row>
    <row r="10" spans="2:32" ht="15" customHeight="1">
      <c r="B10" s="499" t="s">
        <v>14</v>
      </c>
      <c r="C10" s="500"/>
      <c r="D10" s="501" t="str">
        <f>Assumptions!E10</f>
        <v>Sample Property</v>
      </c>
      <c r="F10" s="499" t="s">
        <v>15</v>
      </c>
      <c r="H10" s="502">
        <f>'Sensitivity Analysis'!V13</f>
        <v>5</v>
      </c>
      <c r="J10" s="499" t="s">
        <v>11</v>
      </c>
      <c r="L10" s="503" t="str">
        <f>Assumptions!J72</f>
        <v>Preferred Return</v>
      </c>
      <c r="N10" s="614">
        <v>100000</v>
      </c>
      <c r="O10" s="504" t="s">
        <v>16</v>
      </c>
      <c r="Y10" s="505"/>
      <c r="AD10" s="259" t="s">
        <v>17</v>
      </c>
      <c r="AE10" s="260">
        <f>ROUND(N11-L26,2)</f>
        <v>0</v>
      </c>
      <c r="AF10" s="261" t="s">
        <v>18</v>
      </c>
    </row>
    <row r="11" spans="2:32" ht="15" customHeight="1">
      <c r="B11" s="499" t="s">
        <v>19</v>
      </c>
      <c r="D11" s="501" t="str">
        <f>Assumptions!E11</f>
        <v>Sample Street, City, ST 12345</v>
      </c>
      <c r="F11" s="499" t="s">
        <v>20</v>
      </c>
      <c r="H11" s="506">
        <f>Assumptions!X29</f>
        <v>0</v>
      </c>
      <c r="J11" s="499" t="s">
        <v>21</v>
      </c>
      <c r="L11" s="507">
        <f>CHOOSE(Assumptions!$I$72,Assumptions!H106,Assumptions!H83,Assumptions!J144,Assumptions!K144,Assumptions!L144,Assumptions!M144,Assumptions!N144)</f>
        <v>0.08</v>
      </c>
      <c r="N11" s="508">
        <f>IRR(O17:Y17)</f>
        <v>0.14819721668757269</v>
      </c>
      <c r="O11" s="504" t="s">
        <v>17</v>
      </c>
      <c r="Y11" s="505"/>
      <c r="AD11" s="259" t="s">
        <v>22</v>
      </c>
      <c r="AE11" s="260">
        <f>ROUND(N12-L27,0)</f>
        <v>0</v>
      </c>
      <c r="AF11" s="261" t="s">
        <v>18</v>
      </c>
    </row>
    <row r="12" spans="2:32" ht="15" customHeight="1">
      <c r="B12" s="499" t="s">
        <v>23</v>
      </c>
      <c r="D12" s="16">
        <f>Assumptions!E12</f>
        <v>1970</v>
      </c>
      <c r="F12" s="499" t="s">
        <v>24</v>
      </c>
      <c r="H12" s="509">
        <f>Assumptions!U29-Assumptions!R29+Assumptions!Y29</f>
        <v>0</v>
      </c>
      <c r="J12" s="499"/>
      <c r="L12" s="500"/>
      <c r="N12" s="510">
        <f>Z17/N10+1</f>
        <v>1.8707969000499911</v>
      </c>
      <c r="O12" s="504" t="s">
        <v>22</v>
      </c>
      <c r="AD12" s="259" t="s">
        <v>25</v>
      </c>
      <c r="AE12" s="260">
        <f>ROUND(Z19-L29,0)</f>
        <v>0</v>
      </c>
      <c r="AF12" s="261" t="s">
        <v>18</v>
      </c>
    </row>
    <row r="13" spans="2:32" ht="15" customHeight="1" thickBot="1">
      <c r="B13" s="499" t="s">
        <v>26</v>
      </c>
      <c r="D13" s="16">
        <f>Assumptions!E14</f>
        <v>105</v>
      </c>
      <c r="J13" s="499" t="s">
        <v>27</v>
      </c>
      <c r="L13" s="506">
        <f>'Annual Proforma'!E64</f>
        <v>0.02</v>
      </c>
      <c r="P13" s="511">
        <v>1</v>
      </c>
      <c r="Q13" s="511">
        <v>2</v>
      </c>
      <c r="R13" s="511">
        <v>3</v>
      </c>
      <c r="S13" s="511">
        <v>4</v>
      </c>
      <c r="T13" s="511">
        <v>5</v>
      </c>
      <c r="U13" s="511">
        <v>6</v>
      </c>
      <c r="V13" s="511">
        <v>7</v>
      </c>
      <c r="W13" s="511">
        <v>8</v>
      </c>
      <c r="X13" s="511">
        <v>9</v>
      </c>
      <c r="Y13" s="511">
        <v>10</v>
      </c>
      <c r="Z13" s="512" t="s">
        <v>28</v>
      </c>
    </row>
    <row r="14" spans="2:32" ht="15" customHeight="1">
      <c r="B14" s="499" t="s">
        <v>29</v>
      </c>
      <c r="D14" s="513">
        <f>Assumptions!P28</f>
        <v>91775</v>
      </c>
      <c r="F14" s="499" t="s">
        <v>30</v>
      </c>
      <c r="J14" s="499" t="s">
        <v>31</v>
      </c>
      <c r="L14" s="506">
        <f>Assumptions!C28</f>
        <v>0.02</v>
      </c>
      <c r="N14" s="17" t="s">
        <v>32</v>
      </c>
      <c r="O14" s="514">
        <f>-N10</f>
        <v>-100000</v>
      </c>
      <c r="P14" s="515"/>
      <c r="Q14" s="515"/>
      <c r="R14" s="515"/>
      <c r="S14" s="515"/>
      <c r="T14" s="515"/>
      <c r="U14" s="515"/>
      <c r="V14" s="515"/>
      <c r="W14" s="515"/>
      <c r="X14" s="515"/>
      <c r="Y14" s="515"/>
      <c r="Z14" s="516">
        <f>SUM(O14:Y14)</f>
        <v>-100000</v>
      </c>
    </row>
    <row r="15" spans="2:32" ht="15" customHeight="1" thickBot="1">
      <c r="B15" s="499" t="s">
        <v>33</v>
      </c>
      <c r="D15" s="513">
        <f>Assumptions!P29</f>
        <v>874.04761904761904</v>
      </c>
      <c r="F15" s="17" t="s">
        <v>34</v>
      </c>
      <c r="H15" s="517">
        <f>Assumptions!P50</f>
        <v>0</v>
      </c>
      <c r="N15" s="518" t="s">
        <v>35</v>
      </c>
      <c r="P15" s="517">
        <f>CHOOSE(Assumptions!$I$72,'IRR Waterfall'!G165,'Preferred Return Waterfall'!G125,'Multi-Class Waterfall'!P233,'Multi-Class Waterfall'!P242,'Multi-Class Waterfall'!P251,'Multi-Class Waterfall'!P260,'Multi-Class Waterfall'!P269)</f>
        <v>7211.8678199234264</v>
      </c>
      <c r="Q15" s="517">
        <f>CHOOSE(Assumptions!$I$72,'IRR Waterfall'!H165,'Preferred Return Waterfall'!H125,'Multi-Class Waterfall'!Q233,'Multi-Class Waterfall'!Q242,'Multi-Class Waterfall'!Q251,'Multi-Class Waterfall'!Q260,'Multi-Class Waterfall'!Q269)</f>
        <v>7685.5018235673788</v>
      </c>
      <c r="R15" s="517">
        <f>CHOOSE(Assumptions!$I$72,'IRR Waterfall'!I165,'Preferred Return Waterfall'!I125,'Multi-Class Waterfall'!R233,'Multi-Class Waterfall'!R242,'Multi-Class Waterfall'!R251,'Multi-Class Waterfall'!R260,'Multi-Class Waterfall'!R269)</f>
        <v>6709.0692489573958</v>
      </c>
      <c r="S15" s="517">
        <f>CHOOSE(Assumptions!$I$72,'IRR Waterfall'!J165,'Preferred Return Waterfall'!J125,'Multi-Class Waterfall'!S233,'Multi-Class Waterfall'!S242,'Multi-Class Waterfall'!S251,'Multi-Class Waterfall'!S260,'Multi-Class Waterfall'!S269)</f>
        <v>7270.1733873086996</v>
      </c>
      <c r="T15" s="517">
        <f>CHOOSE(Assumptions!$I$72,'IRR Waterfall'!K165,'Preferred Return Waterfall'!K125,'Multi-Class Waterfall'!T233,'Multi-Class Waterfall'!T242,'Multi-Class Waterfall'!T251,'Multi-Class Waterfall'!T260,'Multi-Class Waterfall'!T269)</f>
        <v>7849.8543534529472</v>
      </c>
      <c r="U15" s="517">
        <f>CHOOSE(Assumptions!$I$72,'IRR Waterfall'!L165,'Preferred Return Waterfall'!L125,'Multi-Class Waterfall'!U233,'Multi-Class Waterfall'!U242,'Multi-Class Waterfall'!U251,'Multi-Class Waterfall'!U260,'Multi-Class Waterfall'!U269)</f>
        <v>0</v>
      </c>
      <c r="V15" s="517">
        <f>CHOOSE(Assumptions!$I$72,'IRR Waterfall'!M165,'Preferred Return Waterfall'!M125,'Multi-Class Waterfall'!V233,'Multi-Class Waterfall'!V242,'Multi-Class Waterfall'!V251,'Multi-Class Waterfall'!V260,'Multi-Class Waterfall'!V269)</f>
        <v>0</v>
      </c>
      <c r="W15" s="517">
        <f>CHOOSE(Assumptions!$I$72,'IRR Waterfall'!N165,'Preferred Return Waterfall'!N125,'Multi-Class Waterfall'!W233,'Multi-Class Waterfall'!W242,'Multi-Class Waterfall'!W251,'Multi-Class Waterfall'!W260,'Multi-Class Waterfall'!W269)</f>
        <v>0</v>
      </c>
      <c r="X15" s="517">
        <f>CHOOSE(Assumptions!$I$72,'IRR Waterfall'!O165,'Preferred Return Waterfall'!O125,'Multi-Class Waterfall'!X233,'Multi-Class Waterfall'!X242,'Multi-Class Waterfall'!X251,'Multi-Class Waterfall'!X260,'Multi-Class Waterfall'!X269)</f>
        <v>0</v>
      </c>
      <c r="Y15" s="517">
        <f>CHOOSE(Assumptions!$I$72,'IRR Waterfall'!P165,'Preferred Return Waterfall'!P125,'Multi-Class Waterfall'!Y233,'Multi-Class Waterfall'!Y242,'Multi-Class Waterfall'!Y251,'Multi-Class Waterfall'!Y260,'Multi-Class Waterfall'!Y269)</f>
        <v>0</v>
      </c>
      <c r="Z15" s="519">
        <f>SUM(O15:Y15)</f>
        <v>36726.46663320985</v>
      </c>
    </row>
    <row r="16" spans="2:32" ht="15" customHeight="1">
      <c r="B16" s="499" t="s">
        <v>36</v>
      </c>
      <c r="D16" s="507">
        <f>Assumptions!E13</f>
        <v>0.95</v>
      </c>
      <c r="F16" s="17" t="s">
        <v>37</v>
      </c>
      <c r="H16" s="517">
        <f>Assumptions!V50</f>
        <v>0</v>
      </c>
      <c r="J16" s="520" t="s">
        <v>38</v>
      </c>
      <c r="K16" s="521"/>
      <c r="L16" s="522"/>
      <c r="N16" s="518" t="s">
        <v>39</v>
      </c>
      <c r="P16" s="517">
        <f>CHOOSE(Assumptions!$I$72,'IRR Waterfall'!G166,'Preferred Return Waterfall'!G126,'Multi-Class Waterfall'!P234,'Multi-Class Waterfall'!P243,'Multi-Class Waterfall'!P252,'Multi-Class Waterfall'!P261,'Multi-Class Waterfall'!P270)</f>
        <v>0</v>
      </c>
      <c r="Q16" s="517">
        <f>CHOOSE(Assumptions!$I$72,'IRR Waterfall'!H166,'Preferred Return Waterfall'!H126,'Multi-Class Waterfall'!Q234,'Multi-Class Waterfall'!Q243,'Multi-Class Waterfall'!Q252,'Multi-Class Waterfall'!Q261,'Multi-Class Waterfall'!Q270)</f>
        <v>0</v>
      </c>
      <c r="R16" s="517">
        <f>CHOOSE(Assumptions!$I$72,'IRR Waterfall'!I166,'Preferred Return Waterfall'!I126,'Multi-Class Waterfall'!R234,'Multi-Class Waterfall'!R243,'Multi-Class Waterfall'!R252,'Multi-Class Waterfall'!R261,'Multi-Class Waterfall'!R270)</f>
        <v>0</v>
      </c>
      <c r="S16" s="517">
        <f>CHOOSE(Assumptions!$I$72,'IRR Waterfall'!J166,'Preferred Return Waterfall'!J126,'Multi-Class Waterfall'!S234,'Multi-Class Waterfall'!S243,'Multi-Class Waterfall'!S252,'Multi-Class Waterfall'!S261,'Multi-Class Waterfall'!S270)</f>
        <v>0</v>
      </c>
      <c r="T16" s="517">
        <f>CHOOSE(Assumptions!$I$72,'IRR Waterfall'!K166,'Preferred Return Waterfall'!K126,'Multi-Class Waterfall'!T234,'Multi-Class Waterfall'!T243,'Multi-Class Waterfall'!T252,'Multi-Class Waterfall'!T261,'Multi-Class Waterfall'!T270)</f>
        <v>150353.22337178927</v>
      </c>
      <c r="U16" s="517">
        <f>CHOOSE(Assumptions!$I$72,'IRR Waterfall'!L166,'Preferred Return Waterfall'!L126,'Multi-Class Waterfall'!U234,'Multi-Class Waterfall'!U243,'Multi-Class Waterfall'!U252,'Multi-Class Waterfall'!U261,'Multi-Class Waterfall'!U270)</f>
        <v>0</v>
      </c>
      <c r="V16" s="517">
        <f>CHOOSE(Assumptions!$I$72,'IRR Waterfall'!M166,'Preferred Return Waterfall'!M126,'Multi-Class Waterfall'!V234,'Multi-Class Waterfall'!V243,'Multi-Class Waterfall'!V252,'Multi-Class Waterfall'!V261,'Multi-Class Waterfall'!V270)</f>
        <v>0</v>
      </c>
      <c r="W16" s="517">
        <f>CHOOSE(Assumptions!$I$72,'IRR Waterfall'!N166,'Preferred Return Waterfall'!N126,'Multi-Class Waterfall'!W234,'Multi-Class Waterfall'!W243,'Multi-Class Waterfall'!W252,'Multi-Class Waterfall'!W261,'Multi-Class Waterfall'!W270)</f>
        <v>0</v>
      </c>
      <c r="X16" s="517">
        <f>CHOOSE(Assumptions!$I$72,'IRR Waterfall'!O166,'Preferred Return Waterfall'!O126,'Multi-Class Waterfall'!X234,'Multi-Class Waterfall'!X243,'Multi-Class Waterfall'!X252,'Multi-Class Waterfall'!X261,'Multi-Class Waterfall'!X270)</f>
        <v>0</v>
      </c>
      <c r="Y16" s="517">
        <f>CHOOSE(Assumptions!$I$72,'IRR Waterfall'!P166,'Preferred Return Waterfall'!P126,'Multi-Class Waterfall'!Y234,'Multi-Class Waterfall'!Y243,'Multi-Class Waterfall'!Y252,'Multi-Class Waterfall'!Y261,'Multi-Class Waterfall'!Y270)</f>
        <v>0</v>
      </c>
      <c r="Z16" s="519">
        <f>SUM(O16:Y16)</f>
        <v>150353.22337178927</v>
      </c>
    </row>
    <row r="17" spans="1:28" ht="15" customHeight="1">
      <c r="F17" s="17" t="s">
        <v>40</v>
      </c>
      <c r="H17" s="517">
        <f>Assumptions!R56</f>
        <v>0</v>
      </c>
      <c r="J17" s="523" t="s">
        <v>4</v>
      </c>
      <c r="K17" s="524"/>
      <c r="L17" s="525">
        <f>Assumptions!E83</f>
        <v>0.16302669690399507</v>
      </c>
      <c r="N17" s="499" t="s">
        <v>41</v>
      </c>
      <c r="O17" s="526">
        <f t="shared" ref="O17:Y17" si="0">SUM(O14:O16)</f>
        <v>-100000</v>
      </c>
      <c r="P17" s="526">
        <f t="shared" si="0"/>
        <v>7211.8678199234264</v>
      </c>
      <c r="Q17" s="526">
        <f t="shared" si="0"/>
        <v>7685.5018235673788</v>
      </c>
      <c r="R17" s="526">
        <f t="shared" si="0"/>
        <v>6709.0692489573958</v>
      </c>
      <c r="S17" s="526">
        <f t="shared" si="0"/>
        <v>7270.1733873086996</v>
      </c>
      <c r="T17" s="526">
        <f t="shared" ref="T17:X17" si="1">SUM(T14:T16)</f>
        <v>158203.07772524221</v>
      </c>
      <c r="U17" s="526">
        <f t="shared" si="1"/>
        <v>0</v>
      </c>
      <c r="V17" s="526">
        <f t="shared" si="1"/>
        <v>0</v>
      </c>
      <c r="W17" s="526">
        <f t="shared" si="1"/>
        <v>0</v>
      </c>
      <c r="X17" s="526">
        <f t="shared" si="1"/>
        <v>0</v>
      </c>
      <c r="Y17" s="526">
        <f t="shared" si="0"/>
        <v>0</v>
      </c>
      <c r="Z17" s="527">
        <f>SUM(O17:Y17)</f>
        <v>87079.690004999109</v>
      </c>
    </row>
    <row r="18" spans="1:28" ht="15" customHeight="1">
      <c r="B18" s="498" t="s">
        <v>42</v>
      </c>
      <c r="C18" s="498"/>
      <c r="D18" s="498"/>
      <c r="F18" s="17" t="s">
        <v>43</v>
      </c>
      <c r="H18" s="528">
        <f>SUM(H15:H17)</f>
        <v>0</v>
      </c>
      <c r="J18" s="529" t="s">
        <v>5</v>
      </c>
      <c r="K18" s="530"/>
      <c r="L18" s="531">
        <f>Assumptions!E84</f>
        <v>1.9884961250624889</v>
      </c>
      <c r="Y18" s="16" t="s">
        <v>44</v>
      </c>
    </row>
    <row r="19" spans="1:28" ht="15" customHeight="1">
      <c r="B19" s="499" t="s">
        <v>45</v>
      </c>
      <c r="D19" s="517">
        <f>Assumptions!D25</f>
        <v>7500000</v>
      </c>
      <c r="F19" s="17" t="s">
        <v>46</v>
      </c>
      <c r="H19" s="517">
        <f>H18/D13</f>
        <v>0</v>
      </c>
      <c r="J19" s="532" t="s">
        <v>47</v>
      </c>
      <c r="K19" s="530"/>
      <c r="L19" s="533">
        <f>Assumptions!E86</f>
        <v>0.19769922501249776</v>
      </c>
      <c r="N19" s="17" t="s">
        <v>48</v>
      </c>
      <c r="O19" s="534" t="s">
        <v>49</v>
      </c>
      <c r="P19" s="535">
        <f>CHOOSE(Assumptions!$I$72,'IRR Waterfall'!G160,'Preferred Return Waterfall'!G120,'Multi-Class Waterfall'!P229,'Multi-Class Waterfall'!P238,'Multi-Class Waterfall'!P247,'Multi-Class Waterfall'!P256,'Multi-Class Waterfall'!P265)</f>
        <v>7.211867819923426E-2</v>
      </c>
      <c r="Q19" s="535">
        <f>CHOOSE(Assumptions!$I$72,'IRR Waterfall'!H160,'Preferred Return Waterfall'!H120,'Multi-Class Waterfall'!Q229,'Multi-Class Waterfall'!Q238,'Multi-Class Waterfall'!Q247,'Multi-Class Waterfall'!Q256,'Multi-Class Waterfall'!Q265)</f>
        <v>7.6855018235673783E-2</v>
      </c>
      <c r="R19" s="535">
        <f>CHOOSE(Assumptions!$I$72,'IRR Waterfall'!I160,'Preferred Return Waterfall'!I120,'Multi-Class Waterfall'!R229,'Multi-Class Waterfall'!R238,'Multi-Class Waterfall'!R247,'Multi-Class Waterfall'!R256,'Multi-Class Waterfall'!R265)</f>
        <v>6.7090692489573958E-2</v>
      </c>
      <c r="S19" s="535">
        <f>CHOOSE(Assumptions!$I$72,'IRR Waterfall'!J160,'Preferred Return Waterfall'!J120,'Multi-Class Waterfall'!S229,'Multi-Class Waterfall'!S238,'Multi-Class Waterfall'!S247,'Multi-Class Waterfall'!S256,'Multi-Class Waterfall'!S265)</f>
        <v>7.2701733873086996E-2</v>
      </c>
      <c r="T19" s="535">
        <f>CHOOSE(Assumptions!$I$72,'IRR Waterfall'!K160,'Preferred Return Waterfall'!K120,'Multi-Class Waterfall'!T229,'Multi-Class Waterfall'!T238,'Multi-Class Waterfall'!T247,'Multi-Class Waterfall'!T256,'Multi-Class Waterfall'!T265)</f>
        <v>7.8498543534529466E-2</v>
      </c>
      <c r="U19" s="535">
        <f>CHOOSE(Assumptions!$I$72,'IRR Waterfall'!L160,'Preferred Return Waterfall'!L120,'Multi-Class Waterfall'!U229,'Multi-Class Waterfall'!U238,'Multi-Class Waterfall'!U247,'Multi-Class Waterfall'!U256,'Multi-Class Waterfall'!U265)</f>
        <v>0</v>
      </c>
      <c r="V19" s="535">
        <f>CHOOSE(Assumptions!$I$72,'IRR Waterfall'!M160,'Preferred Return Waterfall'!M120,'Multi-Class Waterfall'!V229,'Multi-Class Waterfall'!V238,'Multi-Class Waterfall'!V247,'Multi-Class Waterfall'!V256,'Multi-Class Waterfall'!V265)</f>
        <v>0</v>
      </c>
      <c r="W19" s="535">
        <f>CHOOSE(Assumptions!$I$72,'IRR Waterfall'!N160,'Preferred Return Waterfall'!N120,'Multi-Class Waterfall'!W229,'Multi-Class Waterfall'!W238,'Multi-Class Waterfall'!W247,'Multi-Class Waterfall'!W256,'Multi-Class Waterfall'!W265)</f>
        <v>0</v>
      </c>
      <c r="X19" s="535">
        <f>CHOOSE(Assumptions!$I$72,'IRR Waterfall'!O160,'Preferred Return Waterfall'!O120,'Multi-Class Waterfall'!X229,'Multi-Class Waterfall'!X238,'Multi-Class Waterfall'!X247,'Multi-Class Waterfall'!X256,'Multi-Class Waterfall'!X265)</f>
        <v>0</v>
      </c>
      <c r="Y19" s="535">
        <f>CHOOSE(Assumptions!$I$72,'IRR Waterfall'!P160,'Preferred Return Waterfall'!P120,'Multi-Class Waterfall'!Y229,'Multi-Class Waterfall'!Y238,'Multi-Class Waterfall'!Y247,'Multi-Class Waterfall'!Y256,'Multi-Class Waterfall'!Y265)</f>
        <v>0</v>
      </c>
      <c r="Z19" s="536">
        <f>SUM(P19:Y19)/$H$10</f>
        <v>7.345293326641969E-2</v>
      </c>
      <c r="AA19" s="537" t="s">
        <v>50</v>
      </c>
    </row>
    <row r="20" spans="1:28" ht="15" customHeight="1">
      <c r="B20" s="499" t="s">
        <v>51</v>
      </c>
      <c r="D20" s="517">
        <f>D19/$D$13</f>
        <v>71428.571428571435</v>
      </c>
      <c r="J20" s="532" t="s">
        <v>32</v>
      </c>
      <c r="K20" s="530"/>
      <c r="L20" s="538">
        <f>Assumptions!E79</f>
        <v>3537735.082930414</v>
      </c>
      <c r="N20" s="539" t="s">
        <v>52</v>
      </c>
      <c r="O20" s="534" t="s">
        <v>49</v>
      </c>
      <c r="P20" s="535">
        <f>IFERROR(P15/($N$10-MIN($N$10,SUM($O$16:O16))),"n/a")</f>
        <v>7.211867819923426E-2</v>
      </c>
      <c r="Q20" s="535">
        <f>IFERROR(Q15/($N$10-MIN($N$10,SUM($O$16:P16))),"n/a")</f>
        <v>7.6855018235673783E-2</v>
      </c>
      <c r="R20" s="535">
        <f>IFERROR(R15/($N$10-MIN($N$10,SUM($O$16:Q16))),"n/a")</f>
        <v>6.7090692489573958E-2</v>
      </c>
      <c r="S20" s="535">
        <f>IFERROR(S15/($N$10-MIN($N$10,SUM($O$16:R16))),"n/a")</f>
        <v>7.2701733873086996E-2</v>
      </c>
      <c r="T20" s="535">
        <f>IFERROR(T15/($N$10-MIN($N$10,SUM($O$16:S16))),"n/a")</f>
        <v>7.8498543534529466E-2</v>
      </c>
      <c r="U20" s="535" t="str">
        <f>IFERROR(U15/($N$10-MIN($N$10,SUM($O$16:T16))),"n/a")</f>
        <v>n/a</v>
      </c>
      <c r="V20" s="535" t="str">
        <f>IFERROR(V15/($N$10-MIN($N$10,SUM($O$16:U16))),"n/a")</f>
        <v>n/a</v>
      </c>
      <c r="W20" s="535" t="str">
        <f>IFERROR(W15/($N$10-MIN($N$10,SUM($O$16:V16))),"n/a")</f>
        <v>n/a</v>
      </c>
      <c r="X20" s="535" t="str">
        <f>IFERROR(X15/($N$10-MIN($N$10,SUM($O$16:W16))),"n/a")</f>
        <v>n/a</v>
      </c>
      <c r="Y20" s="535" t="str">
        <f>IFERROR(Y15/($N$10-MIN($N$10,SUM($O$16:X16))),"n/a")</f>
        <v>n/a</v>
      </c>
      <c r="Z20" s="536">
        <f>K7</f>
        <v>7.345293326641969E-2</v>
      </c>
      <c r="AA20" s="537" t="s">
        <v>50</v>
      </c>
    </row>
    <row r="21" spans="1:28" ht="15" customHeight="1">
      <c r="B21" s="499" t="s">
        <v>53</v>
      </c>
      <c r="D21" s="509">
        <f>D19/$D$14</f>
        <v>81.721601743394174</v>
      </c>
      <c r="F21" s="499" t="s">
        <v>54</v>
      </c>
      <c r="J21" s="532" t="s">
        <v>55</v>
      </c>
      <c r="K21" s="530"/>
      <c r="L21" s="538">
        <f>Assumptions!E80</f>
        <v>7034772.5039047506</v>
      </c>
      <c r="AA21" s="540"/>
    </row>
    <row r="22" spans="1:28" ht="15" customHeight="1">
      <c r="B22" s="541" t="s">
        <v>56</v>
      </c>
      <c r="C22" s="542"/>
      <c r="D22" s="543">
        <f>L58</f>
        <v>8037735.082930414</v>
      </c>
      <c r="F22" s="518" t="s">
        <v>57</v>
      </c>
      <c r="H22" s="517">
        <f>Assumptions!E57</f>
        <v>648148.87650125904</v>
      </c>
      <c r="J22" s="529" t="s">
        <v>58</v>
      </c>
      <c r="K22" s="530"/>
      <c r="L22" s="544">
        <f>Assumptions!E81</f>
        <v>3497037.4209743366</v>
      </c>
    </row>
    <row r="23" spans="1:28" ht="15" customHeight="1" thickBot="1">
      <c r="B23" s="545" t="s">
        <v>59</v>
      </c>
      <c r="C23" s="225"/>
      <c r="D23" s="546">
        <f>D22/$D$13</f>
        <v>76549.857932670609</v>
      </c>
      <c r="F23" s="17" t="s">
        <v>60</v>
      </c>
      <c r="H23" s="506">
        <f>'Sensitivity Analysis'!V12</f>
        <v>6.25E-2</v>
      </c>
      <c r="J23" s="547"/>
      <c r="K23" s="548"/>
      <c r="L23" s="549"/>
      <c r="N23" s="362" t="s">
        <v>61</v>
      </c>
      <c r="O23" s="362"/>
      <c r="P23" s="362"/>
      <c r="Q23" s="362"/>
      <c r="R23" s="362"/>
    </row>
    <row r="24" spans="1:28" ht="15" customHeight="1" thickBot="1">
      <c r="B24" s="545" t="s">
        <v>62</v>
      </c>
      <c r="C24" s="225"/>
      <c r="D24" s="550">
        <f>D22/$D$14</f>
        <v>87.580878048819542</v>
      </c>
      <c r="F24" s="17" t="s">
        <v>63</v>
      </c>
      <c r="H24" s="517">
        <f>Assumptions!E59</f>
        <v>10370382.024020145</v>
      </c>
      <c r="Q24" s="551" t="s">
        <v>64</v>
      </c>
      <c r="R24" s="551" t="s">
        <v>65</v>
      </c>
    </row>
    <row r="25" spans="1:28" ht="15" customHeight="1">
      <c r="F25" s="17" t="s">
        <v>66</v>
      </c>
      <c r="H25" s="517">
        <f>H24/D13</f>
        <v>98765.543085906145</v>
      </c>
      <c r="J25" s="552" t="s">
        <v>67</v>
      </c>
      <c r="K25" s="553"/>
      <c r="L25" s="554"/>
      <c r="N25" s="17" t="s">
        <v>68</v>
      </c>
      <c r="Q25" s="555">
        <f>R25/($L$45)</f>
        <v>3.3190525818651298E-2</v>
      </c>
      <c r="R25" s="517">
        <f>SUMIFS('Annual Proforma'!64:64,'Annual Proforma'!13:13,"&lt;="&amp;H10)</f>
        <v>117419.2876095504</v>
      </c>
    </row>
    <row r="26" spans="1:28" ht="15" customHeight="1">
      <c r="B26" s="499" t="s">
        <v>69</v>
      </c>
      <c r="F26" s="17" t="s">
        <v>70</v>
      </c>
      <c r="H26" s="556">
        <f>H24/D14</f>
        <v>112.99789729251043</v>
      </c>
      <c r="J26" s="523" t="s">
        <v>4</v>
      </c>
      <c r="K26" s="524"/>
      <c r="L26" s="557">
        <f>Assumptions!E95</f>
        <v>0.14819721668757291</v>
      </c>
      <c r="N26" s="17" t="s">
        <v>71</v>
      </c>
      <c r="Q26" s="555">
        <f>R26/($L$45)</f>
        <v>0.11769922501249779</v>
      </c>
      <c r="R26" s="517">
        <f>IF(Assumptions!I72=1,Assumptions!L101,IF(Assumptions!I72=2,Assumptions!L81,Assumptions!O156))</f>
        <v>416388.67756043433</v>
      </c>
    </row>
    <row r="27" spans="1:28" ht="15" customHeight="1">
      <c r="A27" s="503"/>
      <c r="B27" s="558" t="s">
        <v>72</v>
      </c>
      <c r="C27" s="542"/>
      <c r="D27" s="559">
        <f>O49</f>
        <v>-4.1999999999999997E-3</v>
      </c>
      <c r="J27" s="529" t="s">
        <v>5</v>
      </c>
      <c r="K27" s="530"/>
      <c r="L27" s="560">
        <f>Assumptions!E96</f>
        <v>1.8707969000499911</v>
      </c>
      <c r="N27" s="17" t="s">
        <v>31</v>
      </c>
      <c r="Q27" s="555">
        <f>R27/($L$45)</f>
        <v>4.2400009182075447E-2</v>
      </c>
      <c r="R27" s="561">
        <f>L56</f>
        <v>150000</v>
      </c>
    </row>
    <row r="28" spans="1:28" ht="15" customHeight="1">
      <c r="B28" s="562" t="s">
        <v>73</v>
      </c>
      <c r="C28" s="225"/>
      <c r="D28" s="229">
        <f>P49</f>
        <v>7.2982291466666654E-2</v>
      </c>
      <c r="J28" s="532" t="s">
        <v>47</v>
      </c>
      <c r="K28" s="530"/>
      <c r="L28" s="563">
        <f>Assumptions!E99</f>
        <v>0.17415938000999823</v>
      </c>
      <c r="N28" s="564" t="s">
        <v>28</v>
      </c>
      <c r="Q28" s="555">
        <f>R28/($L$45)</f>
        <v>0.19328976001322454</v>
      </c>
      <c r="R28" s="565">
        <f>R27+R26+R25</f>
        <v>683807.96516998473</v>
      </c>
      <c r="S28" s="566"/>
      <c r="T28" s="566"/>
      <c r="U28" s="566"/>
      <c r="V28" s="566"/>
      <c r="W28" s="566"/>
      <c r="X28" s="566"/>
    </row>
    <row r="29" spans="1:28" ht="15" customHeight="1">
      <c r="B29" s="567" t="s">
        <v>74</v>
      </c>
      <c r="C29" s="568"/>
      <c r="D29" s="569">
        <f>SUMIFS(O49:Y49,O42:Y42,H10)</f>
        <v>8.3501693708417382E-2</v>
      </c>
      <c r="J29" s="529" t="s">
        <v>75</v>
      </c>
      <c r="K29" s="530"/>
      <c r="L29" s="570">
        <f>Assumptions!E100</f>
        <v>7.345293326641969E-2</v>
      </c>
    </row>
    <row r="30" spans="1:28" ht="15" customHeight="1">
      <c r="B30" s="499" t="s">
        <v>76</v>
      </c>
      <c r="D30" s="506">
        <f>Assumptions!E17</f>
        <v>5.7500000000000002E-2</v>
      </c>
      <c r="J30" s="532" t="s">
        <v>32</v>
      </c>
      <c r="K30" s="530"/>
      <c r="L30" s="571">
        <f>Assumptions!E91</f>
        <v>3537735.082930414</v>
      </c>
      <c r="N30" s="362" t="s">
        <v>77</v>
      </c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</row>
    <row r="31" spans="1:28" ht="15" customHeight="1">
      <c r="J31" s="532" t="s">
        <v>55</v>
      </c>
      <c r="K31" s="530"/>
      <c r="L31" s="571">
        <f>Assumptions!E92</f>
        <v>6618383.8263443168</v>
      </c>
      <c r="O31" s="572" t="s">
        <v>78</v>
      </c>
      <c r="P31" s="573">
        <v>1</v>
      </c>
      <c r="Q31" s="573">
        <v>2</v>
      </c>
      <c r="R31" s="573">
        <v>3</v>
      </c>
      <c r="S31" s="573">
        <v>4</v>
      </c>
      <c r="T31" s="573">
        <v>5</v>
      </c>
      <c r="U31" s="573">
        <v>6</v>
      </c>
      <c r="V31" s="573">
        <v>7</v>
      </c>
      <c r="W31" s="573">
        <v>8</v>
      </c>
      <c r="X31" s="573">
        <v>9</v>
      </c>
      <c r="Y31" s="573">
        <v>10</v>
      </c>
    </row>
    <row r="32" spans="1:28" ht="15" customHeight="1">
      <c r="J32" s="529" t="s">
        <v>58</v>
      </c>
      <c r="K32" s="530"/>
      <c r="L32" s="574">
        <f>Assumptions!E93</f>
        <v>3080648.7434139028</v>
      </c>
      <c r="N32" s="17" t="s">
        <v>79</v>
      </c>
      <c r="O32" s="517">
        <f>'Annual Proforma'!F33</f>
        <v>0</v>
      </c>
      <c r="P32" s="517">
        <f>SUMIFS('Annual Proforma'!33:33,'Annual Proforma'!$13:$13,P$31)</f>
        <v>1006520.4</v>
      </c>
      <c r="Q32" s="517">
        <f>SUMIFS('Annual Proforma'!33:33,'Annual Proforma'!$13:$13,Q$31)</f>
        <v>1034709.46488</v>
      </c>
      <c r="R32" s="517">
        <f>SUMIFS('Annual Proforma'!33:33,'Annual Proforma'!$13:$13,R$31)</f>
        <v>1065750.7488264001</v>
      </c>
      <c r="S32" s="517">
        <f>SUMIFS('Annual Proforma'!33:33,'Annual Proforma'!$13:$13,S$31)</f>
        <v>1097723.2712911922</v>
      </c>
      <c r="T32" s="517">
        <f>SUMIFS('Annual Proforma'!33:33,'Annual Proforma'!$13:$13,T$31)</f>
        <v>1130654.9694299279</v>
      </c>
      <c r="U32" s="517">
        <f>SUMIFS('Annual Proforma'!33:33,'Annual Proforma'!$13:$13,U$31)</f>
        <v>1164574.6185128256</v>
      </c>
      <c r="V32" s="517">
        <f>SUMIFS('Annual Proforma'!33:33,'Annual Proforma'!$13:$13,V$31)</f>
        <v>1199511.8570682106</v>
      </c>
      <c r="W32" s="517">
        <f>SUMIFS('Annual Proforma'!33:33,'Annual Proforma'!$13:$13,W$31)</f>
        <v>1235497.2127802568</v>
      </c>
      <c r="X32" s="517">
        <f>SUMIFS('Annual Proforma'!33:33,'Annual Proforma'!$13:$13,X$31)</f>
        <v>1272562.1291636648</v>
      </c>
      <c r="Y32" s="517">
        <f>SUMIFS('Annual Proforma'!33:33,'Annual Proforma'!$13:$13,Y$31)</f>
        <v>1310738.9930385747</v>
      </c>
      <c r="AB32" s="556"/>
    </row>
    <row r="33" spans="2:27" ht="15" customHeight="1" thickBot="1">
      <c r="I33" s="575"/>
      <c r="J33" s="547"/>
      <c r="K33" s="548"/>
      <c r="L33" s="549"/>
      <c r="N33" s="17" t="s">
        <v>80</v>
      </c>
      <c r="O33" s="517">
        <f>'Annual Proforma'!F38</f>
        <v>0</v>
      </c>
      <c r="P33" s="517">
        <f>SUMIFS('Annual Proforma'!38:38,'Annual Proforma'!$13:$13,P$31)</f>
        <v>105000</v>
      </c>
      <c r="Q33" s="517">
        <f>SUMIFS('Annual Proforma'!38:38,'Annual Proforma'!$13:$13,Q$31)</f>
        <v>106050</v>
      </c>
      <c r="R33" s="517">
        <f>SUMIFS('Annual Proforma'!38:38,'Annual Proforma'!$13:$13,R$31)</f>
        <v>107110.5</v>
      </c>
      <c r="S33" s="517">
        <f>SUMIFS('Annual Proforma'!38:38,'Annual Proforma'!$13:$13,S$31)</f>
        <v>108181.60500000001</v>
      </c>
      <c r="T33" s="517">
        <f>SUMIFS('Annual Proforma'!38:38,'Annual Proforma'!$13:$13,T$31)</f>
        <v>109263.42105</v>
      </c>
      <c r="U33" s="517">
        <f>SUMIFS('Annual Proforma'!38:38,'Annual Proforma'!$13:$13,U$31)</f>
        <v>110356.05526050003</v>
      </c>
      <c r="V33" s="517">
        <f>SUMIFS('Annual Proforma'!38:38,'Annual Proforma'!$13:$13,V$31)</f>
        <v>111459.61581310502</v>
      </c>
      <c r="W33" s="517">
        <f>SUMIFS('Annual Proforma'!38:38,'Annual Proforma'!$13:$13,W$31)</f>
        <v>112574.21197123607</v>
      </c>
      <c r="X33" s="517">
        <f>SUMIFS('Annual Proforma'!38:38,'Annual Proforma'!$13:$13,X$31)</f>
        <v>113699.95409094842</v>
      </c>
      <c r="Y33" s="517">
        <f>SUMIFS('Annual Proforma'!38:38,'Annual Proforma'!$13:$13,Y$31)</f>
        <v>114836.9536318579</v>
      </c>
    </row>
    <row r="34" spans="2:27" ht="15" customHeight="1">
      <c r="N34" s="564" t="s">
        <v>81</v>
      </c>
      <c r="O34" s="576">
        <f>O33+O32</f>
        <v>0</v>
      </c>
      <c r="P34" s="576">
        <f t="shared" ref="P34:S34" si="2">P33+P32</f>
        <v>1111520.3999999999</v>
      </c>
      <c r="Q34" s="576">
        <f t="shared" si="2"/>
        <v>1140759.4648799999</v>
      </c>
      <c r="R34" s="576">
        <f t="shared" si="2"/>
        <v>1172861.2488264001</v>
      </c>
      <c r="S34" s="576">
        <f t="shared" si="2"/>
        <v>1205904.8762911921</v>
      </c>
      <c r="T34" s="576">
        <f t="shared" ref="T34:Y34" si="3">T33+T32</f>
        <v>1239918.3904799279</v>
      </c>
      <c r="U34" s="576">
        <f t="shared" si="3"/>
        <v>1274930.6737733255</v>
      </c>
      <c r="V34" s="576">
        <f t="shared" si="3"/>
        <v>1310971.4728813157</v>
      </c>
      <c r="W34" s="576">
        <f t="shared" si="3"/>
        <v>1348071.4247514929</v>
      </c>
      <c r="X34" s="576">
        <f t="shared" si="3"/>
        <v>1386262.0832546132</v>
      </c>
      <c r="Y34" s="576">
        <f t="shared" si="3"/>
        <v>1425575.9466704326</v>
      </c>
    </row>
    <row r="35" spans="2:27" ht="15" customHeight="1">
      <c r="N35" s="17" t="s">
        <v>82</v>
      </c>
      <c r="O35" s="517">
        <f>'Annual Proforma'!F59+'Annual Proforma'!F61</f>
        <v>31500</v>
      </c>
      <c r="P35" s="517">
        <f>SUMIFS('Annual Proforma'!59:59,'Annual Proforma'!$13:$13,P$31)+SUMIFS('Annual Proforma'!61:61,'Annual Proforma'!$13:$13,P$31)</f>
        <v>564153.21400000004</v>
      </c>
      <c r="Q35" s="517">
        <f>SUMIFS('Annual Proforma'!59:59,'Annual Proforma'!$13:$13,Q$31)+SUMIFS('Annual Proforma'!61:61,'Annual Proforma'!$13:$13,Q$31)</f>
        <v>576051.58127079997</v>
      </c>
      <c r="R35" s="517">
        <f>SUMIFS('Annual Proforma'!59:59,'Annual Proforma'!$13:$13,R$31)+SUMIFS('Annual Proforma'!61:61,'Annual Proforma'!$13:$13,R$31)</f>
        <v>588297.64370892406</v>
      </c>
      <c r="S35" s="517">
        <f>SUMIFS('Annual Proforma'!59:59,'Annual Proforma'!$13:$13,S$31)+SUMIFS('Annual Proforma'!61:61,'Annual Proforma'!$13:$13,S$31)</f>
        <v>600830.02067019173</v>
      </c>
      <c r="T35" s="517">
        <f>SUMIFS('Annual Proforma'!59:59,'Annual Proforma'!$13:$13,T$31)+SUMIFS('Annual Proforma'!61:61,'Annual Proforma'!$13:$13,T$31)</f>
        <v>613655.68766679754</v>
      </c>
      <c r="U35" s="517">
        <f>SUMIFS('Annual Proforma'!59:59,'Annual Proforma'!$13:$13,U$31)+SUMIFS('Annual Proforma'!61:61,'Annual Proforma'!$13:$13,U$31)</f>
        <v>626781.79727206647</v>
      </c>
      <c r="V35" s="517">
        <f>SUMIFS('Annual Proforma'!59:59,'Annual Proforma'!$13:$13,V$31)+SUMIFS('Annual Proforma'!61:61,'Annual Proforma'!$13:$13,V$31)</f>
        <v>640215.68378894613</v>
      </c>
      <c r="W35" s="517">
        <f>SUMIFS('Annual Proforma'!59:59,'Annual Proforma'!$13:$13,W$31)+SUMIFS('Annual Proforma'!61:61,'Annual Proforma'!$13:$13,W$31)</f>
        <v>653964.86804569326</v>
      </c>
      <c r="X35" s="517">
        <f>SUMIFS('Annual Proforma'!59:59,'Annual Proforma'!$13:$13,X$31)+SUMIFS('Annual Proforma'!61:61,'Annual Proforma'!$13:$13,X$31)</f>
        <v>668037.06232231529</v>
      </c>
      <c r="Y35" s="517">
        <f>SUMIFS('Annual Proforma'!59:59,'Annual Proforma'!$13:$13,Y$31)+SUMIFS('Annual Proforma'!61:61,'Annual Proforma'!$13:$13,Y$31)</f>
        <v>682440.1754114246</v>
      </c>
    </row>
    <row r="36" spans="2:27" ht="15" customHeight="1">
      <c r="B36" s="498" t="s">
        <v>83</v>
      </c>
      <c r="C36" s="498"/>
      <c r="D36" s="498"/>
      <c r="F36" s="498" t="s">
        <v>84</v>
      </c>
      <c r="G36" s="498"/>
      <c r="H36" s="498"/>
      <c r="J36" s="498" t="s">
        <v>85</v>
      </c>
      <c r="K36" s="498"/>
      <c r="L36" s="498"/>
      <c r="N36" s="564" t="s">
        <v>86</v>
      </c>
      <c r="O36" s="576">
        <f>O34-O35</f>
        <v>-31500</v>
      </c>
      <c r="P36" s="576">
        <f t="shared" ref="P36:S36" si="4">P34-P35</f>
        <v>547367.18599999987</v>
      </c>
      <c r="Q36" s="576">
        <f t="shared" si="4"/>
        <v>564707.8836091999</v>
      </c>
      <c r="R36" s="576">
        <f t="shared" si="4"/>
        <v>584563.60511747608</v>
      </c>
      <c r="S36" s="576">
        <f t="shared" si="4"/>
        <v>605074.8556210004</v>
      </c>
      <c r="T36" s="576">
        <f t="shared" ref="T36:Y36" si="5">T34-T35</f>
        <v>626262.70281313034</v>
      </c>
      <c r="U36" s="576">
        <f t="shared" si="5"/>
        <v>648148.87650125904</v>
      </c>
      <c r="V36" s="576">
        <f t="shared" si="5"/>
        <v>670755.78909236961</v>
      </c>
      <c r="W36" s="576">
        <f t="shared" si="5"/>
        <v>694106.55670579965</v>
      </c>
      <c r="X36" s="576">
        <f t="shared" si="5"/>
        <v>718225.02093229792</v>
      </c>
      <c r="Y36" s="576">
        <f t="shared" si="5"/>
        <v>743135.77125900798</v>
      </c>
    </row>
    <row r="37" spans="2:27" ht="15" customHeight="1">
      <c r="B37" s="499" t="s">
        <v>87</v>
      </c>
      <c r="D37" s="577">
        <f>Assumptions!E45</f>
        <v>4500000</v>
      </c>
      <c r="F37" s="504" t="s">
        <v>88</v>
      </c>
      <c r="H37" s="503" t="str">
        <f>Assumptions!J10</f>
        <v>No</v>
      </c>
      <c r="J37" s="578" t="s">
        <v>89</v>
      </c>
      <c r="K37" s="579"/>
      <c r="L37" s="580">
        <f>(Z15/($N$10/$L$30))</f>
        <v>1299285.0948037973</v>
      </c>
      <c r="N37" s="581" t="s">
        <v>90</v>
      </c>
      <c r="O37" s="582">
        <f>IFERROR(O35/O34,0)</f>
        <v>0</v>
      </c>
      <c r="P37" s="582">
        <f t="shared" ref="P37:Y37" si="6">IFERROR(P35/P34,0)</f>
        <v>0.50755093113900573</v>
      </c>
      <c r="Q37" s="582">
        <f t="shared" si="6"/>
        <v>0.50497199366335888</v>
      </c>
      <c r="R37" s="582">
        <f t="shared" si="6"/>
        <v>0.50159185009956819</v>
      </c>
      <c r="S37" s="582">
        <f t="shared" si="6"/>
        <v>0.49823997935730063</v>
      </c>
      <c r="T37" s="582">
        <f t="shared" si="6"/>
        <v>0.4949161915642476</v>
      </c>
      <c r="U37" s="582">
        <f t="shared" si="6"/>
        <v>0.49162029760961279</v>
      </c>
      <c r="V37" s="582">
        <f t="shared" si="6"/>
        <v>0.48835210912854532</v>
      </c>
      <c r="W37" s="582">
        <f t="shared" si="6"/>
        <v>0.48511143848794724</v>
      </c>
      <c r="X37" s="582">
        <f t="shared" si="6"/>
        <v>0.48189809877359074</v>
      </c>
      <c r="Y37" s="582">
        <f t="shared" si="6"/>
        <v>0.4787119037784891</v>
      </c>
    </row>
    <row r="38" spans="2:27" ht="15" customHeight="1">
      <c r="B38" s="499" t="s">
        <v>91</v>
      </c>
      <c r="D38" s="583">
        <f>D37/D19</f>
        <v>0.6</v>
      </c>
      <c r="J38" s="578" t="s">
        <v>92</v>
      </c>
      <c r="K38" s="579"/>
      <c r="L38" s="580">
        <f>(Z16/($N$10/$L$30))-L30-L39</f>
        <v>1605146.8028086927</v>
      </c>
      <c r="N38" s="584" t="s">
        <v>93</v>
      </c>
      <c r="O38" s="585">
        <f>O36-'Annual Proforma'!F63</f>
        <v>0</v>
      </c>
      <c r="P38" s="585">
        <f>P36-'Annual Proforma'!L63</f>
        <v>0</v>
      </c>
      <c r="Q38" s="585">
        <f>Q36-'Annual Proforma'!O63</f>
        <v>0</v>
      </c>
      <c r="R38" s="585">
        <f>R36-'Annual Proforma'!R63</f>
        <v>0</v>
      </c>
      <c r="S38" s="585">
        <f>S36-'Annual Proforma'!U63</f>
        <v>0</v>
      </c>
      <c r="T38" s="585">
        <f>T36-'Annual Proforma'!X63</f>
        <v>0</v>
      </c>
      <c r="U38" s="585">
        <f>U36-'Annual Proforma'!AA63</f>
        <v>0</v>
      </c>
      <c r="V38" s="585">
        <f>V36-'Annual Proforma'!AD63</f>
        <v>0</v>
      </c>
      <c r="W38" s="585">
        <f>W36-'Annual Proforma'!AG63</f>
        <v>0</v>
      </c>
      <c r="X38" s="585">
        <f>X36-'Annual Proforma'!AJ63</f>
        <v>0</v>
      </c>
      <c r="Y38" s="585">
        <f>Y36-'Annual Proforma'!AM63</f>
        <v>0</v>
      </c>
      <c r="AA38"/>
    </row>
    <row r="39" spans="2:27" ht="15" customHeight="1">
      <c r="B39" s="499" t="s">
        <v>94</v>
      </c>
      <c r="D39" s="586">
        <f>D37/(D19+H18)</f>
        <v>0.6</v>
      </c>
      <c r="F39" s="56" t="s">
        <v>95</v>
      </c>
      <c r="H39" s="587">
        <f>Assumptions!J13</f>
        <v>1</v>
      </c>
      <c r="J39" s="578" t="s">
        <v>96</v>
      </c>
      <c r="K39" s="579"/>
      <c r="L39" s="588">
        <f>(D37+H41+H51)-H52-Assumptions!E61</f>
        <v>176216.84580141306</v>
      </c>
      <c r="N39"/>
      <c r="O39"/>
      <c r="P39"/>
      <c r="Q39"/>
      <c r="R39"/>
      <c r="S39"/>
      <c r="T39"/>
      <c r="U39"/>
      <c r="V39"/>
      <c r="W39"/>
      <c r="X39"/>
      <c r="Y39"/>
      <c r="Z39"/>
      <c r="AA39"/>
    </row>
    <row r="40" spans="2:27" ht="15" customHeight="1">
      <c r="B40" s="499" t="s">
        <v>97</v>
      </c>
      <c r="D40" s="589">
        <f>'Sensitivity Analysis'!V16</f>
        <v>0.06</v>
      </c>
      <c r="F40" s="17" t="s">
        <v>97</v>
      </c>
      <c r="H40" s="506">
        <f>Assumptions!J14</f>
        <v>6.5000000000000002E-2</v>
      </c>
      <c r="J40" s="564" t="s">
        <v>98</v>
      </c>
      <c r="K40" s="579"/>
      <c r="L40" s="590">
        <f>SUM(L37:L39)</f>
        <v>3080648.7434139028</v>
      </c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2:27" ht="15" customHeight="1">
      <c r="B41" s="499" t="s">
        <v>99</v>
      </c>
      <c r="D41" s="591">
        <f>Assumptions!E47</f>
        <v>2</v>
      </c>
      <c r="F41" s="56" t="s">
        <v>100</v>
      </c>
      <c r="H41" s="592">
        <f>Assumptions!J28</f>
        <v>0</v>
      </c>
      <c r="K41" s="593" t="s">
        <v>93</v>
      </c>
      <c r="L41" s="594">
        <f>L32-L40</f>
        <v>0</v>
      </c>
      <c r="N41" s="362" t="s">
        <v>101</v>
      </c>
      <c r="O41" s="362"/>
      <c r="P41" s="362"/>
      <c r="Q41" s="362"/>
      <c r="R41" s="362"/>
      <c r="S41" s="362"/>
      <c r="T41" s="362"/>
      <c r="U41" s="362"/>
      <c r="V41" s="362"/>
      <c r="W41" s="362"/>
      <c r="X41" s="362"/>
      <c r="Y41" s="362"/>
      <c r="Z41" s="362"/>
      <c r="AA41"/>
    </row>
    <row r="42" spans="2:27" ht="15" customHeight="1">
      <c r="B42" s="499" t="s">
        <v>102</v>
      </c>
      <c r="D42" s="591">
        <f>Assumptions!E46</f>
        <v>7</v>
      </c>
      <c r="F42" s="56" t="s">
        <v>103</v>
      </c>
      <c r="H42" s="592">
        <f>Assumptions!J31</f>
        <v>0</v>
      </c>
      <c r="O42" s="572" t="s">
        <v>78</v>
      </c>
      <c r="P42" s="573">
        <v>1</v>
      </c>
      <c r="Q42" s="573">
        <v>2</v>
      </c>
      <c r="R42" s="573">
        <v>3</v>
      </c>
      <c r="S42" s="573">
        <v>4</v>
      </c>
      <c r="T42" s="573">
        <v>5</v>
      </c>
      <c r="U42" s="573">
        <v>6</v>
      </c>
      <c r="V42" s="573">
        <v>7</v>
      </c>
      <c r="W42" s="573">
        <v>8</v>
      </c>
      <c r="X42" s="573">
        <v>9</v>
      </c>
      <c r="Y42" s="573">
        <v>10</v>
      </c>
      <c r="Z42"/>
      <c r="AA42"/>
    </row>
    <row r="43" spans="2:27" ht="15" customHeight="1">
      <c r="B43" s="499" t="s">
        <v>104</v>
      </c>
      <c r="D43" s="591">
        <f>Assumptions!E48</f>
        <v>30</v>
      </c>
      <c r="J43" s="498" t="s">
        <v>105</v>
      </c>
      <c r="K43" s="498"/>
      <c r="L43" s="498"/>
      <c r="N43" s="263" t="s">
        <v>106</v>
      </c>
      <c r="O43" s="595">
        <f>'Annual Proforma'!F71</f>
        <v>-0.11666666666666667</v>
      </c>
      <c r="P43" s="595">
        <f>SUMIFS('Annual Proforma'!71:71,'Annual Proforma'!$13:$13,P$42)</f>
        <v>2.0272858740740736</v>
      </c>
      <c r="Q43" s="595">
        <f>SUMIFS('Annual Proforma'!71:71,'Annual Proforma'!$13:$13,Q$42)</f>
        <v>2.0915106800340735</v>
      </c>
      <c r="R43" s="595">
        <f>SUMIFS('Annual Proforma'!71:71,'Annual Proforma'!$13:$13,R$42)</f>
        <v>1.8055612483805084</v>
      </c>
      <c r="S43" s="595">
        <f>SUMIFS('Annual Proforma'!71:71,'Annual Proforma'!$13:$13,S$42)</f>
        <v>1.8689150369858496</v>
      </c>
      <c r="T43" s="595">
        <f>SUMIFS('Annual Proforma'!71:71,'Annual Proforma'!$13:$13,T$42)</f>
        <v>1.9343586525168395</v>
      </c>
      <c r="U43" s="595">
        <f>SUMIFS('Annual Proforma'!71:71,'Annual Proforma'!$13:$13,U$42)</f>
        <v>2.0019592125596923</v>
      </c>
      <c r="V43" s="595">
        <f>SUMIFS('Annual Proforma'!71:71,'Annual Proforma'!$13:$13,V$42)</f>
        <v>2.0717859430689098</v>
      </c>
      <c r="W43" s="595">
        <f>SUMIFS('Annual Proforma'!71:71,'Annual Proforma'!$13:$13,W$42)</f>
        <v>2.1439102435789885</v>
      </c>
      <c r="X43" s="595">
        <f>SUMIFS('Annual Proforma'!71:71,'Annual Proforma'!$13:$13,X$42)</f>
        <v>2.2184057544123483</v>
      </c>
      <c r="Y43" s="595">
        <f>SUMIFS('Annual Proforma'!71:71,'Annual Proforma'!$13:$13,Y$42)</f>
        <v>2.295348425944133</v>
      </c>
      <c r="Z43"/>
      <c r="AA43"/>
    </row>
    <row r="44" spans="2:27" ht="15" customHeight="1">
      <c r="B44" s="499" t="s">
        <v>107</v>
      </c>
      <c r="D44" s="596">
        <f>P36/D37</f>
        <v>0.12163715244444441</v>
      </c>
      <c r="J44" s="578" t="s">
        <v>108</v>
      </c>
      <c r="L44" s="517">
        <f>Assumptions!E45</f>
        <v>4500000</v>
      </c>
      <c r="N44" s="263" t="s">
        <v>109</v>
      </c>
      <c r="O44" s="597" t="str">
        <f>'Annual Proforma'!F72</f>
        <v>n/a</v>
      </c>
      <c r="P44" s="598">
        <f>SUMIFS('Annual Proforma'!72:72,'Annual Proforma'!$13:$13,P$42)</f>
        <v>0.12163715244444441</v>
      </c>
      <c r="Q44" s="598">
        <f>SUMIFS('Annual Proforma'!72:72,'Annual Proforma'!$13:$13,Q$42)</f>
        <v>0.12549064080204442</v>
      </c>
      <c r="R44" s="598">
        <f>SUMIFS('Annual Proforma'!72:72,'Annual Proforma'!$13:$13,R$42)</f>
        <v>0.12990302335943912</v>
      </c>
      <c r="S44" s="598">
        <f>SUMIFS('Annual Proforma'!72:72,'Annual Proforma'!$13:$13,S$42)</f>
        <v>0.13446107902688897</v>
      </c>
      <c r="T44" s="598">
        <f>SUMIFS('Annual Proforma'!72:72,'Annual Proforma'!$13:$13,T$42)</f>
        <v>0.13916948951402897</v>
      </c>
      <c r="U44" s="598">
        <f>SUMIFS('Annual Proforma'!72:72,'Annual Proforma'!$13:$13,U$42)</f>
        <v>0.14403308366694645</v>
      </c>
      <c r="V44" s="598">
        <f>SUMIFS('Annual Proforma'!72:72,'Annual Proforma'!$13:$13,V$42)</f>
        <v>0.14905684202052658</v>
      </c>
      <c r="W44" s="598">
        <f>SUMIFS('Annual Proforma'!72:72,'Annual Proforma'!$13:$13,W$42)</f>
        <v>0.15424590149017769</v>
      </c>
      <c r="X44" s="598">
        <f>SUMIFS('Annual Proforma'!72:72,'Annual Proforma'!$13:$13,X$42)</f>
        <v>0.15960556020717731</v>
      </c>
      <c r="Y44" s="598">
        <f>SUMIFS('Annual Proforma'!72:72,'Annual Proforma'!$13:$13,Y$42)</f>
        <v>0.16514128250200177</v>
      </c>
      <c r="Z44"/>
      <c r="AA44"/>
    </row>
    <row r="45" spans="2:27" ht="15" customHeight="1">
      <c r="B45" s="499" t="s">
        <v>110</v>
      </c>
      <c r="D45" s="599">
        <f>Assumptions!E50/D37</f>
        <v>7.1946063018330272E-2</v>
      </c>
      <c r="J45" s="578" t="s">
        <v>111</v>
      </c>
      <c r="L45" s="600">
        <f>Assumptions!D36</f>
        <v>3537735.082930414</v>
      </c>
      <c r="N45" s="263" t="s">
        <v>110</v>
      </c>
      <c r="O45" s="601" t="str">
        <f>'Annual Proforma'!F73</f>
        <v>n/a</v>
      </c>
      <c r="P45" s="598">
        <f>SUMIFS('Annual Proforma'!73:73,'Annual Proforma'!$13:$13,P$42)</f>
        <v>7.1946063018330272E-2</v>
      </c>
      <c r="Q45" s="598">
        <f>SUMIFS('Annual Proforma'!73:73,'Annual Proforma'!$13:$13,Q$42)</f>
        <v>7.1946063018330272E-2</v>
      </c>
      <c r="R45" s="598">
        <f>SUMIFS('Annual Proforma'!73:73,'Annual Proforma'!$13:$13,R$42)</f>
        <v>7.1946063018330272E-2</v>
      </c>
      <c r="S45" s="598">
        <f>SUMIFS('Annual Proforma'!73:73,'Annual Proforma'!$13:$13,S$42)</f>
        <v>7.1946063018330272E-2</v>
      </c>
      <c r="T45" s="598">
        <f>SUMIFS('Annual Proforma'!73:73,'Annual Proforma'!$13:$13,T$42)</f>
        <v>7.1946063018330272E-2</v>
      </c>
      <c r="U45" s="598">
        <f>SUMIFS('Annual Proforma'!73:73,'Annual Proforma'!$13:$13,U$42)</f>
        <v>7.1946063018330272E-2</v>
      </c>
      <c r="V45" s="598">
        <f>SUMIFS('Annual Proforma'!73:73,'Annual Proforma'!$13:$13,V$42)</f>
        <v>7.1946063018330272E-2</v>
      </c>
      <c r="W45" s="598">
        <f>SUMIFS('Annual Proforma'!73:73,'Annual Proforma'!$13:$13,W$42)</f>
        <v>7.1946063018330272E-2</v>
      </c>
      <c r="X45" s="598">
        <f>SUMIFS('Annual Proforma'!73:73,'Annual Proforma'!$13:$13,X$42)</f>
        <v>7.1946063018330272E-2</v>
      </c>
      <c r="Y45" s="598">
        <f>SUMIFS('Annual Proforma'!73:73,'Annual Proforma'!$13:$13,Y$42)</f>
        <v>7.1946063018330272E-2</v>
      </c>
    </row>
    <row r="46" spans="2:27" ht="15" customHeight="1">
      <c r="D46" s="599"/>
      <c r="F46" s="498" t="s">
        <v>112</v>
      </c>
      <c r="G46" s="498"/>
      <c r="H46" s="498"/>
      <c r="J46" s="564" t="s">
        <v>113</v>
      </c>
      <c r="L46" s="602">
        <f>SUM(L44:L45)</f>
        <v>8037735.082930414</v>
      </c>
      <c r="N46" s="263" t="s">
        <v>114</v>
      </c>
      <c r="O46" s="601" t="str">
        <f>'Annual Proforma'!F74</f>
        <v>n/a</v>
      </c>
      <c r="P46" s="598">
        <f>SUMIFS('Annual Proforma'!74:74,'Annual Proforma'!$13:$13,P$42)</f>
        <v>0.68064697657160966</v>
      </c>
      <c r="Q46" s="598">
        <f>SUMIFS('Annual Proforma'!74:74,'Annual Proforma'!$13:$13,Q$42)</f>
        <v>0.67087746346047916</v>
      </c>
      <c r="R46" s="598">
        <f>SUMIFS('Annual Proforma'!74:74,'Annual Proforma'!$13:$13,R$42)</f>
        <v>0.70733753121351783</v>
      </c>
      <c r="S46" s="598">
        <f>SUMIFS('Annual Proforma'!74:74,'Annual Proforma'!$13:$13,S$42)</f>
        <v>0.69678458594464698</v>
      </c>
      <c r="T46" s="598">
        <f>SUMIFS('Annual Proforma'!74:74,'Annual Proforma'!$13:$13,T$42)</f>
        <v>0.68648935915386411</v>
      </c>
      <c r="U46" s="598">
        <f>SUMIFS('Annual Proforma'!74:74,'Annual Proforma'!$13:$13,U$42)</f>
        <v>0.65652002124771336</v>
      </c>
      <c r="V46" s="598">
        <f>SUMIFS('Annual Proforma'!74:74,'Annual Proforma'!$13:$13,V$42)</f>
        <v>0.64675238126800982</v>
      </c>
      <c r="W46" s="598">
        <f>SUMIFS('Annual Proforma'!74:74,'Annual Proforma'!$13:$13,W$42)</f>
        <v>0.63722088317478331</v>
      </c>
      <c r="X46" s="598">
        <f>SUMIFS('Annual Proforma'!74:74,'Annual Proforma'!$13:$13,X$42)</f>
        <v>0.62791896618498078</v>
      </c>
      <c r="Y46" s="598">
        <f>SUMIFS('Annual Proforma'!74:74,'Annual Proforma'!$13:$13,Y$42)</f>
        <v>0.61884026048471785</v>
      </c>
    </row>
    <row r="47" spans="2:27" ht="15" customHeight="1">
      <c r="F47" s="504" t="s">
        <v>115</v>
      </c>
      <c r="H47" s="503" t="str">
        <f>Assumptions!J39</f>
        <v>No</v>
      </c>
    </row>
    <row r="48" spans="2:27" ht="14.5">
      <c r="B48" s="499"/>
      <c r="D48" s="603"/>
      <c r="J48" s="604" t="s">
        <v>116</v>
      </c>
      <c r="K48" s="605"/>
      <c r="L48" s="605"/>
      <c r="N48" s="16" t="s">
        <v>117</v>
      </c>
      <c r="O48" s="601" t="str">
        <f>'Annual Proforma'!F76</f>
        <v>n/a</v>
      </c>
      <c r="P48" s="598">
        <f>SUMIFS('Annual Proforma'!76:76,'Annual Proforma'!$13:$13,P$42)</f>
        <v>7.211867819923426E-2</v>
      </c>
      <c r="Q48" s="598">
        <f>SUMIFS('Annual Proforma'!76:76,'Annual Proforma'!$13:$13,Q$42)</f>
        <v>7.6855018235673783E-2</v>
      </c>
      <c r="R48" s="598">
        <f>SUMIFS('Annual Proforma'!76:76,'Annual Proforma'!$13:$13,R$42)</f>
        <v>6.7090692489573958E-2</v>
      </c>
      <c r="S48" s="598">
        <f>SUMIFS('Annual Proforma'!76:76,'Annual Proforma'!$13:$13,S$42)</f>
        <v>7.2701733873086996E-2</v>
      </c>
      <c r="T48" s="598">
        <f>SUMIFS('Annual Proforma'!76:76,'Annual Proforma'!$13:$13,T$42)</f>
        <v>7.8498543534529536E-2</v>
      </c>
      <c r="U48" s="598">
        <f>SUMIFS('Annual Proforma'!76:76,'Annual Proforma'!$13:$13,U$42)</f>
        <v>9.169471012229366E-2</v>
      </c>
      <c r="V48" s="598">
        <f>SUMIFS('Annual Proforma'!76:76,'Annual Proforma'!$13:$13,V$42)</f>
        <v>9.8084932131903432E-2</v>
      </c>
      <c r="W48" s="598">
        <f>SUMIFS('Annual Proforma'!76:76,'Annual Proforma'!$13:$13,W$42)</f>
        <v>0.10468541720668972</v>
      </c>
      <c r="X48" s="598">
        <f>SUMIFS('Annual Proforma'!76:76,'Annual Proforma'!$13:$13,X$42)</f>
        <v>0.11150290457109695</v>
      </c>
      <c r="Y48" s="598">
        <f>SUMIFS('Annual Proforma'!76:76,'Annual Proforma'!$13:$13,Y$42)</f>
        <v>0.11854434485499625</v>
      </c>
    </row>
    <row r="49" spans="2:27" ht="15.75" customHeight="1">
      <c r="B49" s="499"/>
      <c r="D49" s="603"/>
      <c r="F49" s="56" t="s">
        <v>95</v>
      </c>
      <c r="H49" s="587">
        <f>Assumptions!J40</f>
        <v>3</v>
      </c>
      <c r="J49" s="606" t="s">
        <v>118</v>
      </c>
      <c r="K49" s="607">
        <f>Assumptions!I68</f>
        <v>0</v>
      </c>
      <c r="L49" s="608">
        <f>Assumptions!J68</f>
        <v>0</v>
      </c>
      <c r="N49" s="263" t="s">
        <v>119</v>
      </c>
      <c r="O49" s="598">
        <f>'Annual Proforma'!F77</f>
        <v>-4.1999999999999997E-3</v>
      </c>
      <c r="P49" s="598">
        <f>SUMIFS('Annual Proforma'!77:77,'Annual Proforma'!$13:$13,P$42)</f>
        <v>7.2982291466666654E-2</v>
      </c>
      <c r="Q49" s="598">
        <f>SUMIFS('Annual Proforma'!77:77,'Annual Proforma'!$13:$13,Q$42)</f>
        <v>7.5294384481226648E-2</v>
      </c>
      <c r="R49" s="598">
        <f>SUMIFS('Annual Proforma'!77:77,'Annual Proforma'!$13:$13,R$42)</f>
        <v>7.7941814015663483E-2</v>
      </c>
      <c r="S49" s="598">
        <f>SUMIFS('Annual Proforma'!77:77,'Annual Proforma'!$13:$13,S$42)</f>
        <v>8.0676647416133382E-2</v>
      </c>
      <c r="T49" s="598">
        <f>SUMIFS('Annual Proforma'!77:77,'Annual Proforma'!$13:$13,T$42)</f>
        <v>8.3501693708417382E-2</v>
      </c>
      <c r="U49" s="598">
        <f>SUMIFS('Annual Proforma'!77:77,'Annual Proforma'!$13:$13,U$42)</f>
        <v>8.6419850200167875E-2</v>
      </c>
      <c r="V49" s="598">
        <f>SUMIFS('Annual Proforma'!77:77,'Annual Proforma'!$13:$13,V$42)</f>
        <v>8.9434105212315942E-2</v>
      </c>
      <c r="W49" s="598">
        <f>SUMIFS('Annual Proforma'!77:77,'Annual Proforma'!$13:$13,W$42)</f>
        <v>9.254754089410662E-2</v>
      </c>
      <c r="X49" s="598">
        <f>SUMIFS('Annual Proforma'!77:77,'Annual Proforma'!$13:$13,X$42)</f>
        <v>9.5763336124306389E-2</v>
      </c>
      <c r="Y49" s="598">
        <f>SUMIFS('Annual Proforma'!77:77,'Annual Proforma'!$13:$13,Y$42)</f>
        <v>9.908476950120107E-2</v>
      </c>
    </row>
    <row r="50" spans="2:27" ht="15.75" customHeight="1">
      <c r="F50" s="17" t="s">
        <v>97</v>
      </c>
      <c r="H50" s="506">
        <f>Assumptions!J41</f>
        <v>3.5000000000000003E-2</v>
      </c>
      <c r="J50" s="606" t="s">
        <v>120</v>
      </c>
      <c r="K50" s="607">
        <f>Assumptions!I69</f>
        <v>1</v>
      </c>
      <c r="L50" s="609">
        <f>Assumptions!J69</f>
        <v>3537735.082930414</v>
      </c>
      <c r="N50" s="16" t="s">
        <v>121</v>
      </c>
      <c r="O50" s="601" t="str">
        <f>'Annual Proforma'!F78</f>
        <v>n/a</v>
      </c>
      <c r="P50" s="598">
        <f>SUMIFS('Annual Proforma'!78:78,'Annual Proforma'!$13:$13,P$42)</f>
        <v>7.2982291466666654E-2</v>
      </c>
      <c r="Q50" s="598">
        <f>SUMIFS('Annual Proforma'!78:78,'Annual Proforma'!$13:$13,Q$42)</f>
        <v>7.5294384481226648E-2</v>
      </c>
      <c r="R50" s="598">
        <f>SUMIFS('Annual Proforma'!78:78,'Annual Proforma'!$13:$13,R$42)</f>
        <v>7.7941814015663483E-2</v>
      </c>
      <c r="S50" s="598">
        <f>SUMIFS('Annual Proforma'!78:78,'Annual Proforma'!$13:$13,S$42)</f>
        <v>8.0676647416133382E-2</v>
      </c>
      <c r="T50" s="598">
        <f>SUMIFS('Annual Proforma'!78:78,'Annual Proforma'!$13:$13,T$42)</f>
        <v>8.3501693708417382E-2</v>
      </c>
      <c r="U50" s="598">
        <f>SUMIFS('Annual Proforma'!78:78,'Annual Proforma'!$13:$13,U$42)</f>
        <v>8.6419850200167875E-2</v>
      </c>
      <c r="V50" s="598">
        <f>SUMIFS('Annual Proforma'!78:78,'Annual Proforma'!$13:$13,V$42)</f>
        <v>8.9434105212315942E-2</v>
      </c>
      <c r="W50" s="598">
        <f>SUMIFS('Annual Proforma'!78:78,'Annual Proforma'!$13:$13,W$42)</f>
        <v>9.254754089410662E-2</v>
      </c>
      <c r="X50" s="598">
        <f>SUMIFS('Annual Proforma'!78:78,'Annual Proforma'!$13:$13,X$42)</f>
        <v>9.5763336124306389E-2</v>
      </c>
      <c r="Y50" s="598">
        <f>SUMIFS('Annual Proforma'!78:78,'Annual Proforma'!$13:$13,Y$42)</f>
        <v>9.908476950120107E-2</v>
      </c>
    </row>
    <row r="51" spans="2:27" ht="15.75" customHeight="1">
      <c r="F51" s="55" t="s">
        <v>122</v>
      </c>
      <c r="H51" s="610">
        <f>Assumptions!J52</f>
        <v>0</v>
      </c>
      <c r="J51" s="605"/>
      <c r="K51" s="605"/>
      <c r="L51" s="611">
        <f>SUM(L49:L50)</f>
        <v>3537735.082930414</v>
      </c>
    </row>
    <row r="52" spans="2:27" ht="15.75" customHeight="1">
      <c r="B52"/>
      <c r="C52"/>
      <c r="D52"/>
      <c r="F52" s="55" t="s">
        <v>123</v>
      </c>
      <c r="H52" s="610">
        <f>Assumptions!J54</f>
        <v>0</v>
      </c>
    </row>
    <row r="53" spans="2:27" ht="15.75" customHeight="1">
      <c r="B53"/>
      <c r="C53"/>
      <c r="D53"/>
      <c r="F53" s="55" t="s">
        <v>124</v>
      </c>
      <c r="H53" s="592">
        <f>Assumptions!J55</f>
        <v>0</v>
      </c>
      <c r="J53" s="498" t="s">
        <v>125</v>
      </c>
      <c r="K53" s="498"/>
      <c r="L53" s="498"/>
    </row>
    <row r="54" spans="2:27" ht="15.75" customHeight="1">
      <c r="J54" s="578" t="s">
        <v>45</v>
      </c>
      <c r="L54" s="612">
        <f>D19</f>
        <v>7500000</v>
      </c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2:27" ht="15.75" customHeight="1">
      <c r="J55" s="578" t="s">
        <v>126</v>
      </c>
      <c r="L55" s="612">
        <f>Assumptions!D30+Assumptions!D29</f>
        <v>195000</v>
      </c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2:27" ht="15.75" customHeight="1">
      <c r="J56" s="578" t="s">
        <v>31</v>
      </c>
      <c r="L56" s="612">
        <f>Assumptions!D28</f>
        <v>150000</v>
      </c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2:27" ht="15.75" customHeight="1">
      <c r="J57" s="578" t="s">
        <v>127</v>
      </c>
      <c r="L57" s="561">
        <f>Assumptions!D32+Assumptions!D33+Assumptions!D31</f>
        <v>192735.08293041438</v>
      </c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2:27" ht="15.75" customHeight="1">
      <c r="J58" s="564" t="s">
        <v>128</v>
      </c>
      <c r="L58" s="565">
        <f>SUM(L54:L57)</f>
        <v>8037735.082930414</v>
      </c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2:27" ht="15.75" customHeight="1"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2:27" ht="14.15" customHeight="1">
      <c r="K60" s="593" t="s">
        <v>129</v>
      </c>
      <c r="L60" s="613">
        <f>L46-L58</f>
        <v>0</v>
      </c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2:27" ht="15.75" customHeight="1">
      <c r="K61" s="593" t="s">
        <v>130</v>
      </c>
      <c r="L61" s="613">
        <f>L45-L51</f>
        <v>0</v>
      </c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2:27" ht="15" customHeight="1"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2:27" ht="15" customHeight="1"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2:27" ht="15" customHeight="1"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4:27" ht="15" customHeight="1"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4:27" ht="15" customHeight="1"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4:27" ht="15" customHeight="1"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4:27" ht="15" customHeight="1">
      <c r="N68"/>
      <c r="O68"/>
      <c r="P68"/>
      <c r="Q68"/>
      <c r="R68"/>
      <c r="S68"/>
      <c r="T68"/>
      <c r="U68"/>
      <c r="V68"/>
      <c r="W68"/>
      <c r="X68"/>
      <c r="Y68"/>
      <c r="Z68"/>
      <c r="AA68"/>
    </row>
    <row r="69" spans="14:27" ht="15.75" customHeight="1">
      <c r="N69"/>
      <c r="O69"/>
      <c r="P69"/>
      <c r="Q69"/>
      <c r="R69"/>
      <c r="S69"/>
      <c r="T69"/>
      <c r="U69"/>
      <c r="V69"/>
      <c r="W69"/>
      <c r="X69"/>
      <c r="Y69"/>
      <c r="Z69"/>
      <c r="AA69"/>
    </row>
    <row r="70" spans="14:27" ht="15.75" customHeight="1"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4:27" ht="15.75" customHeight="1">
      <c r="N71"/>
      <c r="O71"/>
      <c r="P71"/>
      <c r="Q71"/>
      <c r="R71"/>
      <c r="S71"/>
      <c r="T71"/>
      <c r="U71"/>
      <c r="V71"/>
      <c r="W71"/>
      <c r="X71"/>
      <c r="Y71"/>
      <c r="Z71"/>
      <c r="AA71"/>
    </row>
    <row r="72" spans="14:27" ht="15.75" customHeight="1">
      <c r="N72"/>
      <c r="O72"/>
      <c r="P72"/>
      <c r="Q72"/>
      <c r="R72"/>
      <c r="S72"/>
      <c r="T72"/>
      <c r="U72"/>
      <c r="V72"/>
      <c r="W72"/>
      <c r="X72"/>
      <c r="Y72"/>
      <c r="Z72"/>
      <c r="AA72"/>
    </row>
    <row r="73" spans="14:27" ht="15.75" customHeight="1"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4:27" ht="15.75" customHeight="1"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  <row r="75" spans="14:27" ht="15.75" customHeight="1"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4:27" ht="15.75" customHeight="1"/>
    <row r="77" spans="14:27" ht="15.75" customHeight="1"/>
    <row r="78" spans="14:27" ht="15.75" customHeight="1"/>
    <row r="79" spans="14:27" ht="15.75" customHeight="1"/>
    <row r="80" spans="14:27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</sheetData>
  <sheetProtection password="CC59" sheet="1" objects="1" scenarios="1"/>
  <phoneticPr fontId="26" type="noConversion"/>
  <conditionalFormatting sqref="F38:H42">
    <cfRule type="expression" dxfId="22" priority="3">
      <formula>AND($H$37="No")</formula>
    </cfRule>
  </conditionalFormatting>
  <conditionalFormatting sqref="F48:H53">
    <cfRule type="expression" dxfId="21" priority="1">
      <formula>AND($H$47="No")</formula>
    </cfRule>
  </conditionalFormatting>
  <dataValidations disablePrompts="1" count="1">
    <dataValidation type="list" allowBlank="1" showInputMessage="1" showErrorMessage="1" sqref="A27" xr:uid="{00000000-0002-0000-0000-000000000000}">
      <formula1>#REF!</formula1>
    </dataValidation>
  </dataValidations>
  <pageMargins left="0.7" right="0.7" top="0.75" bottom="0.75" header="0" footer="0"/>
  <pageSetup scale="35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13"/>
  <sheetViews>
    <sheetView showGridLines="0" workbookViewId="0">
      <pane ySplit="1" topLeftCell="A5" activePane="bottomLeft" state="frozen"/>
      <selection pane="bottomLeft" sqref="A1:XFD1"/>
    </sheetView>
  </sheetViews>
  <sheetFormatPr defaultColWidth="10.81640625" defaultRowHeight="14.5"/>
  <cols>
    <col min="1" max="16384" width="10.81640625" style="263"/>
  </cols>
  <sheetData>
    <row r="1" spans="1:2" s="490" customFormat="1">
      <c r="A1" s="362" t="s">
        <v>685</v>
      </c>
    </row>
    <row r="3" spans="1:2">
      <c r="B3" s="268">
        <v>1</v>
      </c>
    </row>
    <row r="4" spans="1:2">
      <c r="B4" s="268">
        <v>2</v>
      </c>
    </row>
    <row r="5" spans="1:2">
      <c r="B5" s="268">
        <v>3</v>
      </c>
    </row>
    <row r="6" spans="1:2">
      <c r="B6" s="268">
        <v>4</v>
      </c>
    </row>
    <row r="7" spans="1:2">
      <c r="B7" s="268">
        <v>5</v>
      </c>
    </row>
    <row r="8" spans="1:2">
      <c r="B8" s="268">
        <v>6</v>
      </c>
    </row>
    <row r="9" spans="1:2">
      <c r="B9" s="268">
        <v>7</v>
      </c>
    </row>
    <row r="10" spans="1:2">
      <c r="B10" s="268">
        <v>8</v>
      </c>
    </row>
    <row r="11" spans="1:2">
      <c r="B11" s="268">
        <v>9</v>
      </c>
    </row>
    <row r="12" spans="1:2">
      <c r="B12" s="268">
        <v>10</v>
      </c>
    </row>
    <row r="13" spans="1:2">
      <c r="B13" s="268"/>
    </row>
  </sheetData>
  <pageMargins left="0.7" right="0.7" top="0.75" bottom="0.75" header="0.3" footer="0.3"/>
  <pageSetup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F1010"/>
  <sheetViews>
    <sheetView showGridLines="0" zoomScale="70" zoomScaleNormal="70" zoomScaleSheetLayoutView="70" workbookViewId="0">
      <pane ySplit="7" topLeftCell="A8" activePane="bottomLeft" state="frozen"/>
      <selection pane="bottomLeft" activeCell="N13" sqref="N13:N16"/>
    </sheetView>
  </sheetViews>
  <sheetFormatPr defaultColWidth="11.453125" defaultRowHeight="16" customHeight="1" outlineLevelRow="1"/>
  <cols>
    <col min="1" max="1" width="1.81640625" style="178" customWidth="1"/>
    <col min="2" max="2" width="22.453125" style="178" customWidth="1"/>
    <col min="3" max="4" width="11.81640625" style="178" customWidth="1"/>
    <col min="5" max="5" width="14.1796875" style="178" customWidth="1"/>
    <col min="6" max="6" width="8.453125" style="178" customWidth="1"/>
    <col min="7" max="7" width="2.54296875" style="178" customWidth="1"/>
    <col min="8" max="8" width="46.54296875" style="178" customWidth="1"/>
    <col min="9" max="9" width="12.453125" style="178" customWidth="1"/>
    <col min="10" max="10" width="15.453125" style="178" customWidth="1"/>
    <col min="11" max="11" width="13" style="178" customWidth="1"/>
    <col min="12" max="12" width="11.1796875" style="178" customWidth="1"/>
    <col min="13" max="13" width="16.453125" style="178" customWidth="1"/>
    <col min="14" max="14" width="13.81640625" style="178" customWidth="1"/>
    <col min="15" max="15" width="11.54296875" style="178" customWidth="1"/>
    <col min="16" max="16" width="8.54296875" style="178" bestFit="1" customWidth="1"/>
    <col min="17" max="17" width="5" style="178" bestFit="1" customWidth="1"/>
    <col min="18" max="18" width="10.54296875" style="178" customWidth="1"/>
    <col min="19" max="19" width="11.453125" style="178" customWidth="1"/>
    <col min="20" max="20" width="2" style="178" customWidth="1"/>
    <col min="21" max="21" width="15.81640625" style="178" customWidth="1"/>
    <col min="22" max="22" width="8.1796875" style="178" customWidth="1"/>
    <col min="23" max="23" width="2.453125" style="178" customWidth="1"/>
    <col min="24" max="24" width="12" style="178" bestFit="1" customWidth="1"/>
    <col min="25" max="25" width="14.1796875" style="178" bestFit="1" customWidth="1"/>
    <col min="26" max="26" width="1.54296875" style="178" customWidth="1"/>
    <col min="27" max="27" width="8.453125" style="178" customWidth="1"/>
    <col min="28" max="28" width="1.54296875" style="178" customWidth="1"/>
    <col min="29" max="29" width="11.453125" style="178" customWidth="1"/>
    <col min="30" max="30" width="8.54296875" style="178" customWidth="1"/>
    <col min="31" max="31" width="7.81640625" style="178" customWidth="1"/>
    <col min="32" max="32" width="1.81640625" style="178" customWidth="1"/>
    <col min="33" max="33" width="6.54296875" style="178" customWidth="1"/>
    <col min="34" max="34" width="6" style="178" customWidth="1"/>
    <col min="35" max="35" width="2.1796875" style="178" customWidth="1"/>
    <col min="36" max="36" width="8" style="178" bestFit="1" customWidth="1"/>
    <col min="37" max="37" width="12.54296875" style="178" bestFit="1" customWidth="1"/>
    <col min="38" max="38" width="8" style="178" bestFit="1" customWidth="1"/>
    <col min="39" max="39" width="10.1796875" style="178" bestFit="1" customWidth="1"/>
    <col min="40" max="40" width="8" style="178" bestFit="1" customWidth="1"/>
    <col min="41" max="41" width="10.1796875" style="178" bestFit="1" customWidth="1"/>
    <col min="42" max="42" width="8" style="178" bestFit="1" customWidth="1"/>
    <col min="43" max="43" width="8.54296875" style="178" bestFit="1" customWidth="1"/>
    <col min="44" max="53" width="8.54296875" style="178" customWidth="1"/>
    <col min="54" max="54" width="8" style="178" bestFit="1" customWidth="1"/>
    <col min="55" max="55" width="8.54296875" style="178" bestFit="1" customWidth="1"/>
    <col min="56" max="56" width="8" style="178" bestFit="1" customWidth="1"/>
    <col min="57" max="57" width="8.54296875" style="178" bestFit="1" customWidth="1"/>
    <col min="58" max="16384" width="11.453125" style="178"/>
  </cols>
  <sheetData>
    <row r="1" spans="1:58" ht="230.25" customHeight="1">
      <c r="A1" s="16"/>
      <c r="M1" s="505"/>
      <c r="N1" s="615"/>
    </row>
    <row r="2" spans="1:58" ht="16" customHeight="1">
      <c r="H2" s="363" t="s">
        <v>0</v>
      </c>
      <c r="I2" s="364"/>
      <c r="J2" s="364"/>
      <c r="K2" s="364"/>
      <c r="L2" s="365" t="s">
        <v>1</v>
      </c>
      <c r="M2" s="366" t="str">
        <f>J72</f>
        <v>Preferred Return</v>
      </c>
    </row>
    <row r="3" spans="1:58" s="16" customFormat="1" ht="16" customHeight="1">
      <c r="H3" s="358" t="s">
        <v>2</v>
      </c>
      <c r="I3" s="359"/>
      <c r="J3" s="230"/>
      <c r="K3" s="360" t="s">
        <v>3</v>
      </c>
      <c r="L3" s="359"/>
      <c r="M3" s="361"/>
      <c r="U3" s="1"/>
      <c r="V3" s="1"/>
      <c r="W3" s="1"/>
      <c r="X3" s="1"/>
      <c r="Y3" s="1"/>
      <c r="Z3" s="1"/>
      <c r="AA3" s="2"/>
      <c r="AB3" s="2"/>
      <c r="AC3" s="2"/>
      <c r="AD3" s="2"/>
      <c r="AE3" s="2"/>
    </row>
    <row r="4" spans="1:58" s="16" customFormat="1" ht="16" customHeight="1">
      <c r="H4" s="231" t="s">
        <v>4</v>
      </c>
      <c r="I4" s="229">
        <f>$E$83</f>
        <v>0.16302669690399507</v>
      </c>
      <c r="J4" s="225"/>
      <c r="K4" s="228" t="s">
        <v>4</v>
      </c>
      <c r="L4" s="225"/>
      <c r="M4" s="616">
        <f>$E$95</f>
        <v>0.14819721668757291</v>
      </c>
      <c r="U4" s="1"/>
      <c r="V4" s="1"/>
      <c r="W4" s="1"/>
      <c r="AA4" s="2"/>
      <c r="AB4" s="2"/>
      <c r="AC4" s="2"/>
      <c r="AD4" s="2"/>
      <c r="AE4" s="2"/>
    </row>
    <row r="5" spans="1:58" s="16" customFormat="1" ht="16" customHeight="1">
      <c r="H5" s="231" t="s">
        <v>5</v>
      </c>
      <c r="I5" s="226">
        <f>$E$84</f>
        <v>1.9884961250624889</v>
      </c>
      <c r="J5" s="225"/>
      <c r="K5" s="228" t="s">
        <v>5</v>
      </c>
      <c r="L5" s="225"/>
      <c r="M5" s="617">
        <f>$E$96</f>
        <v>1.8707969000499911</v>
      </c>
      <c r="U5" s="1"/>
      <c r="V5" s="1"/>
      <c r="W5" s="1"/>
      <c r="AA5" s="2"/>
      <c r="AB5" s="2"/>
      <c r="AC5" s="2"/>
      <c r="AD5" s="2"/>
      <c r="AE5" s="2"/>
    </row>
    <row r="6" spans="1:58" s="16" customFormat="1" ht="16" customHeight="1">
      <c r="H6" s="231" t="s">
        <v>6</v>
      </c>
      <c r="I6" s="495">
        <f>$E$86</f>
        <v>0.19769922501249776</v>
      </c>
      <c r="J6" s="225"/>
      <c r="K6" s="228" t="s">
        <v>6</v>
      </c>
      <c r="L6" s="225"/>
      <c r="M6" s="616">
        <f>$E$99</f>
        <v>0.17415938000999823</v>
      </c>
      <c r="U6" s="1"/>
      <c r="V6" s="1"/>
      <c r="W6" s="1"/>
      <c r="AA6" s="2"/>
      <c r="AB6" s="2"/>
      <c r="AC6" s="2"/>
      <c r="AD6" s="2"/>
      <c r="AE6" s="2"/>
    </row>
    <row r="7" spans="1:58" s="16" customFormat="1" ht="16" customHeight="1">
      <c r="H7" s="276" t="s">
        <v>7</v>
      </c>
      <c r="I7" s="618">
        <f>SUMIFS('Annual Proforma'!76:76,'Annual Proforma'!13:13,"&lt;="&amp;E55)/E55</f>
        <v>7.3452933266419704E-2</v>
      </c>
      <c r="J7" s="234"/>
      <c r="K7" s="235" t="s">
        <v>8</v>
      </c>
      <c r="L7" s="234"/>
      <c r="M7" s="619">
        <f>$E$100</f>
        <v>7.345293326641969E-2</v>
      </c>
      <c r="U7" s="1"/>
      <c r="V7" s="1"/>
      <c r="W7" s="1"/>
      <c r="AA7" s="2"/>
      <c r="AB7" s="2"/>
      <c r="AC7" s="2"/>
      <c r="AD7" s="2"/>
      <c r="AE7" s="2"/>
    </row>
    <row r="8" spans="1:58" ht="16" customHeight="1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2"/>
      <c r="AB8" s="2"/>
      <c r="AC8" s="2"/>
      <c r="AD8" s="2"/>
      <c r="AE8" s="2"/>
    </row>
    <row r="9" spans="1:58" ht="16" customHeight="1">
      <c r="B9" s="362" t="s">
        <v>9</v>
      </c>
      <c r="C9" s="362"/>
      <c r="D9" s="362"/>
      <c r="E9" s="362"/>
      <c r="H9" s="362" t="s">
        <v>131</v>
      </c>
      <c r="I9" s="367"/>
      <c r="J9" s="367"/>
      <c r="M9" s="362" t="s">
        <v>132</v>
      </c>
      <c r="N9" s="620"/>
      <c r="O9" s="620"/>
      <c r="P9" s="620"/>
      <c r="Q9" s="620"/>
      <c r="R9" s="620"/>
      <c r="S9" s="620"/>
      <c r="T9" s="620"/>
      <c r="U9" s="620"/>
      <c r="V9" s="620"/>
      <c r="W9" s="620"/>
      <c r="X9" s="620"/>
      <c r="Y9" s="620"/>
      <c r="AC9" s="621" t="s">
        <v>133</v>
      </c>
      <c r="AD9" s="622"/>
      <c r="AE9" s="622"/>
      <c r="AF9" s="623"/>
      <c r="AG9" s="623"/>
      <c r="AH9" s="623"/>
      <c r="AI9" s="623"/>
      <c r="AJ9" s="623"/>
      <c r="AK9" s="623"/>
      <c r="AL9" s="623"/>
      <c r="AM9" s="623"/>
      <c r="AN9" s="623"/>
      <c r="AO9" s="623"/>
      <c r="AP9" s="623"/>
      <c r="AQ9" s="623"/>
      <c r="AR9" s="623"/>
      <c r="AS9" s="623"/>
      <c r="AT9" s="623"/>
      <c r="AU9" s="623"/>
      <c r="AV9" s="623"/>
      <c r="AW9" s="623"/>
      <c r="AX9" s="623"/>
      <c r="AY9" s="623"/>
      <c r="AZ9" s="623"/>
      <c r="BA9" s="623"/>
      <c r="BB9" s="623"/>
      <c r="BC9" s="623"/>
      <c r="BD9" s="623"/>
      <c r="BE9" s="623"/>
    </row>
    <row r="10" spans="1:58" ht="16" customHeight="1">
      <c r="B10" s="22" t="s">
        <v>14</v>
      </c>
      <c r="C10" s="13"/>
      <c r="E10" s="737" t="s">
        <v>134</v>
      </c>
      <c r="H10" s="48" t="s">
        <v>135</v>
      </c>
      <c r="I10" s="27"/>
      <c r="J10" s="742" t="s">
        <v>136</v>
      </c>
      <c r="K10" s="23" t="s">
        <v>137</v>
      </c>
      <c r="M10" s="624"/>
      <c r="N10" s="625"/>
      <c r="O10" s="626"/>
      <c r="P10" s="627"/>
      <c r="Q10" s="1"/>
      <c r="R10" s="628" t="s">
        <v>138</v>
      </c>
      <c r="S10" s="629"/>
      <c r="T10" s="629"/>
      <c r="U10" s="630" t="s">
        <v>138</v>
      </c>
      <c r="V10" s="631"/>
      <c r="X10" s="632" t="s">
        <v>139</v>
      </c>
      <c r="Y10" s="632" t="s">
        <v>140</v>
      </c>
      <c r="Z10" s="1"/>
      <c r="AC10" s="624"/>
      <c r="AD10" s="625"/>
      <c r="AE10" s="626"/>
      <c r="AG10" s="626"/>
      <c r="AJ10" s="633">
        <f>AJ11</f>
        <v>1</v>
      </c>
      <c r="AK10" s="633">
        <f>AJ10</f>
        <v>1</v>
      </c>
      <c r="AL10" s="633">
        <f>AL11</f>
        <v>2</v>
      </c>
      <c r="AM10" s="633">
        <f>AL10</f>
        <v>2</v>
      </c>
      <c r="AN10" s="633">
        <f>AN11</f>
        <v>3</v>
      </c>
      <c r="AO10" s="633">
        <f>AN10</f>
        <v>3</v>
      </c>
      <c r="AP10" s="633">
        <f>AP11</f>
        <v>4</v>
      </c>
      <c r="AQ10" s="633">
        <f>AP10</f>
        <v>4</v>
      </c>
      <c r="AR10" s="633"/>
      <c r="AS10" s="633"/>
      <c r="AT10" s="633"/>
      <c r="AU10" s="633"/>
      <c r="AV10" s="633"/>
      <c r="AW10" s="633"/>
      <c r="AX10" s="633"/>
      <c r="AY10" s="633"/>
      <c r="AZ10" s="633"/>
      <c r="BA10" s="633"/>
      <c r="BB10" s="633">
        <f>BB11</f>
        <v>10</v>
      </c>
      <c r="BC10" s="633">
        <f>BB10</f>
        <v>10</v>
      </c>
      <c r="BD10" s="633">
        <f>BD11</f>
        <v>11</v>
      </c>
      <c r="BE10" s="633">
        <f>BD10</f>
        <v>11</v>
      </c>
    </row>
    <row r="11" spans="1:58" ht="16" customHeight="1">
      <c r="B11" s="22" t="s">
        <v>141</v>
      </c>
      <c r="C11" s="13"/>
      <c r="E11" s="737" t="s">
        <v>142</v>
      </c>
      <c r="H11" s="48" t="s">
        <v>143</v>
      </c>
      <c r="I11" s="634">
        <v>500000</v>
      </c>
      <c r="J11" s="742" t="s">
        <v>144</v>
      </c>
      <c r="K11" s="23" t="s">
        <v>137</v>
      </c>
      <c r="M11" s="635" t="s">
        <v>145</v>
      </c>
      <c r="N11" s="636"/>
      <c r="O11" s="626" t="s">
        <v>146</v>
      </c>
      <c r="P11" s="637"/>
      <c r="R11" s="638" t="s">
        <v>147</v>
      </c>
      <c r="S11" s="636"/>
      <c r="T11" s="639"/>
      <c r="U11" s="640" t="s">
        <v>148</v>
      </c>
      <c r="V11" s="641"/>
      <c r="X11" s="632" t="s">
        <v>149</v>
      </c>
      <c r="Y11" s="632" t="s">
        <v>150</v>
      </c>
      <c r="Z11" s="642"/>
      <c r="AC11" s="635" t="s">
        <v>145</v>
      </c>
      <c r="AD11" s="636"/>
      <c r="AE11" s="626" t="s">
        <v>146</v>
      </c>
      <c r="AF11" s="626"/>
      <c r="AG11" s="626" t="s">
        <v>26</v>
      </c>
      <c r="AH11" s="626"/>
      <c r="AI11" s="643"/>
      <c r="AJ11" s="644">
        <v>1</v>
      </c>
      <c r="AK11" s="645"/>
      <c r="AL11" s="644">
        <f>AJ11+1</f>
        <v>2</v>
      </c>
      <c r="AM11" s="645"/>
      <c r="AN11" s="646">
        <f>AL11+1</f>
        <v>3</v>
      </c>
      <c r="AO11" s="645"/>
      <c r="AP11" s="646">
        <f>AN11+1</f>
        <v>4</v>
      </c>
      <c r="AQ11" s="645"/>
      <c r="AR11" s="646">
        <f>AP11+1</f>
        <v>5</v>
      </c>
      <c r="AS11" s="645"/>
      <c r="AT11" s="646">
        <f>AR11+1</f>
        <v>6</v>
      </c>
      <c r="AU11" s="645"/>
      <c r="AV11" s="646">
        <f>AT11+1</f>
        <v>7</v>
      </c>
      <c r="AW11" s="645"/>
      <c r="AX11" s="646">
        <f>AV11+1</f>
        <v>8</v>
      </c>
      <c r="AY11" s="645"/>
      <c r="AZ11" s="646">
        <f>AX11+1</f>
        <v>9</v>
      </c>
      <c r="BA11" s="645"/>
      <c r="BB11" s="646">
        <f>AZ11+1</f>
        <v>10</v>
      </c>
      <c r="BC11" s="645"/>
      <c r="BD11" s="646">
        <f>BB11+1</f>
        <v>11</v>
      </c>
      <c r="BE11" s="645"/>
      <c r="BF11" s="154"/>
    </row>
    <row r="12" spans="1:58" ht="16" customHeight="1">
      <c r="B12" s="22" t="s">
        <v>23</v>
      </c>
      <c r="C12" s="13"/>
      <c r="E12" s="738">
        <v>1970</v>
      </c>
      <c r="K12" s="26"/>
      <c r="M12" s="647" t="s">
        <v>151</v>
      </c>
      <c r="N12" s="648" t="s">
        <v>152</v>
      </c>
      <c r="O12" s="648" t="s">
        <v>153</v>
      </c>
      <c r="P12" s="649" t="s">
        <v>154</v>
      </c>
      <c r="R12" s="650" t="s">
        <v>155</v>
      </c>
      <c r="S12" s="648" t="s">
        <v>156</v>
      </c>
      <c r="T12" s="651"/>
      <c r="U12" s="652" t="s">
        <v>155</v>
      </c>
      <c r="V12" s="649" t="s">
        <v>156</v>
      </c>
      <c r="X12" s="653" t="s">
        <v>157</v>
      </c>
      <c r="Y12" s="653" t="s">
        <v>158</v>
      </c>
      <c r="Z12" s="642"/>
      <c r="AC12" s="647" t="s">
        <v>151</v>
      </c>
      <c r="AD12" s="648" t="s">
        <v>152</v>
      </c>
      <c r="AE12" s="648" t="s">
        <v>153</v>
      </c>
      <c r="AF12" s="648"/>
      <c r="AG12" s="648" t="s">
        <v>159</v>
      </c>
      <c r="AH12" s="648"/>
      <c r="AI12" s="643"/>
      <c r="AJ12" s="654" t="s">
        <v>160</v>
      </c>
      <c r="AK12" s="655" t="s">
        <v>161</v>
      </c>
      <c r="AL12" s="656" t="s">
        <v>160</v>
      </c>
      <c r="AM12" s="655" t="s">
        <v>161</v>
      </c>
      <c r="AN12" s="656" t="s">
        <v>160</v>
      </c>
      <c r="AO12" s="655" t="s">
        <v>161</v>
      </c>
      <c r="AP12" s="656" t="s">
        <v>160</v>
      </c>
      <c r="AQ12" s="655" t="s">
        <v>161</v>
      </c>
      <c r="AR12" s="656" t="s">
        <v>160</v>
      </c>
      <c r="AS12" s="655" t="s">
        <v>161</v>
      </c>
      <c r="AT12" s="656" t="s">
        <v>160</v>
      </c>
      <c r="AU12" s="655" t="s">
        <v>161</v>
      </c>
      <c r="AV12" s="656" t="s">
        <v>160</v>
      </c>
      <c r="AW12" s="655" t="s">
        <v>161</v>
      </c>
      <c r="AX12" s="656" t="s">
        <v>160</v>
      </c>
      <c r="AY12" s="655" t="s">
        <v>161</v>
      </c>
      <c r="AZ12" s="656" t="s">
        <v>160</v>
      </c>
      <c r="BA12" s="655" t="s">
        <v>161</v>
      </c>
      <c r="BB12" s="656" t="s">
        <v>160</v>
      </c>
      <c r="BC12" s="655" t="s">
        <v>161</v>
      </c>
      <c r="BD12" s="656" t="s">
        <v>160</v>
      </c>
      <c r="BE12" s="655" t="s">
        <v>161</v>
      </c>
      <c r="BF12" s="215"/>
    </row>
    <row r="13" spans="1:58" ht="16" customHeight="1">
      <c r="B13" s="22" t="s">
        <v>36</v>
      </c>
      <c r="C13" s="13"/>
      <c r="E13" s="739">
        <v>0.95</v>
      </c>
      <c r="H13" s="56" t="s">
        <v>95</v>
      </c>
      <c r="J13" s="743">
        <v>1</v>
      </c>
      <c r="K13" s="27"/>
      <c r="M13" s="657">
        <v>1</v>
      </c>
      <c r="N13" s="767" t="s">
        <v>162</v>
      </c>
      <c r="O13" s="768">
        <v>48</v>
      </c>
      <c r="P13" s="769">
        <v>700</v>
      </c>
      <c r="R13" s="773">
        <v>780</v>
      </c>
      <c r="S13" s="658">
        <f t="shared" ref="S13:S27" si="0">IF(P13=0,0,(R13/P13))</f>
        <v>1.1142857142857143</v>
      </c>
      <c r="T13" s="659"/>
      <c r="U13" s="775">
        <v>780</v>
      </c>
      <c r="V13" s="660">
        <f t="shared" ref="V13:V27" si="1">IF(P13=0,0,(U13/P13))</f>
        <v>1.1142857142857143</v>
      </c>
      <c r="X13" s="661">
        <f>IF(R13&gt;0, (U13+Y13-R13)/R13, 0)</f>
        <v>0</v>
      </c>
      <c r="Y13" s="662">
        <f>IFERROR(((AJ13*AK13)+(AL13*AM13)+(AN13*AO13)+(AP13*AQ13)+(AR13*AS13)+(AT13*AU13)+(AV13*AW13)+(AX13*AY13)+(AZ13*BA13)+(BB13*BC13)+(BD13*BE13))/AG13,0)</f>
        <v>0</v>
      </c>
      <c r="Z13" s="642"/>
      <c r="AA13" s="663"/>
      <c r="AC13" s="664">
        <v>1</v>
      </c>
      <c r="AD13" s="665" t="str">
        <f t="shared" ref="AD13:AD27" si="2">IF(N13="","",N13)</f>
        <v>1BD/1BA</v>
      </c>
      <c r="AE13" s="665">
        <f t="shared" ref="AE13:AE27" si="3">IF(O13="","",O13)</f>
        <v>48</v>
      </c>
      <c r="AF13" s="665"/>
      <c r="AG13" s="665">
        <f t="shared" ref="AG13:AG27" si="4">SUMIFS(AJ13:BE13,$AJ$12:$BE$12,"# of units")</f>
        <v>0</v>
      </c>
      <c r="AH13" s="666" t="str">
        <f>IF(AG13&gt;AE13,"error","ok")</f>
        <v>ok</v>
      </c>
      <c r="AI13" s="667"/>
      <c r="AJ13" s="777">
        <v>0</v>
      </c>
      <c r="AK13" s="778">
        <v>0</v>
      </c>
      <c r="AL13" s="777">
        <v>0</v>
      </c>
      <c r="AM13" s="778">
        <v>0</v>
      </c>
      <c r="AN13" s="777">
        <v>0</v>
      </c>
      <c r="AO13" s="778">
        <v>0</v>
      </c>
      <c r="AP13" s="777">
        <v>0</v>
      </c>
      <c r="AQ13" s="778">
        <v>0</v>
      </c>
      <c r="AR13" s="777">
        <v>0</v>
      </c>
      <c r="AS13" s="778">
        <v>0</v>
      </c>
      <c r="AT13" s="777">
        <v>0</v>
      </c>
      <c r="AU13" s="778">
        <v>0</v>
      </c>
      <c r="AV13" s="777">
        <v>0</v>
      </c>
      <c r="AW13" s="778">
        <v>0</v>
      </c>
      <c r="AX13" s="777">
        <v>0</v>
      </c>
      <c r="AY13" s="778">
        <v>0</v>
      </c>
      <c r="AZ13" s="777">
        <v>0</v>
      </c>
      <c r="BA13" s="778">
        <v>0</v>
      </c>
      <c r="BB13" s="777">
        <v>0</v>
      </c>
      <c r="BC13" s="778">
        <v>0</v>
      </c>
      <c r="BD13" s="777">
        <v>0</v>
      </c>
      <c r="BE13" s="778">
        <v>0</v>
      </c>
      <c r="BF13" s="154"/>
    </row>
    <row r="14" spans="1:58" ht="16" customHeight="1">
      <c r="B14" s="16" t="s">
        <v>26</v>
      </c>
      <c r="E14" s="41">
        <f>O28</f>
        <v>105</v>
      </c>
      <c r="H14" s="56" t="s">
        <v>163</v>
      </c>
      <c r="I14" s="744">
        <v>50</v>
      </c>
      <c r="J14" s="668">
        <f>'Sensitivity Analysis'!V16+(I14/10000)</f>
        <v>6.5000000000000002E-2</v>
      </c>
      <c r="K14" s="669"/>
      <c r="M14" s="670">
        <v>2</v>
      </c>
      <c r="N14" s="770" t="s">
        <v>164</v>
      </c>
      <c r="O14" s="771">
        <v>24</v>
      </c>
      <c r="P14" s="772">
        <v>900</v>
      </c>
      <c r="R14" s="774">
        <v>900</v>
      </c>
      <c r="S14" s="675">
        <f t="shared" si="0"/>
        <v>1</v>
      </c>
      <c r="T14" s="676"/>
      <c r="U14" s="776">
        <v>900</v>
      </c>
      <c r="V14" s="678">
        <f t="shared" si="1"/>
        <v>1</v>
      </c>
      <c r="X14" s="679">
        <f t="shared" ref="X14:X27" si="5">IF(R14&gt;0, (U14+Y14-R14)/R14, 0)</f>
        <v>0</v>
      </c>
      <c r="Y14" s="680">
        <f t="shared" ref="Y14:Y27" si="6">IFERROR(((AJ14*AK14)+(AL14*AM14)+(AN14*AO14)+(AP14*AQ14)+(AR14*AS14)+(AT14*AU14)+(AV14*AW14)+(AX14*AY14)+(AZ14*BA14)+(BB14*BC14)+(BD14*BE14))/AG14,0)</f>
        <v>0</v>
      </c>
      <c r="Z14" s="642"/>
      <c r="AA14" s="663"/>
      <c r="AC14" s="670">
        <v>2</v>
      </c>
      <c r="AD14" s="681" t="str">
        <f t="shared" si="2"/>
        <v>2BD/1BA</v>
      </c>
      <c r="AE14" s="682">
        <f t="shared" si="3"/>
        <v>24</v>
      </c>
      <c r="AF14" s="682"/>
      <c r="AG14" s="682">
        <f t="shared" si="4"/>
        <v>0</v>
      </c>
      <c r="AH14" s="683" t="str">
        <f t="shared" ref="AH14:AH27" si="7">IF(AG14&gt;AE14,"error","ok")</f>
        <v>ok</v>
      </c>
      <c r="AI14" s="684"/>
      <c r="AJ14" s="777">
        <v>0</v>
      </c>
      <c r="AK14" s="778">
        <v>0</v>
      </c>
      <c r="AL14" s="777">
        <v>0</v>
      </c>
      <c r="AM14" s="778">
        <v>0</v>
      </c>
      <c r="AN14" s="777">
        <v>0</v>
      </c>
      <c r="AO14" s="778">
        <v>0</v>
      </c>
      <c r="AP14" s="777">
        <v>0</v>
      </c>
      <c r="AQ14" s="778">
        <v>0</v>
      </c>
      <c r="AR14" s="777">
        <v>0</v>
      </c>
      <c r="AS14" s="778">
        <v>0</v>
      </c>
      <c r="AT14" s="777">
        <v>0</v>
      </c>
      <c r="AU14" s="778">
        <v>0</v>
      </c>
      <c r="AV14" s="777">
        <v>0</v>
      </c>
      <c r="AW14" s="778">
        <v>0</v>
      </c>
      <c r="AX14" s="777">
        <v>0</v>
      </c>
      <c r="AY14" s="778">
        <v>0</v>
      </c>
      <c r="AZ14" s="777">
        <v>0</v>
      </c>
      <c r="BA14" s="778">
        <v>0</v>
      </c>
      <c r="BB14" s="777">
        <v>0</v>
      </c>
      <c r="BC14" s="778">
        <v>0</v>
      </c>
      <c r="BD14" s="777">
        <v>0</v>
      </c>
      <c r="BE14" s="778">
        <v>0</v>
      </c>
      <c r="BF14" s="154"/>
    </row>
    <row r="15" spans="1:58" ht="16" customHeight="1">
      <c r="B15" s="16" t="s">
        <v>29</v>
      </c>
      <c r="E15" s="685">
        <f>P28</f>
        <v>91775</v>
      </c>
      <c r="H15" s="56" t="s">
        <v>165</v>
      </c>
      <c r="J15" s="686">
        <f>MAX(0,E47-J13)</f>
        <v>1</v>
      </c>
      <c r="K15" s="27"/>
      <c r="M15" s="670">
        <v>3</v>
      </c>
      <c r="N15" s="770" t="s">
        <v>166</v>
      </c>
      <c r="O15" s="771">
        <v>32</v>
      </c>
      <c r="P15" s="772">
        <v>1100</v>
      </c>
      <c r="R15" s="774">
        <v>935</v>
      </c>
      <c r="S15" s="675">
        <f t="shared" si="0"/>
        <v>0.85</v>
      </c>
      <c r="T15" s="676"/>
      <c r="U15" s="776">
        <v>935</v>
      </c>
      <c r="V15" s="678">
        <f t="shared" si="1"/>
        <v>0.85</v>
      </c>
      <c r="X15" s="679">
        <f t="shared" si="5"/>
        <v>0</v>
      </c>
      <c r="Y15" s="680">
        <f t="shared" si="6"/>
        <v>0</v>
      </c>
      <c r="Z15" s="642"/>
      <c r="AA15" s="663"/>
      <c r="AC15" s="670">
        <v>3</v>
      </c>
      <c r="AD15" s="681" t="str">
        <f t="shared" si="2"/>
        <v>2BD/2BA</v>
      </c>
      <c r="AE15" s="682">
        <f t="shared" si="3"/>
        <v>32</v>
      </c>
      <c r="AF15" s="682"/>
      <c r="AG15" s="682">
        <f t="shared" si="4"/>
        <v>0</v>
      </c>
      <c r="AH15" s="683" t="str">
        <f t="shared" si="7"/>
        <v>ok</v>
      </c>
      <c r="AI15" s="684"/>
      <c r="AJ15" s="777">
        <v>0</v>
      </c>
      <c r="AK15" s="778">
        <v>0</v>
      </c>
      <c r="AL15" s="777">
        <v>0</v>
      </c>
      <c r="AM15" s="778">
        <v>0</v>
      </c>
      <c r="AN15" s="777">
        <v>0</v>
      </c>
      <c r="AO15" s="778">
        <v>0</v>
      </c>
      <c r="AP15" s="777">
        <v>0</v>
      </c>
      <c r="AQ15" s="778">
        <v>0</v>
      </c>
      <c r="AR15" s="777">
        <v>0</v>
      </c>
      <c r="AS15" s="778">
        <v>0</v>
      </c>
      <c r="AT15" s="777">
        <v>0</v>
      </c>
      <c r="AU15" s="778">
        <v>0</v>
      </c>
      <c r="AV15" s="777">
        <v>0</v>
      </c>
      <c r="AW15" s="778">
        <v>0</v>
      </c>
      <c r="AX15" s="777">
        <v>0</v>
      </c>
      <c r="AY15" s="778">
        <v>0</v>
      </c>
      <c r="AZ15" s="777">
        <v>0</v>
      </c>
      <c r="BA15" s="778">
        <v>0</v>
      </c>
      <c r="BB15" s="777">
        <v>0</v>
      </c>
      <c r="BC15" s="778">
        <v>0</v>
      </c>
      <c r="BD15" s="777">
        <v>0</v>
      </c>
      <c r="BE15" s="778">
        <v>0</v>
      </c>
      <c r="BF15" s="154"/>
    </row>
    <row r="16" spans="1:58" ht="16" customHeight="1">
      <c r="B16" s="22" t="s">
        <v>167</v>
      </c>
      <c r="E16" s="740">
        <v>45657</v>
      </c>
      <c r="F16" s="40"/>
      <c r="G16" s="40"/>
      <c r="H16" s="53" t="s">
        <v>168</v>
      </c>
      <c r="J16" s="745">
        <v>30</v>
      </c>
      <c r="K16" s="27"/>
      <c r="M16" s="670">
        <v>4</v>
      </c>
      <c r="N16" s="770" t="s">
        <v>169</v>
      </c>
      <c r="O16" s="771">
        <v>1</v>
      </c>
      <c r="P16" s="772">
        <v>1375</v>
      </c>
      <c r="R16" s="774">
        <v>1230</v>
      </c>
      <c r="S16" s="675">
        <f t="shared" si="0"/>
        <v>0.89454545454545453</v>
      </c>
      <c r="T16" s="676"/>
      <c r="U16" s="776">
        <v>1230</v>
      </c>
      <c r="V16" s="678">
        <f t="shared" si="1"/>
        <v>0.89454545454545453</v>
      </c>
      <c r="X16" s="679">
        <f t="shared" si="5"/>
        <v>0</v>
      </c>
      <c r="Y16" s="680">
        <f t="shared" si="6"/>
        <v>0</v>
      </c>
      <c r="Z16" s="642"/>
      <c r="AA16" s="663"/>
      <c r="AC16" s="670">
        <v>4</v>
      </c>
      <c r="AD16" s="681" t="str">
        <f t="shared" si="2"/>
        <v>3BD/2BA</v>
      </c>
      <c r="AE16" s="682">
        <f t="shared" si="3"/>
        <v>1</v>
      </c>
      <c r="AF16" s="682"/>
      <c r="AG16" s="682">
        <f t="shared" si="4"/>
        <v>0</v>
      </c>
      <c r="AH16" s="683" t="str">
        <f t="shared" si="7"/>
        <v>ok</v>
      </c>
      <c r="AI16" s="684"/>
      <c r="AJ16" s="777">
        <v>0</v>
      </c>
      <c r="AK16" s="778">
        <v>0</v>
      </c>
      <c r="AL16" s="777">
        <v>0</v>
      </c>
      <c r="AM16" s="778">
        <v>0</v>
      </c>
      <c r="AN16" s="777">
        <v>0</v>
      </c>
      <c r="AO16" s="778">
        <v>0</v>
      </c>
      <c r="AP16" s="777">
        <v>0</v>
      </c>
      <c r="AQ16" s="778">
        <v>0</v>
      </c>
      <c r="AR16" s="777">
        <v>0</v>
      </c>
      <c r="AS16" s="778">
        <v>0</v>
      </c>
      <c r="AT16" s="777">
        <v>0</v>
      </c>
      <c r="AU16" s="778">
        <v>0</v>
      </c>
      <c r="AV16" s="777">
        <v>0</v>
      </c>
      <c r="AW16" s="778">
        <v>0</v>
      </c>
      <c r="AX16" s="777">
        <v>0</v>
      </c>
      <c r="AY16" s="778">
        <v>0</v>
      </c>
      <c r="AZ16" s="777">
        <v>0</v>
      </c>
      <c r="BA16" s="778">
        <v>0</v>
      </c>
      <c r="BB16" s="777">
        <v>0</v>
      </c>
      <c r="BC16" s="778">
        <v>0</v>
      </c>
      <c r="BD16" s="777">
        <v>0</v>
      </c>
      <c r="BE16" s="778">
        <v>0</v>
      </c>
      <c r="BF16" s="154"/>
    </row>
    <row r="17" spans="2:58" ht="16" customHeight="1">
      <c r="B17" s="178" t="s">
        <v>76</v>
      </c>
      <c r="E17" s="741">
        <v>5.7500000000000002E-2</v>
      </c>
      <c r="F17" s="40"/>
      <c r="G17" s="40"/>
      <c r="H17" s="208"/>
      <c r="K17" s="687"/>
      <c r="M17" s="670">
        <v>5</v>
      </c>
      <c r="N17" s="671"/>
      <c r="O17" s="672"/>
      <c r="P17" s="673"/>
      <c r="R17" s="674"/>
      <c r="S17" s="675">
        <f t="shared" si="0"/>
        <v>0</v>
      </c>
      <c r="T17" s="676"/>
      <c r="U17" s="677"/>
      <c r="V17" s="678">
        <f t="shared" si="1"/>
        <v>0</v>
      </c>
      <c r="X17" s="679">
        <f t="shared" si="5"/>
        <v>0</v>
      </c>
      <c r="Y17" s="680">
        <f t="shared" si="6"/>
        <v>0</v>
      </c>
      <c r="Z17" s="642"/>
      <c r="AC17" s="670">
        <v>5</v>
      </c>
      <c r="AD17" s="681" t="str">
        <f t="shared" si="2"/>
        <v/>
      </c>
      <c r="AE17" s="682" t="str">
        <f t="shared" si="3"/>
        <v/>
      </c>
      <c r="AF17" s="682"/>
      <c r="AG17" s="682">
        <f t="shared" si="4"/>
        <v>0</v>
      </c>
      <c r="AH17" s="683" t="str">
        <f t="shared" si="7"/>
        <v>ok</v>
      </c>
      <c r="AI17" s="684"/>
      <c r="AJ17" s="777">
        <v>0</v>
      </c>
      <c r="AK17" s="778">
        <v>0</v>
      </c>
      <c r="AL17" s="777">
        <v>0</v>
      </c>
      <c r="AM17" s="778">
        <v>0</v>
      </c>
      <c r="AN17" s="777">
        <v>0</v>
      </c>
      <c r="AO17" s="778">
        <v>0</v>
      </c>
      <c r="AP17" s="777">
        <v>0</v>
      </c>
      <c r="AQ17" s="778">
        <v>0</v>
      </c>
      <c r="AR17" s="777">
        <v>0</v>
      </c>
      <c r="AS17" s="778">
        <v>0</v>
      </c>
      <c r="AT17" s="777">
        <v>0</v>
      </c>
      <c r="AU17" s="778">
        <v>0</v>
      </c>
      <c r="AV17" s="777">
        <v>0</v>
      </c>
      <c r="AW17" s="778">
        <v>0</v>
      </c>
      <c r="AX17" s="777">
        <v>0</v>
      </c>
      <c r="AY17" s="778">
        <v>0</v>
      </c>
      <c r="AZ17" s="777">
        <v>0</v>
      </c>
      <c r="BA17" s="778">
        <v>0</v>
      </c>
      <c r="BB17" s="777">
        <v>0</v>
      </c>
      <c r="BC17" s="778">
        <v>0</v>
      </c>
      <c r="BD17" s="777">
        <v>0</v>
      </c>
      <c r="BE17" s="778">
        <v>0</v>
      </c>
      <c r="BF17" s="154"/>
    </row>
    <row r="18" spans="2:58" ht="16" customHeight="1">
      <c r="F18" s="40"/>
      <c r="G18" s="40"/>
      <c r="H18" s="269" t="s">
        <v>170</v>
      </c>
      <c r="J18" s="746" t="s">
        <v>171</v>
      </c>
      <c r="M18" s="670">
        <v>6</v>
      </c>
      <c r="N18" s="671"/>
      <c r="O18" s="672"/>
      <c r="P18" s="673"/>
      <c r="R18" s="674"/>
      <c r="S18" s="675">
        <f t="shared" si="0"/>
        <v>0</v>
      </c>
      <c r="T18" s="676"/>
      <c r="U18" s="677"/>
      <c r="V18" s="678">
        <f t="shared" si="1"/>
        <v>0</v>
      </c>
      <c r="X18" s="679">
        <f t="shared" si="5"/>
        <v>0</v>
      </c>
      <c r="Y18" s="680">
        <f t="shared" si="6"/>
        <v>0</v>
      </c>
      <c r="Z18" s="642"/>
      <c r="AC18" s="670">
        <v>6</v>
      </c>
      <c r="AD18" s="681" t="str">
        <f t="shared" si="2"/>
        <v/>
      </c>
      <c r="AE18" s="682" t="str">
        <f t="shared" si="3"/>
        <v/>
      </c>
      <c r="AF18" s="682"/>
      <c r="AG18" s="682">
        <f t="shared" si="4"/>
        <v>0</v>
      </c>
      <c r="AH18" s="683" t="str">
        <f t="shared" si="7"/>
        <v>ok</v>
      </c>
      <c r="AI18" s="684"/>
      <c r="AJ18" s="777">
        <v>0</v>
      </c>
      <c r="AK18" s="778">
        <v>0</v>
      </c>
      <c r="AL18" s="777">
        <v>0</v>
      </c>
      <c r="AM18" s="778">
        <v>0</v>
      </c>
      <c r="AN18" s="777">
        <v>0</v>
      </c>
      <c r="AO18" s="778">
        <v>0</v>
      </c>
      <c r="AP18" s="777">
        <v>0</v>
      </c>
      <c r="AQ18" s="778">
        <v>0</v>
      </c>
      <c r="AR18" s="777">
        <v>0</v>
      </c>
      <c r="AS18" s="778">
        <v>0</v>
      </c>
      <c r="AT18" s="777">
        <v>0</v>
      </c>
      <c r="AU18" s="778">
        <v>0</v>
      </c>
      <c r="AV18" s="777">
        <v>0</v>
      </c>
      <c r="AW18" s="778">
        <v>0</v>
      </c>
      <c r="AX18" s="777">
        <v>0</v>
      </c>
      <c r="AY18" s="778">
        <v>0</v>
      </c>
      <c r="AZ18" s="777">
        <v>0</v>
      </c>
      <c r="BA18" s="778">
        <v>0</v>
      </c>
      <c r="BB18" s="777">
        <v>0</v>
      </c>
      <c r="BC18" s="778">
        <v>0</v>
      </c>
      <c r="BD18" s="777">
        <v>0</v>
      </c>
      <c r="BE18" s="778">
        <v>0</v>
      </c>
      <c r="BF18" s="154"/>
    </row>
    <row r="19" spans="2:58" ht="16" customHeight="1">
      <c r="B19"/>
      <c r="C19"/>
      <c r="D19"/>
      <c r="E19"/>
      <c r="F19" s="40"/>
      <c r="G19" s="40"/>
      <c r="H19" s="56" t="s">
        <v>172</v>
      </c>
      <c r="J19" s="50">
        <f>IF(J10="No",0,IF(J18="Trailing 12 month",SUMIFS('Annual Proforma'!63:63,'Annual Proforma'!13:13,J13),SUMIFS('Annual Proforma'!63:63,'Annual Proforma'!13:13,J13+1)))</f>
        <v>0</v>
      </c>
      <c r="K19" s="22"/>
      <c r="M19" s="670">
        <v>7</v>
      </c>
      <c r="N19" s="671"/>
      <c r="O19" s="672"/>
      <c r="P19" s="673"/>
      <c r="R19" s="674"/>
      <c r="S19" s="675">
        <f t="shared" si="0"/>
        <v>0</v>
      </c>
      <c r="T19" s="676"/>
      <c r="U19" s="677"/>
      <c r="V19" s="678">
        <f t="shared" si="1"/>
        <v>0</v>
      </c>
      <c r="X19" s="679">
        <f t="shared" si="5"/>
        <v>0</v>
      </c>
      <c r="Y19" s="680">
        <f t="shared" si="6"/>
        <v>0</v>
      </c>
      <c r="Z19" s="642"/>
      <c r="AC19" s="670">
        <v>7</v>
      </c>
      <c r="AD19" s="681" t="str">
        <f t="shared" si="2"/>
        <v/>
      </c>
      <c r="AE19" s="682" t="str">
        <f t="shared" si="3"/>
        <v/>
      </c>
      <c r="AF19" s="682"/>
      <c r="AG19" s="682">
        <f t="shared" si="4"/>
        <v>0</v>
      </c>
      <c r="AH19" s="683" t="str">
        <f t="shared" si="7"/>
        <v>ok</v>
      </c>
      <c r="AI19" s="684"/>
      <c r="AJ19" s="777">
        <v>0</v>
      </c>
      <c r="AK19" s="778">
        <v>0</v>
      </c>
      <c r="AL19" s="777">
        <v>0</v>
      </c>
      <c r="AM19" s="778">
        <v>0</v>
      </c>
      <c r="AN19" s="777">
        <v>0</v>
      </c>
      <c r="AO19" s="778">
        <v>0</v>
      </c>
      <c r="AP19" s="777">
        <v>0</v>
      </c>
      <c r="AQ19" s="778">
        <v>0</v>
      </c>
      <c r="AR19" s="777">
        <v>0</v>
      </c>
      <c r="AS19" s="778">
        <v>0</v>
      </c>
      <c r="AT19" s="777">
        <v>0</v>
      </c>
      <c r="AU19" s="778">
        <v>0</v>
      </c>
      <c r="AV19" s="777">
        <v>0</v>
      </c>
      <c r="AW19" s="778">
        <v>0</v>
      </c>
      <c r="AX19" s="777">
        <v>0</v>
      </c>
      <c r="AY19" s="778">
        <v>0</v>
      </c>
      <c r="AZ19" s="777">
        <v>0</v>
      </c>
      <c r="BA19" s="778">
        <v>0</v>
      </c>
      <c r="BB19" s="777">
        <v>0</v>
      </c>
      <c r="BC19" s="778">
        <v>0</v>
      </c>
      <c r="BD19" s="777">
        <v>0</v>
      </c>
      <c r="BE19" s="778">
        <v>0</v>
      </c>
      <c r="BF19" s="154"/>
    </row>
    <row r="20" spans="2:58" ht="16" customHeight="1">
      <c r="H20" s="269" t="s">
        <v>173</v>
      </c>
      <c r="J20" s="744">
        <v>10</v>
      </c>
      <c r="K20" s="27"/>
      <c r="M20" s="670">
        <v>8</v>
      </c>
      <c r="N20" s="671"/>
      <c r="O20" s="688"/>
      <c r="P20" s="689"/>
      <c r="R20" s="674"/>
      <c r="S20" s="675">
        <f t="shared" si="0"/>
        <v>0</v>
      </c>
      <c r="T20" s="676"/>
      <c r="U20" s="677"/>
      <c r="V20" s="678">
        <f t="shared" si="1"/>
        <v>0</v>
      </c>
      <c r="X20" s="679">
        <f t="shared" si="5"/>
        <v>0</v>
      </c>
      <c r="Y20" s="680">
        <f t="shared" si="6"/>
        <v>0</v>
      </c>
      <c r="Z20" s="642"/>
      <c r="AC20" s="670">
        <v>8</v>
      </c>
      <c r="AD20" s="681" t="str">
        <f t="shared" si="2"/>
        <v/>
      </c>
      <c r="AE20" s="682" t="str">
        <f t="shared" si="3"/>
        <v/>
      </c>
      <c r="AF20" s="682"/>
      <c r="AG20" s="682">
        <f t="shared" si="4"/>
        <v>0</v>
      </c>
      <c r="AH20" s="683" t="str">
        <f t="shared" si="7"/>
        <v>ok</v>
      </c>
      <c r="AI20" s="684"/>
      <c r="AJ20" s="777">
        <v>0</v>
      </c>
      <c r="AK20" s="778">
        <v>0</v>
      </c>
      <c r="AL20" s="777">
        <v>0</v>
      </c>
      <c r="AM20" s="778">
        <v>0</v>
      </c>
      <c r="AN20" s="777">
        <v>0</v>
      </c>
      <c r="AO20" s="778">
        <v>0</v>
      </c>
      <c r="AP20" s="777">
        <v>0</v>
      </c>
      <c r="AQ20" s="778">
        <v>0</v>
      </c>
      <c r="AR20" s="777">
        <v>0</v>
      </c>
      <c r="AS20" s="778">
        <v>0</v>
      </c>
      <c r="AT20" s="777">
        <v>0</v>
      </c>
      <c r="AU20" s="778">
        <v>0</v>
      </c>
      <c r="AV20" s="777">
        <v>0</v>
      </c>
      <c r="AW20" s="778">
        <v>0</v>
      </c>
      <c r="AX20" s="777">
        <v>0</v>
      </c>
      <c r="AY20" s="778">
        <v>0</v>
      </c>
      <c r="AZ20" s="777">
        <v>0</v>
      </c>
      <c r="BA20" s="778">
        <v>0</v>
      </c>
      <c r="BB20" s="777">
        <v>0</v>
      </c>
      <c r="BC20" s="778">
        <v>0</v>
      </c>
      <c r="BD20" s="777">
        <v>0</v>
      </c>
      <c r="BE20" s="778">
        <v>0</v>
      </c>
      <c r="BF20" s="154"/>
    </row>
    <row r="21" spans="2:58" ht="16" customHeight="1">
      <c r="B21" s="362" t="s">
        <v>42</v>
      </c>
      <c r="C21" s="362"/>
      <c r="D21" s="362"/>
      <c r="E21" s="362"/>
      <c r="H21" s="56" t="s">
        <v>174</v>
      </c>
      <c r="J21" s="690">
        <f>Assumptions!$E$17+((J13*J20)/10000)</f>
        <v>5.8500000000000003E-2</v>
      </c>
      <c r="K21" s="27"/>
      <c r="M21" s="670">
        <v>9</v>
      </c>
      <c r="N21" s="671"/>
      <c r="O21" s="688"/>
      <c r="P21" s="689"/>
      <c r="R21" s="674"/>
      <c r="S21" s="675">
        <f t="shared" si="0"/>
        <v>0</v>
      </c>
      <c r="T21" s="676"/>
      <c r="U21" s="677"/>
      <c r="V21" s="678">
        <f t="shared" si="1"/>
        <v>0</v>
      </c>
      <c r="X21" s="679">
        <f t="shared" si="5"/>
        <v>0</v>
      </c>
      <c r="Y21" s="680">
        <f t="shared" si="6"/>
        <v>0</v>
      </c>
      <c r="Z21" s="642"/>
      <c r="AC21" s="670">
        <v>9</v>
      </c>
      <c r="AD21" s="681" t="str">
        <f t="shared" si="2"/>
        <v/>
      </c>
      <c r="AE21" s="682" t="str">
        <f t="shared" si="3"/>
        <v/>
      </c>
      <c r="AF21" s="682"/>
      <c r="AG21" s="682">
        <f t="shared" si="4"/>
        <v>0</v>
      </c>
      <c r="AH21" s="683" t="str">
        <f t="shared" si="7"/>
        <v>ok</v>
      </c>
      <c r="AI21" s="684"/>
      <c r="AJ21" s="777">
        <v>0</v>
      </c>
      <c r="AK21" s="778">
        <v>0</v>
      </c>
      <c r="AL21" s="777">
        <v>0</v>
      </c>
      <c r="AM21" s="778">
        <v>0</v>
      </c>
      <c r="AN21" s="777">
        <v>0</v>
      </c>
      <c r="AO21" s="778">
        <v>0</v>
      </c>
      <c r="AP21" s="777">
        <v>0</v>
      </c>
      <c r="AQ21" s="778">
        <v>0</v>
      </c>
      <c r="AR21" s="777">
        <v>0</v>
      </c>
      <c r="AS21" s="778">
        <v>0</v>
      </c>
      <c r="AT21" s="777">
        <v>0</v>
      </c>
      <c r="AU21" s="778">
        <v>0</v>
      </c>
      <c r="AV21" s="777">
        <v>0</v>
      </c>
      <c r="AW21" s="778">
        <v>0</v>
      </c>
      <c r="AX21" s="777">
        <v>0</v>
      </c>
      <c r="AY21" s="778">
        <v>0</v>
      </c>
      <c r="AZ21" s="777">
        <v>0</v>
      </c>
      <c r="BA21" s="778">
        <v>0</v>
      </c>
      <c r="BB21" s="777">
        <v>0</v>
      </c>
      <c r="BC21" s="778">
        <v>0</v>
      </c>
      <c r="BD21" s="777">
        <v>0</v>
      </c>
      <c r="BE21" s="778">
        <v>0</v>
      </c>
      <c r="BF21" s="154"/>
    </row>
    <row r="22" spans="2:58" ht="16" customHeight="1">
      <c r="B22" s="691"/>
      <c r="D22" s="692" t="s">
        <v>65</v>
      </c>
      <c r="E22" s="692" t="s">
        <v>175</v>
      </c>
      <c r="H22" s="56" t="s">
        <v>176</v>
      </c>
      <c r="J22" s="42">
        <f>J19/J21</f>
        <v>0</v>
      </c>
      <c r="M22" s="670">
        <v>10</v>
      </c>
      <c r="N22" s="671"/>
      <c r="O22" s="688"/>
      <c r="P22" s="689"/>
      <c r="R22" s="674"/>
      <c r="S22" s="675">
        <f t="shared" si="0"/>
        <v>0</v>
      </c>
      <c r="T22" s="676"/>
      <c r="U22" s="677"/>
      <c r="V22" s="678">
        <f t="shared" si="1"/>
        <v>0</v>
      </c>
      <c r="X22" s="679">
        <f t="shared" si="5"/>
        <v>0</v>
      </c>
      <c r="Y22" s="680">
        <f t="shared" si="6"/>
        <v>0</v>
      </c>
      <c r="Z22" s="642"/>
      <c r="AC22" s="670">
        <v>10</v>
      </c>
      <c r="AD22" s="681" t="str">
        <f t="shared" si="2"/>
        <v/>
      </c>
      <c r="AE22" s="682" t="str">
        <f t="shared" si="3"/>
        <v/>
      </c>
      <c r="AF22" s="682"/>
      <c r="AG22" s="682">
        <f t="shared" si="4"/>
        <v>0</v>
      </c>
      <c r="AH22" s="683" t="str">
        <f t="shared" si="7"/>
        <v>ok</v>
      </c>
      <c r="AI22" s="684"/>
      <c r="AJ22" s="777">
        <v>0</v>
      </c>
      <c r="AK22" s="778">
        <v>0</v>
      </c>
      <c r="AL22" s="777">
        <v>0</v>
      </c>
      <c r="AM22" s="778">
        <v>0</v>
      </c>
      <c r="AN22" s="777">
        <v>0</v>
      </c>
      <c r="AO22" s="778">
        <v>0</v>
      </c>
      <c r="AP22" s="777">
        <v>0</v>
      </c>
      <c r="AQ22" s="778">
        <v>0</v>
      </c>
      <c r="AR22" s="777">
        <v>0</v>
      </c>
      <c r="AS22" s="778">
        <v>0</v>
      </c>
      <c r="AT22" s="777">
        <v>0</v>
      </c>
      <c r="AU22" s="778">
        <v>0</v>
      </c>
      <c r="AV22" s="777">
        <v>0</v>
      </c>
      <c r="AW22" s="778">
        <v>0</v>
      </c>
      <c r="AX22" s="777">
        <v>0</v>
      </c>
      <c r="AY22" s="778">
        <v>0</v>
      </c>
      <c r="AZ22" s="777">
        <v>0</v>
      </c>
      <c r="BA22" s="778">
        <v>0</v>
      </c>
      <c r="BB22" s="777">
        <v>0</v>
      </c>
      <c r="BC22" s="778">
        <v>0</v>
      </c>
      <c r="BD22" s="777">
        <v>0</v>
      </c>
      <c r="BE22" s="778">
        <v>0</v>
      </c>
      <c r="BF22" s="154"/>
    </row>
    <row r="23" spans="2:58" ht="16" customHeight="1">
      <c r="B23" s="693" t="s">
        <v>177</v>
      </c>
      <c r="C23" s="694"/>
      <c r="D23" s="763">
        <v>7700000</v>
      </c>
      <c r="E23" s="213">
        <f>D23/$E$14</f>
        <v>73333.333333333328</v>
      </c>
      <c r="H23" s="56" t="s">
        <v>178</v>
      </c>
      <c r="J23" s="42">
        <f>IF(J10="No",0,SUMIFS('Loan Schedules'!I:I,'Loan Schedules'!C:C,J13*12))</f>
        <v>0</v>
      </c>
      <c r="M23" s="670">
        <v>11</v>
      </c>
      <c r="N23" s="671"/>
      <c r="O23" s="688"/>
      <c r="P23" s="689"/>
      <c r="R23" s="674"/>
      <c r="S23" s="675">
        <f t="shared" si="0"/>
        <v>0</v>
      </c>
      <c r="T23" s="676"/>
      <c r="U23" s="677"/>
      <c r="V23" s="678">
        <f t="shared" si="1"/>
        <v>0</v>
      </c>
      <c r="X23" s="679">
        <f t="shared" si="5"/>
        <v>0</v>
      </c>
      <c r="Y23" s="680">
        <f t="shared" si="6"/>
        <v>0</v>
      </c>
      <c r="Z23" s="642"/>
      <c r="AC23" s="670">
        <v>11</v>
      </c>
      <c r="AD23" s="681" t="str">
        <f t="shared" si="2"/>
        <v/>
      </c>
      <c r="AE23" s="682" t="str">
        <f t="shared" si="3"/>
        <v/>
      </c>
      <c r="AF23" s="682"/>
      <c r="AG23" s="682">
        <f t="shared" si="4"/>
        <v>0</v>
      </c>
      <c r="AH23" s="683" t="str">
        <f t="shared" si="7"/>
        <v>ok</v>
      </c>
      <c r="AI23" s="684"/>
      <c r="AJ23" s="777">
        <v>0</v>
      </c>
      <c r="AK23" s="778">
        <v>0</v>
      </c>
      <c r="AL23" s="777">
        <v>0</v>
      </c>
      <c r="AM23" s="778">
        <v>0</v>
      </c>
      <c r="AN23" s="777">
        <v>0</v>
      </c>
      <c r="AO23" s="778">
        <v>0</v>
      </c>
      <c r="AP23" s="777">
        <v>0</v>
      </c>
      <c r="AQ23" s="778">
        <v>0</v>
      </c>
      <c r="AR23" s="777">
        <v>0</v>
      </c>
      <c r="AS23" s="778">
        <v>0</v>
      </c>
      <c r="AT23" s="777">
        <v>0</v>
      </c>
      <c r="AU23" s="778">
        <v>0</v>
      </c>
      <c r="AV23" s="777">
        <v>0</v>
      </c>
      <c r="AW23" s="778">
        <v>0</v>
      </c>
      <c r="AX23" s="777">
        <v>0</v>
      </c>
      <c r="AY23" s="778">
        <v>0</v>
      </c>
      <c r="AZ23" s="777">
        <v>0</v>
      </c>
      <c r="BA23" s="778">
        <v>0</v>
      </c>
      <c r="BB23" s="777">
        <v>0</v>
      </c>
      <c r="BC23" s="778">
        <v>0</v>
      </c>
      <c r="BD23" s="777">
        <v>0</v>
      </c>
      <c r="BE23" s="778">
        <v>0</v>
      </c>
      <c r="BF23" s="154"/>
    </row>
    <row r="24" spans="2:58" ht="16" customHeight="1">
      <c r="B24" s="154"/>
      <c r="C24" s="154"/>
      <c r="D24" s="154"/>
      <c r="E24" s="695"/>
      <c r="H24" s="696" t="s">
        <v>179</v>
      </c>
      <c r="M24" s="670">
        <v>12</v>
      </c>
      <c r="N24" s="671"/>
      <c r="O24" s="688"/>
      <c r="P24" s="689"/>
      <c r="R24" s="674"/>
      <c r="S24" s="675">
        <f t="shared" si="0"/>
        <v>0</v>
      </c>
      <c r="T24" s="676"/>
      <c r="U24" s="677"/>
      <c r="V24" s="678">
        <f t="shared" si="1"/>
        <v>0</v>
      </c>
      <c r="X24" s="679">
        <f t="shared" si="5"/>
        <v>0</v>
      </c>
      <c r="Y24" s="680">
        <f t="shared" si="6"/>
        <v>0</v>
      </c>
      <c r="Z24" s="642"/>
      <c r="AC24" s="670">
        <v>12</v>
      </c>
      <c r="AD24" s="681" t="str">
        <f t="shared" si="2"/>
        <v/>
      </c>
      <c r="AE24" s="682" t="str">
        <f t="shared" si="3"/>
        <v/>
      </c>
      <c r="AF24" s="682"/>
      <c r="AG24" s="682">
        <f t="shared" si="4"/>
        <v>0</v>
      </c>
      <c r="AH24" s="683" t="str">
        <f t="shared" si="7"/>
        <v>ok</v>
      </c>
      <c r="AI24" s="684"/>
      <c r="AJ24" s="777">
        <v>0</v>
      </c>
      <c r="AK24" s="778">
        <v>0</v>
      </c>
      <c r="AL24" s="777">
        <v>0</v>
      </c>
      <c r="AM24" s="778">
        <v>0</v>
      </c>
      <c r="AN24" s="777">
        <v>0</v>
      </c>
      <c r="AO24" s="778">
        <v>0</v>
      </c>
      <c r="AP24" s="777">
        <v>0</v>
      </c>
      <c r="AQ24" s="778">
        <v>0</v>
      </c>
      <c r="AR24" s="777">
        <v>0</v>
      </c>
      <c r="AS24" s="778">
        <v>0</v>
      </c>
      <c r="AT24" s="777">
        <v>0</v>
      </c>
      <c r="AU24" s="778">
        <v>0</v>
      </c>
      <c r="AV24" s="777">
        <v>0</v>
      </c>
      <c r="AW24" s="778">
        <v>0</v>
      </c>
      <c r="AX24" s="777">
        <v>0</v>
      </c>
      <c r="AY24" s="778">
        <v>0</v>
      </c>
      <c r="AZ24" s="777">
        <v>0</v>
      </c>
      <c r="BA24" s="778">
        <v>0</v>
      </c>
      <c r="BB24" s="777">
        <v>0</v>
      </c>
      <c r="BC24" s="778">
        <v>0</v>
      </c>
      <c r="BD24" s="777">
        <v>0</v>
      </c>
      <c r="BE24" s="778">
        <v>0</v>
      </c>
      <c r="BF24" s="154"/>
    </row>
    <row r="25" spans="2:58" ht="16" customHeight="1">
      <c r="B25" s="697" t="s">
        <v>180</v>
      </c>
      <c r="C25" s="13"/>
      <c r="D25" s="749">
        <v>7500000</v>
      </c>
      <c r="E25" s="698">
        <f>D25/E14</f>
        <v>71428.571428571435</v>
      </c>
      <c r="H25" s="56" t="s">
        <v>181</v>
      </c>
      <c r="I25" s="747">
        <v>0.75</v>
      </c>
      <c r="J25" s="42">
        <f>(I25*J22)-J23</f>
        <v>0</v>
      </c>
      <c r="M25" s="670">
        <v>13</v>
      </c>
      <c r="N25" s="671"/>
      <c r="O25" s="688"/>
      <c r="P25" s="689"/>
      <c r="R25" s="699"/>
      <c r="S25" s="675">
        <f t="shared" si="0"/>
        <v>0</v>
      </c>
      <c r="T25" s="676"/>
      <c r="U25" s="677"/>
      <c r="V25" s="678">
        <f t="shared" si="1"/>
        <v>0</v>
      </c>
      <c r="X25" s="679">
        <f t="shared" si="5"/>
        <v>0</v>
      </c>
      <c r="Y25" s="680">
        <f t="shared" si="6"/>
        <v>0</v>
      </c>
      <c r="Z25" s="642"/>
      <c r="AC25" s="670">
        <v>13</v>
      </c>
      <c r="AD25" s="681" t="str">
        <f t="shared" si="2"/>
        <v/>
      </c>
      <c r="AE25" s="682" t="str">
        <f t="shared" si="3"/>
        <v/>
      </c>
      <c r="AF25" s="682"/>
      <c r="AG25" s="682">
        <f t="shared" si="4"/>
        <v>0</v>
      </c>
      <c r="AH25" s="683" t="str">
        <f t="shared" si="7"/>
        <v>ok</v>
      </c>
      <c r="AI25" s="684"/>
      <c r="AJ25" s="777">
        <v>0</v>
      </c>
      <c r="AK25" s="778">
        <v>0</v>
      </c>
      <c r="AL25" s="777">
        <v>0</v>
      </c>
      <c r="AM25" s="778">
        <v>0</v>
      </c>
      <c r="AN25" s="777">
        <v>0</v>
      </c>
      <c r="AO25" s="778">
        <v>0</v>
      </c>
      <c r="AP25" s="777">
        <v>0</v>
      </c>
      <c r="AQ25" s="778">
        <v>0</v>
      </c>
      <c r="AR25" s="777">
        <v>0</v>
      </c>
      <c r="AS25" s="778">
        <v>0</v>
      </c>
      <c r="AT25" s="777">
        <v>0</v>
      </c>
      <c r="AU25" s="778">
        <v>0</v>
      </c>
      <c r="AV25" s="777">
        <v>0</v>
      </c>
      <c r="AW25" s="778">
        <v>0</v>
      </c>
      <c r="AX25" s="777">
        <v>0</v>
      </c>
      <c r="AY25" s="778">
        <v>0</v>
      </c>
      <c r="AZ25" s="777">
        <v>0</v>
      </c>
      <c r="BA25" s="778">
        <v>0</v>
      </c>
      <c r="BB25" s="777">
        <v>0</v>
      </c>
      <c r="BC25" s="778">
        <v>0</v>
      </c>
      <c r="BD25" s="777">
        <v>0</v>
      </c>
      <c r="BE25" s="778">
        <v>0</v>
      </c>
      <c r="BF25" s="154"/>
    </row>
    <row r="26" spans="2:58" ht="16" customHeight="1">
      <c r="B26" s="700" t="s">
        <v>182</v>
      </c>
      <c r="C26" s="273"/>
      <c r="D26" s="701">
        <f>(D25/D23)-1</f>
        <v>-2.5974025974025983E-2</v>
      </c>
      <c r="E26" s="702"/>
      <c r="H26" s="56" t="s">
        <v>183</v>
      </c>
      <c r="I26" s="748">
        <v>1.3</v>
      </c>
      <c r="J26" s="42">
        <f>IF(J10="No",0,(-PV(J14,J16,(J19/I26)-E50)))</f>
        <v>0</v>
      </c>
      <c r="K26" s="42"/>
      <c r="M26" s="670">
        <v>14</v>
      </c>
      <c r="N26" s="671"/>
      <c r="O26" s="688"/>
      <c r="P26" s="689"/>
      <c r="R26" s="699"/>
      <c r="S26" s="675">
        <f t="shared" si="0"/>
        <v>0</v>
      </c>
      <c r="T26" s="676"/>
      <c r="U26" s="677"/>
      <c r="V26" s="678">
        <f t="shared" si="1"/>
        <v>0</v>
      </c>
      <c r="X26" s="679">
        <f t="shared" si="5"/>
        <v>0</v>
      </c>
      <c r="Y26" s="680">
        <f t="shared" si="6"/>
        <v>0</v>
      </c>
      <c r="Z26" s="642"/>
      <c r="AC26" s="670">
        <v>14</v>
      </c>
      <c r="AD26" s="681" t="str">
        <f t="shared" si="2"/>
        <v/>
      </c>
      <c r="AE26" s="682" t="str">
        <f t="shared" si="3"/>
        <v/>
      </c>
      <c r="AF26" s="682"/>
      <c r="AG26" s="682">
        <f t="shared" si="4"/>
        <v>0</v>
      </c>
      <c r="AH26" s="683" t="str">
        <f t="shared" si="7"/>
        <v>ok</v>
      </c>
      <c r="AI26" s="684"/>
      <c r="AJ26" s="777">
        <v>0</v>
      </c>
      <c r="AK26" s="778">
        <v>0</v>
      </c>
      <c r="AL26" s="777">
        <v>0</v>
      </c>
      <c r="AM26" s="778">
        <v>0</v>
      </c>
      <c r="AN26" s="777">
        <v>0</v>
      </c>
      <c r="AO26" s="778">
        <v>0</v>
      </c>
      <c r="AP26" s="777">
        <v>0</v>
      </c>
      <c r="AQ26" s="778">
        <v>0</v>
      </c>
      <c r="AR26" s="777">
        <v>0</v>
      </c>
      <c r="AS26" s="778">
        <v>0</v>
      </c>
      <c r="AT26" s="777">
        <v>0</v>
      </c>
      <c r="AU26" s="778">
        <v>0</v>
      </c>
      <c r="AV26" s="777">
        <v>0</v>
      </c>
      <c r="AW26" s="778">
        <v>0</v>
      </c>
      <c r="AX26" s="777">
        <v>0</v>
      </c>
      <c r="AY26" s="778">
        <v>0</v>
      </c>
      <c r="AZ26" s="777">
        <v>0</v>
      </c>
      <c r="BA26" s="778">
        <v>0</v>
      </c>
      <c r="BB26" s="777">
        <v>0</v>
      </c>
      <c r="BC26" s="778">
        <v>0</v>
      </c>
      <c r="BD26" s="777">
        <v>0</v>
      </c>
      <c r="BE26" s="778">
        <v>0</v>
      </c>
      <c r="BF26" s="154"/>
    </row>
    <row r="27" spans="2:58" ht="16" customHeight="1">
      <c r="B27"/>
      <c r="C27"/>
      <c r="D27"/>
      <c r="E27"/>
      <c r="H27" s="13"/>
      <c r="K27" s="42"/>
      <c r="M27" s="670">
        <v>15</v>
      </c>
      <c r="N27" s="671"/>
      <c r="O27" s="688"/>
      <c r="P27" s="689"/>
      <c r="R27" s="699"/>
      <c r="S27" s="675">
        <f t="shared" si="0"/>
        <v>0</v>
      </c>
      <c r="T27" s="676"/>
      <c r="U27" s="677"/>
      <c r="V27" s="678">
        <f t="shared" si="1"/>
        <v>0</v>
      </c>
      <c r="X27" s="679">
        <f t="shared" si="5"/>
        <v>0</v>
      </c>
      <c r="Y27" s="680">
        <f t="shared" si="6"/>
        <v>0</v>
      </c>
      <c r="Z27" s="642"/>
      <c r="AC27" s="703">
        <v>15</v>
      </c>
      <c r="AD27" s="704" t="str">
        <f t="shared" si="2"/>
        <v/>
      </c>
      <c r="AE27" s="705" t="str">
        <f t="shared" si="3"/>
        <v/>
      </c>
      <c r="AF27" s="705"/>
      <c r="AG27" s="705">
        <f t="shared" si="4"/>
        <v>0</v>
      </c>
      <c r="AH27" s="706" t="str">
        <f t="shared" si="7"/>
        <v>ok</v>
      </c>
      <c r="AI27" s="707"/>
      <c r="AJ27" s="777">
        <v>0</v>
      </c>
      <c r="AK27" s="779">
        <v>0</v>
      </c>
      <c r="AL27" s="777">
        <v>0</v>
      </c>
      <c r="AM27" s="779">
        <v>0</v>
      </c>
      <c r="AN27" s="777">
        <v>0</v>
      </c>
      <c r="AO27" s="779">
        <v>0</v>
      </c>
      <c r="AP27" s="777">
        <v>0</v>
      </c>
      <c r="AQ27" s="779">
        <v>0</v>
      </c>
      <c r="AR27" s="777">
        <v>0</v>
      </c>
      <c r="AS27" s="779">
        <v>0</v>
      </c>
      <c r="AT27" s="777">
        <v>0</v>
      </c>
      <c r="AU27" s="779">
        <v>0</v>
      </c>
      <c r="AV27" s="777">
        <v>0</v>
      </c>
      <c r="AW27" s="779">
        <v>0</v>
      </c>
      <c r="AX27" s="777">
        <v>0</v>
      </c>
      <c r="AY27" s="779">
        <v>0</v>
      </c>
      <c r="AZ27" s="777">
        <v>0</v>
      </c>
      <c r="BA27" s="779">
        <v>0</v>
      </c>
      <c r="BB27" s="777">
        <v>0</v>
      </c>
      <c r="BC27" s="779">
        <v>0</v>
      </c>
      <c r="BD27" s="777">
        <v>0</v>
      </c>
      <c r="BE27" s="779">
        <v>0</v>
      </c>
      <c r="BF27" s="154"/>
    </row>
    <row r="28" spans="2:58" ht="16" customHeight="1">
      <c r="B28" s="22" t="s">
        <v>31</v>
      </c>
      <c r="C28" s="747">
        <v>0.02</v>
      </c>
      <c r="D28" s="708">
        <f>C28*D25</f>
        <v>150000</v>
      </c>
      <c r="E28" s="213">
        <f t="shared" ref="E28:E36" si="8">D28/$E$14</f>
        <v>1428.5714285714287</v>
      </c>
      <c r="H28" s="12" t="s">
        <v>100</v>
      </c>
      <c r="J28" s="58">
        <f>IF(J10="No",0,IF(J11="Manual $ Input",I11,MAX(0,MIN(J25,J26))))</f>
        <v>0</v>
      </c>
      <c r="K28" s="32"/>
      <c r="M28" s="709"/>
      <c r="N28" s="710" t="s">
        <v>28</v>
      </c>
      <c r="O28" s="711">
        <f>SUM(O13:O27)</f>
        <v>105</v>
      </c>
      <c r="P28" s="712">
        <f>SUMPRODUCT(O13:O27,P13:P27)</f>
        <v>91775</v>
      </c>
      <c r="R28" s="713">
        <f>SUMPRODUCT($O$13:$O$27,R13:R27)</f>
        <v>90190</v>
      </c>
      <c r="S28" s="714">
        <f>R28/$P$28</f>
        <v>0.98272950149822935</v>
      </c>
      <c r="T28" s="715"/>
      <c r="U28" s="716">
        <f>SUMPRODUCT($O$13:$O$27,U13:U27)</f>
        <v>90190</v>
      </c>
      <c r="V28" s="717">
        <f>U28/P28</f>
        <v>0.98272950149822935</v>
      </c>
      <c r="X28" s="718" t="s">
        <v>49</v>
      </c>
      <c r="Y28" s="718" t="s">
        <v>49</v>
      </c>
      <c r="Z28" s="642"/>
      <c r="AC28" s="21"/>
      <c r="AD28" s="33" t="s">
        <v>28</v>
      </c>
      <c r="AE28" s="39">
        <f>SUM(AE13:AE27)</f>
        <v>105</v>
      </c>
      <c r="AF28" s="39"/>
      <c r="AG28" s="39">
        <f t="shared" ref="AG28:AN28" si="9">SUM(AG13:AG27)</f>
        <v>0</v>
      </c>
      <c r="AH28" s="39"/>
      <c r="AI28" s="39"/>
      <c r="AJ28" s="711">
        <f t="shared" si="9"/>
        <v>0</v>
      </c>
      <c r="AK28" s="719">
        <f>SUMPRODUCT(AK13:AK27,AJ13:AJ27)</f>
        <v>0</v>
      </c>
      <c r="AL28" s="711">
        <f t="shared" si="9"/>
        <v>0</v>
      </c>
      <c r="AM28" s="719">
        <f>SUMPRODUCT(AM13:AM27,AL13:AL27)</f>
        <v>0</v>
      </c>
      <c r="AN28" s="711">
        <f t="shared" si="9"/>
        <v>0</v>
      </c>
      <c r="AO28" s="719">
        <f>SUMPRODUCT(AO13:AO27,AN13:AN27)</f>
        <v>0</v>
      </c>
      <c r="AP28" s="711">
        <f t="shared" ref="AP28" si="10">SUM(AP13:AP27)</f>
        <v>0</v>
      </c>
      <c r="AQ28" s="719">
        <f>SUMPRODUCT(AQ13:AQ27,AP13:AP27)</f>
        <v>0</v>
      </c>
      <c r="AR28" s="711">
        <f t="shared" ref="AR28" si="11">SUM(AR13:AR27)</f>
        <v>0</v>
      </c>
      <c r="AS28" s="719">
        <f>SUMPRODUCT(AS13:AS27,AR13:AR27)</f>
        <v>0</v>
      </c>
      <c r="AT28" s="711">
        <f t="shared" ref="AT28" si="12">SUM(AT13:AT27)</f>
        <v>0</v>
      </c>
      <c r="AU28" s="719">
        <f>SUMPRODUCT(AU13:AU27,AT13:AT27)</f>
        <v>0</v>
      </c>
      <c r="AV28" s="711">
        <f t="shared" ref="AV28" si="13">SUM(AV13:AV27)</f>
        <v>0</v>
      </c>
      <c r="AW28" s="719">
        <f>SUMPRODUCT(AW13:AW27,AV13:AV27)</f>
        <v>0</v>
      </c>
      <c r="AX28" s="711">
        <f t="shared" ref="AX28" si="14">SUM(AX13:AX27)</f>
        <v>0</v>
      </c>
      <c r="AY28" s="719">
        <f>SUMPRODUCT(AY13:AY27,AX13:AX27)</f>
        <v>0</v>
      </c>
      <c r="AZ28" s="711">
        <f t="shared" ref="AZ28" si="15">SUM(AZ13:AZ27)</f>
        <v>0</v>
      </c>
      <c r="BA28" s="719">
        <f>SUMPRODUCT(BA13:BA27,AZ13:AZ27)</f>
        <v>0</v>
      </c>
      <c r="BB28" s="711">
        <f t="shared" ref="BB28" si="16">SUM(BB13:BB27)</f>
        <v>0</v>
      </c>
      <c r="BC28" s="719">
        <f>SUMPRODUCT(BC13:BC27,BB13:BB27)</f>
        <v>0</v>
      </c>
      <c r="BD28" s="711">
        <f t="shared" ref="BD28" si="17">SUM(BD13:BD27)</f>
        <v>0</v>
      </c>
      <c r="BE28" s="719">
        <f>SUMPRODUCT(BE13:BE27,BD13:BD27)</f>
        <v>0</v>
      </c>
    </row>
    <row r="29" spans="2:58" ht="16" customHeight="1">
      <c r="B29" s="178" t="s">
        <v>184</v>
      </c>
      <c r="C29" s="747">
        <v>0.01</v>
      </c>
      <c r="D29" s="720">
        <f>C29*$E$45</f>
        <v>45000</v>
      </c>
      <c r="E29" s="213">
        <f t="shared" si="8"/>
        <v>428.57142857142856</v>
      </c>
      <c r="F29" s="687"/>
      <c r="G29" s="687"/>
      <c r="H29" s="56" t="s">
        <v>184</v>
      </c>
      <c r="I29" s="747">
        <v>0.02</v>
      </c>
      <c r="J29" s="42">
        <f>I29*J28</f>
        <v>0</v>
      </c>
      <c r="K29" s="26"/>
      <c r="M29" s="721"/>
      <c r="N29" s="722" t="s">
        <v>185</v>
      </c>
      <c r="O29" s="723" t="s">
        <v>49</v>
      </c>
      <c r="P29" s="724">
        <f>P28/E14</f>
        <v>874.04761904761904</v>
      </c>
      <c r="Q29" s="1"/>
      <c r="R29" s="725">
        <f>R28/$E$14</f>
        <v>858.95238095238096</v>
      </c>
      <c r="S29" s="723" t="s">
        <v>49</v>
      </c>
      <c r="T29" s="726"/>
      <c r="U29" s="727">
        <f>U28/E14</f>
        <v>858.95238095238096</v>
      </c>
      <c r="V29" s="728" t="s">
        <v>49</v>
      </c>
      <c r="X29" s="729">
        <f>IFERROR(IF(R29&gt;0, (U29+Y29-R29)/R29, 0),0)</f>
        <v>0</v>
      </c>
      <c r="Y29" s="730">
        <f>IFERROR(SUMPRODUCT(Y13:Y27,AG13:AG27)/AG28,0)</f>
        <v>0</v>
      </c>
      <c r="Z29" s="1"/>
      <c r="AC29"/>
      <c r="AD29"/>
      <c r="AE29"/>
      <c r="AK29" s="731">
        <f>IFERROR(AK28/AJ28,0)</f>
        <v>0</v>
      </c>
      <c r="AM29" s="731">
        <f>IFERROR(AM28/AL28,0)</f>
        <v>0</v>
      </c>
      <c r="AO29" s="731">
        <f>IFERROR(AO28/AN28,0)</f>
        <v>0</v>
      </c>
      <c r="AQ29" s="731">
        <f>IFERROR(AQ28/AP28,0)</f>
        <v>0</v>
      </c>
      <c r="AS29" s="731">
        <f>IFERROR(AS28/AR28,0)</f>
        <v>0</v>
      </c>
      <c r="AU29" s="731">
        <f>IFERROR(AU28/AT28,0)</f>
        <v>0</v>
      </c>
      <c r="AW29" s="731">
        <f>IFERROR(AW28/AV28,0)</f>
        <v>0</v>
      </c>
      <c r="AY29" s="731">
        <f>IFERROR(AY28/AX28,0)</f>
        <v>0</v>
      </c>
      <c r="BA29" s="731">
        <f>IFERROR(BA28/AZ28,0)</f>
        <v>0</v>
      </c>
      <c r="BC29" s="731">
        <f>IFERROR(BC28/BB28,0)</f>
        <v>0</v>
      </c>
      <c r="BE29" s="731">
        <f>IFERROR(BE28/BD28,0)</f>
        <v>0</v>
      </c>
    </row>
    <row r="30" spans="2:58" ht="16" customHeight="1">
      <c r="B30" s="732" t="s">
        <v>126</v>
      </c>
      <c r="C30" s="747">
        <v>0.02</v>
      </c>
      <c r="D30" s="698">
        <f>C30*D25</f>
        <v>150000</v>
      </c>
      <c r="E30" s="213">
        <f t="shared" si="8"/>
        <v>1428.5714285714287</v>
      </c>
      <c r="F30" s="22"/>
      <c r="G30" s="22"/>
      <c r="H30" s="56" t="s">
        <v>186</v>
      </c>
      <c r="J30" s="749">
        <v>0</v>
      </c>
      <c r="K30" s="27"/>
      <c r="M30" s="721"/>
      <c r="N30" s="722" t="s">
        <v>187</v>
      </c>
      <c r="O30" s="723" t="s">
        <v>49</v>
      </c>
      <c r="P30" s="728" t="s">
        <v>49</v>
      </c>
      <c r="Q30" s="1"/>
      <c r="R30" s="725">
        <f>R28*12</f>
        <v>1082280</v>
      </c>
      <c r="S30" s="723" t="s">
        <v>49</v>
      </c>
      <c r="T30" s="726"/>
      <c r="U30" s="727">
        <f>U28*12</f>
        <v>1082280</v>
      </c>
      <c r="V30" s="728" t="s">
        <v>49</v>
      </c>
      <c r="X30" s="733" t="s">
        <v>49</v>
      </c>
      <c r="Y30" s="733" t="s">
        <v>49</v>
      </c>
      <c r="Z30" s="1"/>
      <c r="AC30"/>
      <c r="AD30"/>
      <c r="AE30"/>
      <c r="AK30" s="734" t="s">
        <v>188</v>
      </c>
      <c r="AM30" s="734" t="s">
        <v>188</v>
      </c>
      <c r="AO30" s="734" t="s">
        <v>188</v>
      </c>
      <c r="AQ30" s="734" t="s">
        <v>188</v>
      </c>
      <c r="AS30" s="734" t="s">
        <v>188</v>
      </c>
      <c r="AU30" s="734" t="s">
        <v>188</v>
      </c>
      <c r="AW30" s="734" t="s">
        <v>188</v>
      </c>
      <c r="AY30" s="734" t="s">
        <v>188</v>
      </c>
      <c r="BA30" s="734" t="s">
        <v>188</v>
      </c>
      <c r="BC30" s="734" t="s">
        <v>188</v>
      </c>
      <c r="BE30" s="734" t="s">
        <v>188</v>
      </c>
    </row>
    <row r="31" spans="2:58" ht="16" customHeight="1">
      <c r="B31" s="732" t="s">
        <v>189</v>
      </c>
      <c r="C31" s="764">
        <v>2</v>
      </c>
      <c r="D31" s="51">
        <f>(E50/12*C31)+('Annual Proforma'!L59/12*C31)</f>
        <v>142735.08293041438</v>
      </c>
      <c r="E31" s="213">
        <f t="shared" si="8"/>
        <v>1359.3817421944227</v>
      </c>
      <c r="F31" s="27"/>
      <c r="G31" s="27"/>
      <c r="H31" s="12" t="s">
        <v>103</v>
      </c>
      <c r="J31" s="59">
        <f>J28-J29-J30</f>
        <v>0</v>
      </c>
      <c r="K31" s="13"/>
      <c r="U31" s="735"/>
      <c r="Z31" s="1"/>
      <c r="AC31"/>
      <c r="AD31"/>
      <c r="AE31"/>
    </row>
    <row r="32" spans="2:58" ht="16" customHeight="1">
      <c r="B32" s="732" t="s">
        <v>190</v>
      </c>
      <c r="C32" s="13"/>
      <c r="D32" s="51">
        <f>R57</f>
        <v>0</v>
      </c>
      <c r="E32" s="213">
        <f t="shared" si="8"/>
        <v>0</v>
      </c>
      <c r="F32" s="27"/>
      <c r="G32" s="27"/>
      <c r="K32" s="28"/>
      <c r="R32"/>
      <c r="S32"/>
      <c r="T32"/>
      <c r="U32"/>
      <c r="V32"/>
      <c r="W32"/>
      <c r="X32"/>
      <c r="Y32"/>
      <c r="Z32" s="1"/>
      <c r="AE32" s="2"/>
    </row>
    <row r="33" spans="2:41" ht="16" customHeight="1">
      <c r="B33" s="732" t="s">
        <v>191</v>
      </c>
      <c r="C33" s="13"/>
      <c r="D33" s="749">
        <v>50000</v>
      </c>
      <c r="E33" s="213">
        <f t="shared" si="8"/>
        <v>476.1904761904762</v>
      </c>
      <c r="F33" s="27"/>
      <c r="G33" s="27"/>
      <c r="H33" s="177" t="s">
        <v>192</v>
      </c>
      <c r="I33" s="207"/>
      <c r="J33" s="44">
        <f>'Loan Schedules'!O16</f>
        <v>0</v>
      </c>
      <c r="K33" s="28"/>
      <c r="L33" s="4"/>
      <c r="R33"/>
      <c r="S33"/>
      <c r="T33"/>
      <c r="U33"/>
      <c r="V33"/>
      <c r="W33"/>
      <c r="X33"/>
      <c r="Y33"/>
      <c r="Z33" s="1"/>
      <c r="AD33" s="663"/>
      <c r="AE33" s="2"/>
      <c r="AK33" s="211"/>
      <c r="AM33" s="275"/>
      <c r="AO33" s="275"/>
    </row>
    <row r="34" spans="2:41" ht="16" customHeight="1">
      <c r="B34" s="30" t="s">
        <v>193</v>
      </c>
      <c r="C34" s="154"/>
      <c r="D34" s="81">
        <f>D25+SUM(D28:D33)</f>
        <v>8037735.082930414</v>
      </c>
      <c r="E34" s="213">
        <f t="shared" si="8"/>
        <v>76549.857932670609</v>
      </c>
      <c r="F34" s="13"/>
      <c r="G34" s="13"/>
      <c r="H34" s="177" t="s">
        <v>194</v>
      </c>
      <c r="I34" s="207"/>
      <c r="J34" s="44">
        <f>J28*J14</f>
        <v>0</v>
      </c>
      <c r="K34" s="28"/>
      <c r="L34" s="5"/>
      <c r="R34"/>
      <c r="S34"/>
      <c r="T34"/>
      <c r="U34"/>
      <c r="V34"/>
      <c r="W34"/>
      <c r="X34"/>
      <c r="Y34"/>
      <c r="Z34" s="1"/>
      <c r="AE34" s="2"/>
      <c r="AJ34" s="736"/>
      <c r="AK34" s="275"/>
      <c r="AL34" s="736"/>
    </row>
    <row r="35" spans="2:41" ht="16" customHeight="1">
      <c r="B35" s="271" t="s">
        <v>195</v>
      </c>
      <c r="C35" s="154"/>
      <c r="D35" s="54">
        <f>E45</f>
        <v>4500000</v>
      </c>
      <c r="E35" s="213">
        <f t="shared" si="8"/>
        <v>42857.142857142855</v>
      </c>
      <c r="F35" s="31"/>
      <c r="G35" s="31"/>
      <c r="R35"/>
      <c r="S35"/>
      <c r="T35"/>
      <c r="U35"/>
      <c r="V35"/>
      <c r="W35"/>
      <c r="X35"/>
      <c r="Y35"/>
      <c r="AE35" s="2"/>
      <c r="AK35" s="275"/>
    </row>
    <row r="36" spans="2:41" ht="16" customHeight="1">
      <c r="B36" s="30" t="s">
        <v>196</v>
      </c>
      <c r="C36" s="154"/>
      <c r="D36" s="77">
        <f>D34-D35</f>
        <v>3537735.082930414</v>
      </c>
      <c r="E36" s="213">
        <f t="shared" si="8"/>
        <v>33692.715075527754</v>
      </c>
      <c r="F36" s="32"/>
      <c r="G36" s="32"/>
      <c r="H36" s="61" t="s">
        <v>197</v>
      </c>
      <c r="I36" s="55"/>
      <c r="J36" s="60" t="str">
        <f>IF(AND(J10="Yes",J13&gt;='Sensitivity Analysis'!V13),"ERROR",IF(AND(J10="Yes",J13&gt;=J40),"ERROR","OK"))</f>
        <v>OK</v>
      </c>
      <c r="K36" s="22"/>
    </row>
    <row r="37" spans="2:41" ht="16" customHeight="1">
      <c r="B37" s="154"/>
      <c r="C37" s="154"/>
      <c r="D37" s="154"/>
      <c r="E37" s="154"/>
      <c r="F37" s="33"/>
      <c r="G37" s="33"/>
      <c r="M37" s="362" t="s">
        <v>190</v>
      </c>
      <c r="N37" s="367"/>
      <c r="O37" s="367"/>
      <c r="P37" s="367"/>
      <c r="Q37" s="367"/>
      <c r="R37" s="367"/>
      <c r="S37" s="367"/>
      <c r="T37" s="367"/>
      <c r="U37" s="367"/>
      <c r="V37" s="367"/>
      <c r="W37" s="367"/>
      <c r="X37" s="367"/>
    </row>
    <row r="38" spans="2:41" ht="16" customHeight="1">
      <c r="F38" s="33"/>
      <c r="G38" s="33"/>
      <c r="H38" s="362" t="s">
        <v>198</v>
      </c>
      <c r="I38" s="367"/>
      <c r="J38" s="367"/>
      <c r="K38" s="1"/>
      <c r="P38" s="4"/>
      <c r="Q38" s="4"/>
    </row>
    <row r="39" spans="2:41" ht="16" customHeight="1">
      <c r="B39" s="177" t="s">
        <v>199</v>
      </c>
      <c r="C39" s="210"/>
      <c r="D39" s="44">
        <f>D34-D29</f>
        <v>7992735.082930414</v>
      </c>
      <c r="E39" s="43">
        <f>D39/$E$14</f>
        <v>76121.286504099175</v>
      </c>
      <c r="F39" s="32"/>
      <c r="G39" s="32"/>
      <c r="H39" s="48" t="s">
        <v>200</v>
      </c>
      <c r="I39" s="27"/>
      <c r="J39" s="742" t="s">
        <v>136</v>
      </c>
      <c r="K39" s="23" t="s">
        <v>137</v>
      </c>
      <c r="L39" s="42"/>
      <c r="M39" s="212" t="s">
        <v>34</v>
      </c>
      <c r="O39" s="216" t="s">
        <v>201</v>
      </c>
      <c r="P39" s="216" t="s">
        <v>65</v>
      </c>
      <c r="S39" s="212" t="s">
        <v>37</v>
      </c>
      <c r="U39" s="216" t="s">
        <v>202</v>
      </c>
      <c r="V39" s="216" t="s">
        <v>65</v>
      </c>
    </row>
    <row r="40" spans="2:41" ht="16" customHeight="1">
      <c r="F40" s="26"/>
      <c r="G40" s="26"/>
      <c r="H40" s="13" t="s">
        <v>203</v>
      </c>
      <c r="I40" s="13"/>
      <c r="J40" s="743">
        <v>3</v>
      </c>
      <c r="K40" s="1"/>
      <c r="L40" s="181"/>
      <c r="M40" s="17" t="s">
        <v>204</v>
      </c>
      <c r="O40" s="763">
        <v>0</v>
      </c>
      <c r="P40" s="211">
        <f t="shared" ref="P40:P49" si="18">O40*$R$54</f>
        <v>0</v>
      </c>
      <c r="S40" s="17" t="s">
        <v>204</v>
      </c>
      <c r="U40" s="213">
        <f t="shared" ref="U40:U50" si="19">V40/$E$14</f>
        <v>0</v>
      </c>
      <c r="V40" s="780">
        <v>0</v>
      </c>
      <c r="AA40" s="2"/>
      <c r="AB40" s="2"/>
    </row>
    <row r="41" spans="2:41" ht="16" customHeight="1">
      <c r="B41" s="362" t="s">
        <v>205</v>
      </c>
      <c r="C41" s="367"/>
      <c r="D41" s="367"/>
      <c r="E41" s="367"/>
      <c r="F41" s="35"/>
      <c r="G41" s="27"/>
      <c r="H41" s="53" t="s">
        <v>97</v>
      </c>
      <c r="I41" s="31"/>
      <c r="J41" s="750">
        <v>3.5000000000000003E-2</v>
      </c>
      <c r="K41" s="1"/>
      <c r="L41" s="14"/>
      <c r="M41" s="17" t="s">
        <v>206</v>
      </c>
      <c r="O41" s="763">
        <v>0</v>
      </c>
      <c r="P41" s="211">
        <f t="shared" si="18"/>
        <v>0</v>
      </c>
      <c r="S41" s="17" t="s">
        <v>206</v>
      </c>
      <c r="U41" s="213">
        <f t="shared" si="19"/>
        <v>0</v>
      </c>
      <c r="V41" s="780">
        <v>0</v>
      </c>
      <c r="AA41" s="2"/>
      <c r="AB41" s="2"/>
    </row>
    <row r="42" spans="2:41" ht="16" customHeight="1">
      <c r="B42" s="53" t="s">
        <v>207</v>
      </c>
      <c r="C42" s="13"/>
      <c r="E42" s="765" t="s">
        <v>208</v>
      </c>
      <c r="F42" s="35"/>
      <c r="G42" s="13"/>
      <c r="H42" s="53" t="s">
        <v>209</v>
      </c>
      <c r="I42" s="32"/>
      <c r="J42" s="745">
        <v>3</v>
      </c>
      <c r="K42" s="1"/>
      <c r="L42" s="6" t="s">
        <v>136</v>
      </c>
      <c r="M42" s="17" t="s">
        <v>210</v>
      </c>
      <c r="O42" s="763">
        <v>0</v>
      </c>
      <c r="P42" s="211">
        <f t="shared" si="18"/>
        <v>0</v>
      </c>
      <c r="S42" s="17" t="s">
        <v>210</v>
      </c>
      <c r="U42" s="213">
        <f t="shared" si="19"/>
        <v>0</v>
      </c>
      <c r="V42" s="780">
        <v>0</v>
      </c>
      <c r="AA42" s="2"/>
      <c r="AB42" s="2"/>
    </row>
    <row r="43" spans="2:41" ht="16" customHeight="1">
      <c r="B43" s="208" t="s">
        <v>211</v>
      </c>
      <c r="E43" s="766" t="s">
        <v>212</v>
      </c>
      <c r="F43" s="23" t="s">
        <v>137</v>
      </c>
      <c r="G43" s="28"/>
      <c r="H43" s="53" t="s">
        <v>168</v>
      </c>
      <c r="I43" s="33"/>
      <c r="J43" s="745">
        <v>30</v>
      </c>
      <c r="K43" s="1"/>
      <c r="L43" s="2"/>
      <c r="M43" s="17" t="s">
        <v>213</v>
      </c>
      <c r="O43" s="763">
        <v>0</v>
      </c>
      <c r="P43" s="211">
        <f t="shared" si="18"/>
        <v>0</v>
      </c>
      <c r="S43" s="17" t="s">
        <v>213</v>
      </c>
      <c r="U43" s="213">
        <f t="shared" si="19"/>
        <v>0</v>
      </c>
      <c r="V43" s="780">
        <v>0</v>
      </c>
      <c r="AA43" s="2"/>
      <c r="AB43" s="2"/>
    </row>
    <row r="44" spans="2:41" ht="16" customHeight="1">
      <c r="B44" s="53" t="s">
        <v>214</v>
      </c>
      <c r="C44" s="13"/>
      <c r="E44" s="747">
        <v>0.6</v>
      </c>
      <c r="F44" s="36"/>
      <c r="G44" s="28"/>
      <c r="H44" s="53"/>
      <c r="I44" s="33"/>
      <c r="J44" s="49"/>
      <c r="K44" s="22"/>
      <c r="L44" s="2"/>
      <c r="M44" s="17" t="s">
        <v>215</v>
      </c>
      <c r="O44" s="763">
        <v>0</v>
      </c>
      <c r="P44" s="211">
        <f t="shared" si="18"/>
        <v>0</v>
      </c>
      <c r="S44" s="17" t="s">
        <v>215</v>
      </c>
      <c r="U44" s="213">
        <f t="shared" si="19"/>
        <v>0</v>
      </c>
      <c r="V44" s="780">
        <v>0</v>
      </c>
      <c r="AA44" s="2"/>
      <c r="AB44" s="2"/>
    </row>
    <row r="45" spans="2:41" ht="16" customHeight="1">
      <c r="B45" s="53" t="s">
        <v>216</v>
      </c>
      <c r="C45" s="13"/>
      <c r="E45" s="51">
        <f>IF(E43="LTV",'Sensitivity Analysis'!V15*D25,'Sensitivity Analysis'!V15*(D25+D32))</f>
        <v>4500000</v>
      </c>
      <c r="F45" s="37"/>
      <c r="G45" s="28"/>
      <c r="H45" s="269" t="s">
        <v>217</v>
      </c>
      <c r="J45" s="746" t="s">
        <v>171</v>
      </c>
      <c r="K45" s="20"/>
      <c r="L45" s="2"/>
      <c r="M45" s="17" t="s">
        <v>218</v>
      </c>
      <c r="O45" s="763">
        <v>0</v>
      </c>
      <c r="P45" s="211">
        <f t="shared" si="18"/>
        <v>0</v>
      </c>
      <c r="S45" s="17" t="s">
        <v>218</v>
      </c>
      <c r="U45" s="213">
        <f t="shared" si="19"/>
        <v>0</v>
      </c>
      <c r="V45" s="780">
        <v>0</v>
      </c>
      <c r="AA45" s="2"/>
      <c r="AB45" s="2"/>
    </row>
    <row r="46" spans="2:41" ht="16" customHeight="1">
      <c r="B46" s="53" t="s">
        <v>219</v>
      </c>
      <c r="E46" s="745">
        <v>7</v>
      </c>
      <c r="F46" s="41"/>
      <c r="H46" s="269" t="s">
        <v>220</v>
      </c>
      <c r="I46" s="32"/>
      <c r="J46" s="50">
        <f>IF(J39="No",0,IF(J45="Trailing 12 month",SUMIFS('Annual Proforma'!63:63,'Annual Proforma'!13:13,J40),SUMIFS('Annual Proforma'!63:63,'Annual Proforma'!13:13,J40+1)))</f>
        <v>0</v>
      </c>
      <c r="K46" s="27"/>
      <c r="M46" s="17" t="s">
        <v>221</v>
      </c>
      <c r="O46" s="763">
        <v>0</v>
      </c>
      <c r="P46" s="211">
        <f t="shared" si="18"/>
        <v>0</v>
      </c>
      <c r="S46" s="17" t="s">
        <v>221</v>
      </c>
      <c r="U46" s="213">
        <f t="shared" si="19"/>
        <v>0</v>
      </c>
      <c r="V46" s="780">
        <v>0</v>
      </c>
      <c r="AA46" s="2"/>
      <c r="AB46" s="2"/>
    </row>
    <row r="47" spans="2:41" ht="16" customHeight="1">
      <c r="B47" s="53" t="s">
        <v>209</v>
      </c>
      <c r="C47" s="13"/>
      <c r="E47" s="745">
        <v>2</v>
      </c>
      <c r="H47" s="182" t="s">
        <v>222</v>
      </c>
      <c r="J47" s="52">
        <f>Assumptions!E17</f>
        <v>5.7500000000000002E-2</v>
      </c>
      <c r="K47" s="12"/>
      <c r="L47" s="2"/>
      <c r="M47" s="17" t="s">
        <v>223</v>
      </c>
      <c r="O47" s="763">
        <v>0</v>
      </c>
      <c r="P47" s="211">
        <f t="shared" si="18"/>
        <v>0</v>
      </c>
      <c r="S47" s="17" t="s">
        <v>223</v>
      </c>
      <c r="U47" s="213">
        <f t="shared" si="19"/>
        <v>0</v>
      </c>
      <c r="V47" s="780">
        <v>0</v>
      </c>
      <c r="AA47" s="2"/>
      <c r="AB47" s="2"/>
    </row>
    <row r="48" spans="2:41" ht="16" customHeight="1">
      <c r="B48" s="53" t="s">
        <v>168</v>
      </c>
      <c r="C48" s="20"/>
      <c r="E48" s="745">
        <v>30</v>
      </c>
      <c r="F48" s="40"/>
      <c r="H48" s="270" t="s">
        <v>173</v>
      </c>
      <c r="I48" s="26"/>
      <c r="J48" s="744">
        <v>10</v>
      </c>
      <c r="K48" s="12"/>
      <c r="L48" s="2"/>
      <c r="M48" s="17" t="s">
        <v>224</v>
      </c>
      <c r="O48" s="763">
        <v>0</v>
      </c>
      <c r="P48" s="211">
        <f t="shared" si="18"/>
        <v>0</v>
      </c>
      <c r="S48" s="17" t="s">
        <v>224</v>
      </c>
      <c r="U48" s="213">
        <f t="shared" si="19"/>
        <v>0</v>
      </c>
      <c r="V48" s="780">
        <v>0</v>
      </c>
      <c r="AA48" s="2"/>
      <c r="AB48" s="2"/>
    </row>
    <row r="49" spans="2:31" ht="16" customHeight="1">
      <c r="B49" s="53" t="s">
        <v>97</v>
      </c>
      <c r="C49" s="13"/>
      <c r="E49" s="747">
        <v>0.06</v>
      </c>
      <c r="F49" s="40"/>
      <c r="H49" s="55" t="s">
        <v>225</v>
      </c>
      <c r="I49" s="27"/>
      <c r="J49" s="87">
        <f>Assumptions!$E$17+((J40*J48)/10000)</f>
        <v>6.0500000000000005E-2</v>
      </c>
      <c r="K49" s="12"/>
      <c r="L49" s="2"/>
      <c r="M49" s="17" t="s">
        <v>226</v>
      </c>
      <c r="O49" s="763">
        <v>0</v>
      </c>
      <c r="P49" s="211">
        <f t="shared" si="18"/>
        <v>0</v>
      </c>
      <c r="S49" s="17" t="s">
        <v>226</v>
      </c>
      <c r="U49" s="213">
        <f t="shared" si="19"/>
        <v>0</v>
      </c>
      <c r="V49" s="780">
        <v>0</v>
      </c>
      <c r="AA49" s="2"/>
      <c r="AB49" s="2"/>
    </row>
    <row r="50" spans="2:31" ht="16" customHeight="1">
      <c r="B50" s="53" t="s">
        <v>227</v>
      </c>
      <c r="C50" s="13"/>
      <c r="E50" s="51">
        <f>PMT('Sensitivity Analysis'!V16/12,E48*12,-E45)*12</f>
        <v>323757.28358248621</v>
      </c>
      <c r="F50" s="40"/>
      <c r="G50" s="28"/>
      <c r="H50" s="56" t="s">
        <v>228</v>
      </c>
      <c r="I50" s="13"/>
      <c r="J50" s="42">
        <f>J46/J49</f>
        <v>0</v>
      </c>
      <c r="K50" s="39"/>
      <c r="L50" s="2"/>
      <c r="M50" s="2"/>
      <c r="O50" s="368">
        <f>IFERROR(P50/$R$54,0)</f>
        <v>0</v>
      </c>
      <c r="P50" s="369">
        <f>SUM(P40:P49)</f>
        <v>0</v>
      </c>
      <c r="U50" s="368">
        <f t="shared" si="19"/>
        <v>0</v>
      </c>
      <c r="V50" s="369">
        <f>SUM(V40:V49)</f>
        <v>0</v>
      </c>
      <c r="AA50" s="5"/>
      <c r="AB50" s="2"/>
    </row>
    <row r="51" spans="2:31" ht="16" customHeight="1">
      <c r="B51" s="53" t="s">
        <v>229</v>
      </c>
      <c r="C51" s="13"/>
      <c r="E51" s="51">
        <f>E45*'Sensitivity Analysis'!V16</f>
        <v>270000</v>
      </c>
      <c r="F51" s="28"/>
      <c r="G51" s="28"/>
      <c r="H51" s="55" t="s">
        <v>230</v>
      </c>
      <c r="I51" s="28"/>
      <c r="J51" s="750">
        <v>0.75</v>
      </c>
      <c r="K51" s="26"/>
      <c r="M51" s="2"/>
      <c r="N51" s="2"/>
      <c r="O51" s="2"/>
      <c r="P51" s="2"/>
      <c r="Q51" s="2"/>
      <c r="R51" s="2"/>
      <c r="AA51" s="5"/>
      <c r="AB51" s="2"/>
    </row>
    <row r="52" spans="2:31" ht="16" customHeight="1">
      <c r="B52"/>
      <c r="C52"/>
      <c r="D52"/>
      <c r="E52"/>
      <c r="F52" s="28"/>
      <c r="G52" s="28"/>
      <c r="H52" s="27" t="s">
        <v>122</v>
      </c>
      <c r="I52" s="27"/>
      <c r="J52" s="58">
        <f>IF(J40&gt;E55,0,IF(J39="No",0,J50*J51))</f>
        <v>0</v>
      </c>
      <c r="K52" s="39"/>
      <c r="P52" s="2"/>
      <c r="Q52" s="2"/>
      <c r="R52" s="2"/>
      <c r="AA52" s="5"/>
      <c r="AB52" s="2"/>
    </row>
    <row r="53" spans="2:31" ht="16" customHeight="1">
      <c r="B53"/>
      <c r="C53"/>
      <c r="D53"/>
      <c r="E53"/>
      <c r="F53" s="22"/>
      <c r="G53" s="22"/>
      <c r="H53" s="55" t="s">
        <v>231</v>
      </c>
      <c r="I53" s="750">
        <v>0.02</v>
      </c>
      <c r="J53" s="42">
        <f>I53*J52</f>
        <v>0</v>
      </c>
      <c r="K53" s="39"/>
      <c r="R53" s="15"/>
      <c r="AA53" s="2"/>
      <c r="AB53" s="2"/>
      <c r="AC53" s="2"/>
      <c r="AD53" s="2"/>
      <c r="AE53" s="2"/>
    </row>
    <row r="54" spans="2:31" ht="16" customHeight="1">
      <c r="B54" s="362" t="s">
        <v>232</v>
      </c>
      <c r="C54" s="367"/>
      <c r="D54" s="367"/>
      <c r="E54" s="367"/>
      <c r="F54" s="22"/>
      <c r="G54" s="22"/>
      <c r="H54" s="55" t="s">
        <v>123</v>
      </c>
      <c r="I54" s="28"/>
      <c r="J54" s="42">
        <f>IF(J40&gt;E55,0,IF(J39="No",0,SUMIFS('Loan Schedules'!I:I,'Loan Schedules'!C:C,Assumptions!J40*12)+SUMIFS('Loan Schedules'!U:U,'Loan Schedules'!P:P,EOMONTH(E16,Assumptions!J40*12))))</f>
        <v>0</v>
      </c>
      <c r="K54" s="33"/>
      <c r="M54" s="217" t="s">
        <v>233</v>
      </c>
      <c r="N54" s="209"/>
      <c r="O54" s="209"/>
      <c r="P54" s="209"/>
      <c r="Q54" s="209"/>
      <c r="R54" s="218">
        <f>AG28</f>
        <v>0</v>
      </c>
      <c r="AA54" s="2"/>
      <c r="AB54" s="2"/>
      <c r="AC54" s="3"/>
      <c r="AD54" s="2"/>
      <c r="AE54" s="2"/>
    </row>
    <row r="55" spans="2:31" ht="16" customHeight="1">
      <c r="B55" s="186" t="s">
        <v>234</v>
      </c>
      <c r="E55" s="743">
        <v>5</v>
      </c>
      <c r="F55" s="29"/>
      <c r="G55" s="29"/>
      <c r="H55" s="27" t="s">
        <v>124</v>
      </c>
      <c r="I55" s="27"/>
      <c r="J55" s="59">
        <f>J52-J53-J54</f>
        <v>0</v>
      </c>
      <c r="K55" s="33"/>
      <c r="M55" s="219" t="s">
        <v>235</v>
      </c>
      <c r="N55" s="154"/>
      <c r="O55" s="154"/>
      <c r="P55" s="154"/>
      <c r="Q55" s="206"/>
      <c r="R55" s="220">
        <f>P50+V50</f>
        <v>0</v>
      </c>
      <c r="AA55" s="2"/>
      <c r="AB55" s="2"/>
      <c r="AC55" s="3"/>
      <c r="AD55" s="2"/>
      <c r="AE55" s="2"/>
    </row>
    <row r="56" spans="2:31" ht="16" customHeight="1">
      <c r="B56" t="s">
        <v>236</v>
      </c>
      <c r="E56" s="746" t="s">
        <v>237</v>
      </c>
      <c r="F56" s="23"/>
      <c r="G56" s="2"/>
      <c r="K56" s="26"/>
      <c r="M56" s="221" t="s">
        <v>40</v>
      </c>
      <c r="N56" s="154"/>
      <c r="O56" s="154"/>
      <c r="P56" s="154"/>
      <c r="Q56" s="781">
        <v>0.05</v>
      </c>
      <c r="R56" s="222">
        <f>Q56*R55</f>
        <v>0</v>
      </c>
      <c r="AA56" s="2"/>
      <c r="AB56" s="2"/>
      <c r="AC56" s="3"/>
      <c r="AD56" s="2"/>
      <c r="AE56" s="2"/>
    </row>
    <row r="57" spans="2:31" ht="16" customHeight="1">
      <c r="B57" s="274" t="s">
        <v>238</v>
      </c>
      <c r="E57" s="42">
        <f>IF(E56="Exit Year NOI",SUMIFS('Annual Proforma'!63:63,'Annual Proforma'!13:13,'Sensitivity Analysis'!V13),SUMIFS('Annual Proforma'!63:63,'Annual Proforma'!13:13,'Sensitivity Analysis'!V13+1))</f>
        <v>648148.87650125904</v>
      </c>
      <c r="F57" s="2"/>
      <c r="G57" s="2"/>
      <c r="H57" s="177" t="s">
        <v>239</v>
      </c>
      <c r="I57" s="207"/>
      <c r="J57" s="44">
        <f>'Loan Schedules'!AA16</f>
        <v>0</v>
      </c>
      <c r="K57" s="33"/>
      <c r="M57" s="370" t="s">
        <v>240</v>
      </c>
      <c r="N57" s="371"/>
      <c r="O57" s="371"/>
      <c r="P57" s="371"/>
      <c r="Q57" s="371"/>
      <c r="R57" s="372">
        <f>SUM(R55:R56)</f>
        <v>0</v>
      </c>
      <c r="AA57" s="2"/>
      <c r="AB57" s="2"/>
      <c r="AC57" s="3"/>
      <c r="AD57" s="2"/>
      <c r="AE57" s="2"/>
    </row>
    <row r="58" spans="2:31" ht="16" customHeight="1">
      <c r="B58" s="186" t="s">
        <v>60</v>
      </c>
      <c r="E58" s="747">
        <v>6.25E-2</v>
      </c>
      <c r="F58" s="2"/>
      <c r="G58" s="2"/>
      <c r="H58" s="177" t="s">
        <v>241</v>
      </c>
      <c r="I58" s="207"/>
      <c r="J58" s="44">
        <f>J52*J41</f>
        <v>0</v>
      </c>
      <c r="K58" s="26"/>
      <c r="L58" s="2"/>
      <c r="M58" s="223"/>
      <c r="N58" s="152"/>
      <c r="O58" s="152"/>
      <c r="P58" s="152"/>
      <c r="Q58" s="152"/>
      <c r="R58" s="224"/>
      <c r="AA58" s="2"/>
      <c r="AB58" s="2"/>
      <c r="AC58" s="3"/>
      <c r="AD58" s="2"/>
      <c r="AE58" s="2"/>
    </row>
    <row r="59" spans="2:31" ht="16" customHeight="1">
      <c r="B59" s="27" t="s">
        <v>242</v>
      </c>
      <c r="E59" s="58">
        <f>E57/'Sensitivity Analysis'!V12</f>
        <v>10370382.024020145</v>
      </c>
      <c r="F59" s="2"/>
      <c r="G59" s="2"/>
      <c r="K59" s="13"/>
      <c r="AA59" s="2"/>
      <c r="AB59" s="2"/>
      <c r="AC59" s="3"/>
      <c r="AD59" s="2"/>
      <c r="AE59" s="2"/>
    </row>
    <row r="60" spans="2:31" ht="16" customHeight="1">
      <c r="B60" s="55" t="s">
        <v>243</v>
      </c>
      <c r="D60" s="747">
        <v>0.03</v>
      </c>
      <c r="E60" s="42">
        <f>E59*D60</f>
        <v>311111.46072060434</v>
      </c>
      <c r="F60" s="2"/>
      <c r="G60" s="2"/>
      <c r="H60" s="61" t="s">
        <v>244</v>
      </c>
      <c r="I60" s="55"/>
      <c r="J60" s="60" t="str">
        <f>IF(AND(J39="Yes",J40&gt;='Sensitivity Analysis'!V13),"ERROR","OK")</f>
        <v>OK</v>
      </c>
      <c r="AA60" s="2"/>
      <c r="AB60" s="2"/>
      <c r="AC60" s="2"/>
      <c r="AD60" s="2"/>
      <c r="AE60" s="2"/>
    </row>
    <row r="61" spans="2:31" ht="16" customHeight="1">
      <c r="B61" s="55" t="s">
        <v>245</v>
      </c>
      <c r="E61" s="42">
        <f>SUMIFS('Annual Proforma'!99:99,'Annual Proforma'!13:13,E55)</f>
        <v>4323783.1541985869</v>
      </c>
      <c r="F61" s="19"/>
      <c r="G61" s="19"/>
      <c r="AA61" s="2"/>
      <c r="AB61" s="2"/>
      <c r="AC61" s="2"/>
      <c r="AD61" s="2"/>
      <c r="AE61" s="2"/>
    </row>
    <row r="62" spans="2:31" ht="16" customHeight="1">
      <c r="B62" s="27" t="s">
        <v>246</v>
      </c>
      <c r="E62" s="59">
        <f>E59-E60-E61</f>
        <v>5735487.4091009535</v>
      </c>
      <c r="F62" s="2"/>
      <c r="G62" s="2"/>
      <c r="AA62" s="2"/>
      <c r="AB62" s="2"/>
      <c r="AC62" s="2"/>
      <c r="AD62" s="2"/>
      <c r="AE62" s="2"/>
    </row>
    <row r="63" spans="2:31" ht="16" customHeight="1">
      <c r="G63" s="7"/>
      <c r="AA63" s="2"/>
      <c r="AB63" s="2"/>
      <c r="AC63" s="2"/>
      <c r="AD63" s="2"/>
      <c r="AE63" s="2"/>
    </row>
    <row r="64" spans="2:31" ht="16" customHeight="1">
      <c r="G64" s="7"/>
      <c r="AA64" s="2"/>
      <c r="AB64" s="2"/>
      <c r="AC64" s="2"/>
      <c r="AD64" s="2"/>
      <c r="AE64" s="2"/>
    </row>
    <row r="65" spans="2:31" ht="16" customHeight="1">
      <c r="B65" s="362" t="s">
        <v>247</v>
      </c>
      <c r="C65" s="367"/>
      <c r="D65" s="367"/>
      <c r="E65" s="367"/>
      <c r="G65" s="7"/>
      <c r="H65" s="362" t="s">
        <v>11</v>
      </c>
      <c r="I65" s="367"/>
      <c r="J65" s="367"/>
      <c r="K65" s="367"/>
      <c r="L65" s="367"/>
      <c r="M65" s="367"/>
      <c r="N65" s="367"/>
      <c r="O65" s="367"/>
      <c r="P65" s="367"/>
      <c r="Q65" s="367"/>
      <c r="R65" s="367"/>
      <c r="S65" s="2"/>
      <c r="T65" s="2"/>
      <c r="U65" s="2"/>
      <c r="V65" s="2"/>
      <c r="W65" s="2"/>
      <c r="X65" s="2"/>
      <c r="AA65" s="2"/>
      <c r="AB65" s="2"/>
      <c r="AC65" s="2"/>
      <c r="AD65" s="2"/>
      <c r="AE65" s="2"/>
    </row>
    <row r="66" spans="2:31" ht="16" customHeight="1"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AA66" s="2"/>
      <c r="AB66" s="2"/>
      <c r="AC66" s="2"/>
      <c r="AD66" s="2"/>
      <c r="AE66" s="2"/>
    </row>
    <row r="67" spans="2:31" ht="16" customHeight="1">
      <c r="B67" s="3" t="s">
        <v>248</v>
      </c>
      <c r="E67" s="7"/>
      <c r="I67" s="2"/>
      <c r="J67" s="79" t="s">
        <v>249</v>
      </c>
      <c r="K67" s="2"/>
      <c r="L67" s="2"/>
      <c r="M67" s="2"/>
      <c r="N67" s="2"/>
      <c r="O67" s="2"/>
      <c r="P67" s="2"/>
      <c r="Q67" s="2"/>
      <c r="R67" s="2"/>
      <c r="S67" s="2"/>
      <c r="AA67" s="2"/>
      <c r="AB67" s="2"/>
      <c r="AC67" s="2"/>
      <c r="AD67" s="2"/>
      <c r="AE67" s="2"/>
    </row>
    <row r="68" spans="2:31" ht="16" customHeight="1">
      <c r="B68" s="209"/>
      <c r="C68" s="209"/>
      <c r="D68" s="209"/>
      <c r="E68" s="209"/>
      <c r="H68" s="2" t="s">
        <v>250</v>
      </c>
      <c r="I68" s="751">
        <v>0</v>
      </c>
      <c r="J68" s="80">
        <f>IF(OR(I72=1,I72=2),I68*$D$36,0)</f>
        <v>0</v>
      </c>
      <c r="K68" s="2"/>
      <c r="L68" s="2"/>
      <c r="M68" s="2"/>
      <c r="N68" s="2"/>
      <c r="O68" s="2"/>
      <c r="P68" s="2"/>
      <c r="Q68" s="2"/>
      <c r="R68" s="2"/>
      <c r="S68" s="2"/>
      <c r="AA68" s="2"/>
      <c r="AB68" s="2"/>
      <c r="AC68" s="2"/>
      <c r="AD68" s="2"/>
      <c r="AE68" s="2"/>
    </row>
    <row r="69" spans="2:31" ht="16" customHeight="1">
      <c r="B69" s="179" t="s">
        <v>251</v>
      </c>
      <c r="H69" s="2" t="s">
        <v>120</v>
      </c>
      <c r="I69" s="78">
        <f>IF(OR(I72=1,I72=2),1-I68,1)</f>
        <v>1</v>
      </c>
      <c r="J69" s="80">
        <f>I69*$D$36</f>
        <v>3537735.082930414</v>
      </c>
      <c r="K69" s="2"/>
      <c r="L69" s="2"/>
      <c r="M69" s="2"/>
      <c r="N69" s="2"/>
      <c r="O69" s="2"/>
      <c r="P69" s="2"/>
      <c r="Q69" s="2"/>
      <c r="R69" s="2"/>
      <c r="S69" s="2"/>
      <c r="Y69" s="2"/>
      <c r="Z69" s="2"/>
      <c r="AA69" s="2"/>
      <c r="AB69" s="2"/>
      <c r="AC69" s="2"/>
      <c r="AD69" s="2"/>
      <c r="AE69" s="2"/>
    </row>
    <row r="70" spans="2:31" ht="16" customHeight="1">
      <c r="B70" s="34" t="s">
        <v>252</v>
      </c>
      <c r="E70" s="171">
        <f>'Annual Proforma'!E110</f>
        <v>0.11123890961761873</v>
      </c>
      <c r="H70" s="2"/>
      <c r="I70" s="2"/>
      <c r="J70" s="81">
        <f>SUM(J68:J69)</f>
        <v>3537735.082930414</v>
      </c>
      <c r="K70" s="2"/>
      <c r="L70" s="2"/>
      <c r="M70" s="2"/>
      <c r="N70" s="2"/>
      <c r="O70" s="2"/>
      <c r="P70" s="2"/>
      <c r="Q70" s="2"/>
      <c r="R70" s="2"/>
      <c r="S70" s="2"/>
      <c r="Y70" s="2"/>
      <c r="Z70" s="2"/>
      <c r="AA70" s="2"/>
      <c r="AB70" s="2"/>
      <c r="AC70" s="2"/>
      <c r="AD70" s="2"/>
      <c r="AE70" s="2"/>
    </row>
    <row r="71" spans="2:31" ht="16" customHeight="1">
      <c r="B71" s="34" t="s">
        <v>253</v>
      </c>
      <c r="E71" s="172">
        <f>'Annual Proforma'!E111</f>
        <v>1.6101906763225626</v>
      </c>
      <c r="G71" s="8"/>
      <c r="N71" s="2"/>
      <c r="O71" s="2"/>
      <c r="P71" s="2"/>
      <c r="Q71" s="2"/>
      <c r="R71" s="2"/>
      <c r="S71" s="2"/>
      <c r="Y71" s="2"/>
      <c r="Z71" s="2"/>
      <c r="AA71" s="2"/>
      <c r="AB71" s="2"/>
      <c r="AC71" s="2"/>
      <c r="AD71" s="2"/>
      <c r="AE71" s="2"/>
    </row>
    <row r="72" spans="2:31" ht="16" customHeight="1">
      <c r="B72" s="34" t="s">
        <v>32</v>
      </c>
      <c r="E72" s="42">
        <f>D39</f>
        <v>7992735.082930414</v>
      </c>
      <c r="G72" s="8"/>
      <c r="H72" s="3" t="s">
        <v>254</v>
      </c>
      <c r="I72" s="203">
        <f>IF(J72="IRR Waterfall",1,IF(J72="Preferred Return",2,IF(J72="Class A (no upside)",3,IF(J72="Class B",4,IF(J72="Class C",5,IF(J72="Class D",6,7))))))</f>
        <v>2</v>
      </c>
      <c r="J72" s="742" t="s">
        <v>21</v>
      </c>
      <c r="K72" s="23" t="s">
        <v>137</v>
      </c>
      <c r="L72" s="22"/>
      <c r="M72" s="22"/>
      <c r="N72" s="2"/>
      <c r="O72" s="2"/>
      <c r="P72" s="2"/>
      <c r="Q72" s="2"/>
      <c r="R72" s="2"/>
      <c r="S72" s="2"/>
      <c r="Y72" s="2"/>
      <c r="Z72" s="2"/>
      <c r="AA72" s="2"/>
      <c r="AB72" s="2"/>
      <c r="AC72" s="2"/>
      <c r="AD72" s="2"/>
      <c r="AE72" s="2"/>
    </row>
    <row r="73" spans="2:31" ht="16" customHeight="1">
      <c r="B73" s="34" t="s">
        <v>55</v>
      </c>
      <c r="E73" s="42">
        <f>E72*E71</f>
        <v>12869827.508850796</v>
      </c>
      <c r="F73" s="2"/>
      <c r="G73" s="2"/>
      <c r="L73" s="22"/>
      <c r="M73" s="22"/>
      <c r="N73" s="2"/>
      <c r="O73" s="2"/>
      <c r="P73" s="2"/>
      <c r="Q73" s="2"/>
      <c r="R73" s="2"/>
      <c r="S73" s="2"/>
      <c r="Y73" s="2"/>
      <c r="Z73" s="2"/>
      <c r="AA73" s="2"/>
      <c r="AB73" s="2"/>
      <c r="AC73" s="2"/>
      <c r="AD73" s="2"/>
      <c r="AE73" s="2"/>
    </row>
    <row r="74" spans="2:31" ht="16" customHeight="1">
      <c r="B74" s="34" t="s">
        <v>58</v>
      </c>
      <c r="E74" s="107">
        <f>-E72+E73</f>
        <v>4877092.4259203821</v>
      </c>
      <c r="F74" s="2"/>
      <c r="G74" s="2"/>
      <c r="H74" s="3" t="s">
        <v>255</v>
      </c>
      <c r="J74" s="747">
        <v>0.02</v>
      </c>
      <c r="M74" s="22"/>
      <c r="S74" s="2"/>
      <c r="Y74" s="2"/>
      <c r="Z74" s="2"/>
      <c r="AA74" s="2"/>
      <c r="AB74" s="2"/>
      <c r="AC74" s="2"/>
      <c r="AD74" s="2"/>
      <c r="AE74" s="2"/>
    </row>
    <row r="75" spans="2:31" ht="16" customHeight="1">
      <c r="F75" s="2"/>
      <c r="G75" s="2"/>
      <c r="M75" s="183"/>
      <c r="S75" s="2"/>
      <c r="Y75" s="2"/>
      <c r="Z75" s="2"/>
      <c r="AA75" s="2"/>
      <c r="AB75" s="2"/>
      <c r="AC75" s="2"/>
      <c r="AD75" s="2"/>
      <c r="AE75" s="2"/>
    </row>
    <row r="76" spans="2:31" ht="16" customHeight="1">
      <c r="F76" s="2"/>
      <c r="G76" s="2"/>
      <c r="H76" s="373" t="s">
        <v>256</v>
      </c>
      <c r="I76" s="374"/>
      <c r="J76" s="374"/>
      <c r="K76" s="374"/>
      <c r="L76" s="375"/>
      <c r="M76" s="184"/>
      <c r="S76" s="2"/>
      <c r="Y76" s="2"/>
      <c r="Z76" s="2"/>
      <c r="AA76" s="2"/>
      <c r="AB76" s="2"/>
      <c r="AC76" s="2"/>
      <c r="AD76" s="2"/>
      <c r="AE76" s="2"/>
    </row>
    <row r="77" spans="2:31" ht="16" customHeight="1">
      <c r="D77" s="170"/>
      <c r="E77" s="170"/>
      <c r="F77" s="2"/>
      <c r="G77" s="2"/>
      <c r="H77" s="752" t="s">
        <v>257</v>
      </c>
      <c r="I77" s="371"/>
      <c r="J77" s="413" t="s">
        <v>258</v>
      </c>
      <c r="K77" s="371"/>
      <c r="L77" s="415">
        <f>'Preferred Return Waterfall'!C88</f>
        <v>0.14819721668757291</v>
      </c>
      <c r="M77" s="185"/>
      <c r="S77" s="2"/>
      <c r="Y77" s="2"/>
      <c r="Z77" s="2"/>
      <c r="AA77" s="2"/>
      <c r="AB77" s="2"/>
      <c r="AC77" s="2"/>
      <c r="AD77" s="2"/>
      <c r="AE77" s="2"/>
    </row>
    <row r="78" spans="2:31" ht="16" customHeight="1">
      <c r="B78" s="179" t="s">
        <v>259</v>
      </c>
      <c r="D78" s="170"/>
      <c r="E78" s="170"/>
      <c r="F78" s="2"/>
      <c r="G78" s="2"/>
      <c r="H78" s="412"/>
      <c r="I78" s="371"/>
      <c r="J78" s="413" t="s">
        <v>260</v>
      </c>
      <c r="K78" s="371"/>
      <c r="L78" s="416">
        <f>'Preferred Return Waterfall'!C91</f>
        <v>1.8707969000499911</v>
      </c>
      <c r="M78" s="183"/>
      <c r="S78" s="2"/>
      <c r="Y78" s="2"/>
      <c r="Z78" s="2"/>
      <c r="AA78" s="2"/>
      <c r="AB78" s="2"/>
      <c r="AC78" s="2"/>
      <c r="AD78" s="2"/>
      <c r="AE78" s="2"/>
    </row>
    <row r="79" spans="2:31" ht="16" customHeight="1">
      <c r="B79" s="34" t="s">
        <v>32</v>
      </c>
      <c r="E79" s="42">
        <f>D36</f>
        <v>3537735.082930414</v>
      </c>
      <c r="F79" s="2"/>
      <c r="G79" s="2"/>
      <c r="H79" s="412"/>
      <c r="I79" s="371"/>
      <c r="J79" s="413" t="s">
        <v>261</v>
      </c>
      <c r="K79" s="371"/>
      <c r="L79" s="417">
        <f>'Preferred Return Waterfall'!C89</f>
        <v>3080648.7434139028</v>
      </c>
      <c r="M79" s="185"/>
      <c r="S79" s="2"/>
      <c r="Y79" s="2"/>
      <c r="Z79" s="2"/>
      <c r="AA79" s="2"/>
      <c r="AB79" s="2"/>
      <c r="AC79" s="2"/>
      <c r="AD79" s="2"/>
      <c r="AE79" s="2"/>
    </row>
    <row r="80" spans="2:31" ht="16" customHeight="1">
      <c r="B80" s="34" t="s">
        <v>55</v>
      </c>
      <c r="C80" s="154"/>
      <c r="E80" s="42">
        <f>E79*E84</f>
        <v>7034772.5039047506</v>
      </c>
      <c r="F80" s="2"/>
      <c r="G80" s="2"/>
      <c r="H80" s="412"/>
      <c r="I80" s="371"/>
      <c r="J80" s="413" t="s">
        <v>262</v>
      </c>
      <c r="K80" s="371"/>
      <c r="L80" s="415">
        <f>'Preferred Return Waterfall'!E120</f>
        <v>7.345293326641969E-2</v>
      </c>
      <c r="M80" s="154"/>
      <c r="S80" s="34"/>
      <c r="Y80" s="2"/>
      <c r="Z80" s="2"/>
      <c r="AA80" s="2"/>
      <c r="AB80" s="2"/>
      <c r="AC80" s="2"/>
      <c r="AD80" s="2"/>
      <c r="AE80" s="2"/>
    </row>
    <row r="81" spans="2:31" ht="16" customHeight="1">
      <c r="B81" s="34" t="s">
        <v>58</v>
      </c>
      <c r="E81" s="107">
        <f>E80-E79</f>
        <v>3497037.4209743366</v>
      </c>
      <c r="F81" s="2"/>
      <c r="G81" s="2"/>
      <c r="H81" s="418"/>
      <c r="I81" s="419"/>
      <c r="J81" s="421" t="s">
        <v>71</v>
      </c>
      <c r="K81" s="419"/>
      <c r="L81" s="422">
        <f>'Preferred Return Waterfall'!C103</f>
        <v>416388.67756043433</v>
      </c>
      <c r="M81" s="22"/>
      <c r="S81" s="34"/>
      <c r="Y81" s="2"/>
      <c r="Z81" s="2"/>
      <c r="AA81" s="2"/>
      <c r="AB81" s="2"/>
      <c r="AC81" s="2"/>
      <c r="AD81" s="2"/>
      <c r="AE81" s="2"/>
    </row>
    <row r="82" spans="2:31" ht="16" customHeight="1">
      <c r="B82" s="208"/>
      <c r="F82" s="2"/>
      <c r="G82" s="2"/>
      <c r="H82" s="150"/>
      <c r="I82" s="154"/>
      <c r="J82" s="154"/>
      <c r="K82" s="154"/>
      <c r="L82" s="192"/>
      <c r="M82" s="22"/>
      <c r="S82" s="34"/>
      <c r="Y82" s="2"/>
      <c r="Z82" s="2"/>
      <c r="AA82" s="2"/>
      <c r="AB82" s="2"/>
      <c r="AC82" s="2"/>
      <c r="AD82" s="2"/>
      <c r="AE82" s="2"/>
    </row>
    <row r="83" spans="2:31" ht="16" customHeight="1">
      <c r="B83" s="34" t="s">
        <v>252</v>
      </c>
      <c r="C83" s="2"/>
      <c r="E83" s="105">
        <f>'Annual Proforma'!E116</f>
        <v>0.16302669690399507</v>
      </c>
      <c r="F83" s="2"/>
      <c r="G83" s="2"/>
      <c r="H83" s="753">
        <v>0.08</v>
      </c>
      <c r="I83" s="22" t="s">
        <v>263</v>
      </c>
      <c r="J83" s="154"/>
      <c r="K83" s="154"/>
      <c r="L83" s="192"/>
      <c r="M83" s="22"/>
      <c r="Y83" s="2"/>
      <c r="Z83" s="2"/>
      <c r="AA83" s="2"/>
      <c r="AB83" s="2"/>
      <c r="AC83" s="2"/>
      <c r="AD83" s="2"/>
      <c r="AE83" s="2"/>
    </row>
    <row r="84" spans="2:31" ht="16" customHeight="1">
      <c r="B84" s="34" t="s">
        <v>253</v>
      </c>
      <c r="C84" s="2"/>
      <c r="E84" s="106">
        <f>'Annual Proforma'!E117</f>
        <v>1.9884961250624889</v>
      </c>
      <c r="F84" s="2"/>
      <c r="G84" s="2"/>
      <c r="H84" s="754" t="s">
        <v>264</v>
      </c>
      <c r="I84" s="22" t="s">
        <v>265</v>
      </c>
      <c r="J84" s="154"/>
      <c r="K84" s="154"/>
      <c r="L84" s="192"/>
      <c r="M84" s="22"/>
      <c r="S84" s="34"/>
      <c r="Y84" s="2"/>
      <c r="Z84" s="2"/>
      <c r="AA84" s="2"/>
      <c r="AB84" s="2"/>
      <c r="AC84" s="2"/>
      <c r="AD84" s="2"/>
      <c r="AE84" s="2"/>
    </row>
    <row r="85" spans="2:31" ht="16" customHeight="1">
      <c r="B85" s="34" t="s">
        <v>266</v>
      </c>
      <c r="E85" s="171">
        <f>(E84-1)*100%</f>
        <v>0.98849612506248885</v>
      </c>
      <c r="F85" s="2"/>
      <c r="G85" s="2"/>
      <c r="H85" s="754" t="s">
        <v>267</v>
      </c>
      <c r="I85" s="22" t="s">
        <v>268</v>
      </c>
      <c r="J85" s="154"/>
      <c r="K85" s="154"/>
      <c r="L85" s="192"/>
      <c r="M85" s="22"/>
      <c r="S85" s="2"/>
      <c r="T85" s="2"/>
      <c r="Y85" s="2"/>
      <c r="Z85" s="2"/>
      <c r="AA85" s="2"/>
      <c r="AB85" s="2"/>
      <c r="AC85" s="2"/>
      <c r="AD85" s="2"/>
      <c r="AE85" s="2"/>
    </row>
    <row r="86" spans="2:31" ht="16" customHeight="1">
      <c r="B86" s="34" t="s">
        <v>6</v>
      </c>
      <c r="C86" s="2"/>
      <c r="E86" s="171">
        <f>((E84-1)*100%)/'Sensitivity Analysis'!$V$13</f>
        <v>0.19769922501249776</v>
      </c>
      <c r="F86" s="2"/>
      <c r="G86" s="2"/>
      <c r="H86" s="754" t="s">
        <v>269</v>
      </c>
      <c r="I86" s="22" t="s">
        <v>270</v>
      </c>
      <c r="J86" s="154"/>
      <c r="K86" s="154"/>
      <c r="L86" s="192"/>
      <c r="M86" s="22"/>
      <c r="S86" s="2"/>
      <c r="T86" s="2"/>
      <c r="Y86" s="2"/>
      <c r="Z86" s="2"/>
      <c r="AA86" s="2"/>
      <c r="AB86" s="2"/>
      <c r="AC86" s="2"/>
      <c r="AD86" s="2"/>
      <c r="AE86" s="2"/>
    </row>
    <row r="87" spans="2:31" ht="16" customHeight="1">
      <c r="F87" s="2"/>
      <c r="G87" s="2"/>
      <c r="H87" s="150"/>
      <c r="I87" s="154"/>
      <c r="J87" s="154"/>
      <c r="K87" s="154"/>
      <c r="L87" s="192"/>
      <c r="M87" s="22"/>
      <c r="S87" s="2"/>
      <c r="T87" s="2"/>
      <c r="Y87" s="2"/>
      <c r="Z87" s="2"/>
      <c r="AA87" s="2"/>
      <c r="AB87" s="2"/>
      <c r="AC87" s="2"/>
      <c r="AD87" s="2"/>
      <c r="AE87" s="2"/>
    </row>
    <row r="88" spans="2:31" ht="16" customHeight="1">
      <c r="F88" s="2"/>
      <c r="G88" s="2"/>
      <c r="H88" s="150"/>
      <c r="I88" s="154"/>
      <c r="J88" s="156" t="s">
        <v>271</v>
      </c>
      <c r="K88" s="157"/>
      <c r="L88" s="192"/>
      <c r="M88" s="22"/>
      <c r="S88" s="2"/>
      <c r="T88" s="2"/>
      <c r="Y88" s="2"/>
      <c r="Z88" s="2"/>
      <c r="AA88" s="2"/>
      <c r="AB88" s="2"/>
      <c r="AC88" s="2"/>
      <c r="AD88" s="2"/>
      <c r="AE88" s="2"/>
    </row>
    <row r="89" spans="2:31" ht="16" customHeight="1">
      <c r="B89" s="3" t="s">
        <v>3</v>
      </c>
      <c r="E89" s="7"/>
      <c r="F89" s="18"/>
      <c r="G89" s="18"/>
      <c r="H89" s="155" t="s">
        <v>272</v>
      </c>
      <c r="I89" s="154"/>
      <c r="J89" s="158" t="s">
        <v>273</v>
      </c>
      <c r="K89" s="159" t="s">
        <v>274</v>
      </c>
      <c r="L89" s="149"/>
      <c r="M89" s="22"/>
      <c r="S89" s="2"/>
      <c r="T89" s="2"/>
      <c r="Y89" s="2"/>
      <c r="Z89" s="2"/>
      <c r="AA89" s="2"/>
      <c r="AB89" s="2"/>
      <c r="AC89" s="2"/>
      <c r="AD89" s="2"/>
      <c r="AE89" s="2"/>
    </row>
    <row r="90" spans="2:31" ht="16" customHeight="1">
      <c r="B90" s="209"/>
      <c r="C90" s="209"/>
      <c r="D90" s="209"/>
      <c r="E90" s="209"/>
      <c r="F90" s="2"/>
      <c r="G90" s="2"/>
      <c r="H90" s="195" t="s">
        <v>275</v>
      </c>
      <c r="I90" s="755">
        <v>0.2</v>
      </c>
      <c r="J90" s="160">
        <f>$I$69*(1-I90)</f>
        <v>0.8</v>
      </c>
      <c r="K90" s="161">
        <f>1-J90</f>
        <v>0.19999999999999996</v>
      </c>
      <c r="L90" s="149"/>
      <c r="M90" s="22"/>
      <c r="S90" s="2"/>
      <c r="T90" s="2"/>
      <c r="Y90" s="2"/>
      <c r="Z90" s="2"/>
      <c r="AA90" s="2"/>
      <c r="AB90" s="2"/>
      <c r="AC90" s="2"/>
      <c r="AD90" s="2"/>
      <c r="AE90" s="2"/>
    </row>
    <row r="91" spans="2:31" ht="16" customHeight="1">
      <c r="B91" s="34" t="s">
        <v>32</v>
      </c>
      <c r="E91" s="50">
        <f>CHOOSE($I$72,J69,J69,J145,K145,L145,M145,N145)</f>
        <v>3537735.082930414</v>
      </c>
      <c r="F91" s="2"/>
      <c r="G91" s="2"/>
      <c r="H91" s="38"/>
      <c r="I91" s="22"/>
      <c r="J91" s="162"/>
      <c r="K91" s="163"/>
      <c r="L91" s="149"/>
      <c r="Y91" s="2"/>
      <c r="Z91" s="2"/>
      <c r="AA91" s="2"/>
      <c r="AB91" s="2"/>
      <c r="AC91" s="2"/>
      <c r="AD91" s="2"/>
      <c r="AE91" s="2"/>
    </row>
    <row r="92" spans="2:31" ht="16" customHeight="1">
      <c r="B92" s="34" t="s">
        <v>55</v>
      </c>
      <c r="E92" s="50">
        <f>IFERROR(E91*E96,"n/a")</f>
        <v>6618383.8263443168</v>
      </c>
      <c r="F92" s="2"/>
      <c r="G92" s="2"/>
      <c r="H92" s="155" t="s">
        <v>39</v>
      </c>
      <c r="I92" s="154"/>
      <c r="J92" s="158" t="s">
        <v>273</v>
      </c>
      <c r="K92" s="159" t="s">
        <v>274</v>
      </c>
      <c r="L92" s="149"/>
      <c r="Y92" s="2"/>
      <c r="Z92" s="2"/>
      <c r="AA92" s="2"/>
      <c r="AB92" s="2"/>
      <c r="AC92" s="2"/>
      <c r="AD92" s="2"/>
      <c r="AE92" s="2"/>
    </row>
    <row r="93" spans="2:31" ht="16" customHeight="1">
      <c r="B93" s="34" t="s">
        <v>58</v>
      </c>
      <c r="C93" s="2"/>
      <c r="D93" s="2"/>
      <c r="E93" s="289">
        <f>IFERROR(E92-E91,"n/a")</f>
        <v>3080648.7434139028</v>
      </c>
      <c r="F93" s="2"/>
      <c r="G93" s="2"/>
      <c r="H93" s="195" t="s">
        <v>275</v>
      </c>
      <c r="I93" s="755">
        <v>0.2</v>
      </c>
      <c r="J93" s="164">
        <f>$I$69*(1-I93)</f>
        <v>0.8</v>
      </c>
      <c r="K93" s="165">
        <f>1-J93</f>
        <v>0.19999999999999996</v>
      </c>
      <c r="L93" s="149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2:31" ht="16" customHeight="1">
      <c r="B94" s="2"/>
      <c r="C94" s="2"/>
      <c r="D94" s="2"/>
      <c r="E94" s="290"/>
      <c r="G94" s="2"/>
      <c r="H94" s="193"/>
      <c r="I94" s="173"/>
      <c r="J94" s="173"/>
      <c r="K94" s="173"/>
      <c r="L94" s="153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2:31" ht="16" customHeight="1">
      <c r="B95" s="34" t="s">
        <v>258</v>
      </c>
      <c r="C95" s="2"/>
      <c r="D95" s="2"/>
      <c r="E95" s="291">
        <f>CHOOSE($I$72,L97,L77,J150,K150,L150,M150,N150)</f>
        <v>0.14819721668757291</v>
      </c>
      <c r="G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2:31" ht="16" customHeight="1">
      <c r="B96" s="34" t="s">
        <v>276</v>
      </c>
      <c r="C96" s="2"/>
      <c r="D96" s="2"/>
      <c r="E96" s="292">
        <f>CHOOSE($I$72,L98,L78,J151,K151,L151,M151,N151)</f>
        <v>1.8707969000499911</v>
      </c>
      <c r="G96" s="2"/>
      <c r="H96" s="373" t="s">
        <v>277</v>
      </c>
      <c r="I96" s="374"/>
      <c r="J96" s="374"/>
      <c r="K96" s="376"/>
      <c r="L96" s="377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2:31" ht="16" customHeight="1">
      <c r="E97" s="293"/>
      <c r="G97" s="2"/>
      <c r="H97" s="756" t="s">
        <v>257</v>
      </c>
      <c r="I97" s="371"/>
      <c r="J97" s="413" t="s">
        <v>258</v>
      </c>
      <c r="K97" s="414"/>
      <c r="L97" s="415">
        <f>'IRR Waterfall'!C123</f>
        <v>0.15178811469976838</v>
      </c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2:31" ht="16" customHeight="1">
      <c r="B98" s="34" t="s">
        <v>266</v>
      </c>
      <c r="E98" s="291">
        <f>IFERROR((E96-1)*100%,"n/a")</f>
        <v>0.87079690004999111</v>
      </c>
      <c r="F98" s="2"/>
      <c r="G98" s="2"/>
      <c r="H98" s="412"/>
      <c r="I98" s="371"/>
      <c r="J98" s="413" t="s">
        <v>260</v>
      </c>
      <c r="K98" s="414"/>
      <c r="L98" s="416">
        <f>'IRR Waterfall'!C126</f>
        <v>1.8987132455629703</v>
      </c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2:31" ht="16" customHeight="1">
      <c r="B99" s="34" t="s">
        <v>6</v>
      </c>
      <c r="E99" s="291">
        <f>IFERROR(((E96-1)*100%)/'Sensitivity Analysis'!$V$13,"n/a")</f>
        <v>0.17415938000999823</v>
      </c>
      <c r="F99" s="2"/>
      <c r="G99" s="2"/>
      <c r="H99" s="412"/>
      <c r="I99" s="371"/>
      <c r="J99" s="413" t="s">
        <v>261</v>
      </c>
      <c r="K99" s="414"/>
      <c r="L99" s="417">
        <f>'IRR Waterfall'!C124</f>
        <v>3179409.3783223759</v>
      </c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2:31" ht="16" customHeight="1">
      <c r="B100" s="34" t="s">
        <v>8</v>
      </c>
      <c r="E100" s="291">
        <f>CHOOSE($I$72,L100,L80,J153,K153,L153,M153,N153)</f>
        <v>7.345293326641969E-2</v>
      </c>
      <c r="F100" s="2"/>
      <c r="G100" s="2"/>
      <c r="H100" s="412"/>
      <c r="I100" s="371"/>
      <c r="J100" s="413" t="s">
        <v>262</v>
      </c>
      <c r="K100" s="414"/>
      <c r="L100" s="415">
        <f>'IRR Waterfall'!E160</f>
        <v>7.2623645642425641E-2</v>
      </c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2:31" ht="16" customHeight="1">
      <c r="F101" s="2"/>
      <c r="G101" s="2"/>
      <c r="H101" s="412"/>
      <c r="I101" s="371"/>
      <c r="J101" s="413" t="s">
        <v>71</v>
      </c>
      <c r="K101" s="414"/>
      <c r="L101" s="417">
        <f>'IRR Waterfall'!C142</f>
        <v>317628.04265196063</v>
      </c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2:31" ht="16" customHeight="1">
      <c r="F102" s="2"/>
      <c r="G102" s="2"/>
      <c r="H102" s="418"/>
      <c r="I102" s="419"/>
      <c r="J102" s="419"/>
      <c r="K102" s="419"/>
      <c r="L102" s="420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2:31" ht="16" customHeight="1">
      <c r="F103" s="2"/>
      <c r="G103" s="2"/>
      <c r="H103" s="150"/>
      <c r="I103" s="169"/>
      <c r="J103" s="169"/>
      <c r="K103" s="169"/>
      <c r="L103" s="149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2:31" ht="16" customHeight="1">
      <c r="F104" s="2"/>
      <c r="G104" s="2"/>
      <c r="H104" s="150"/>
      <c r="I104" s="287" t="s">
        <v>278</v>
      </c>
      <c r="J104" s="286" t="s">
        <v>271</v>
      </c>
      <c r="K104" s="157"/>
      <c r="L104" s="149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2:31" ht="16" customHeight="1">
      <c r="F105" s="2"/>
      <c r="G105" s="2"/>
      <c r="H105" s="151" t="s">
        <v>279</v>
      </c>
      <c r="I105" s="288" t="s">
        <v>280</v>
      </c>
      <c r="J105" s="158" t="s">
        <v>273</v>
      </c>
      <c r="K105" s="159" t="s">
        <v>274</v>
      </c>
      <c r="L105" s="149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2:31" ht="16" customHeight="1">
      <c r="F106" s="2"/>
      <c r="G106" s="2"/>
      <c r="H106" s="757">
        <v>0.08</v>
      </c>
      <c r="I106" s="755">
        <v>0</v>
      </c>
      <c r="J106" s="166">
        <f>$I$69*(1-I106)</f>
        <v>1</v>
      </c>
      <c r="K106" s="161">
        <f>1-J106</f>
        <v>0</v>
      </c>
      <c r="L106" s="149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2:31" ht="16" customHeight="1">
      <c r="F107" s="2"/>
      <c r="G107" s="2"/>
      <c r="H107" s="38"/>
      <c r="I107" s="88"/>
      <c r="J107" s="167"/>
      <c r="K107" s="161"/>
      <c r="L107" s="149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2:31" ht="16" customHeight="1">
      <c r="F108" s="2"/>
      <c r="G108" s="2"/>
      <c r="H108" s="151" t="s">
        <v>281</v>
      </c>
      <c r="I108" s="88"/>
      <c r="J108" s="167"/>
      <c r="K108" s="161"/>
      <c r="L108" s="149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2:31" ht="16" customHeight="1">
      <c r="F109" s="2"/>
      <c r="G109" s="2"/>
      <c r="H109" s="194">
        <f>H106</f>
        <v>0.08</v>
      </c>
      <c r="I109" s="755">
        <v>0.1</v>
      </c>
      <c r="J109" s="166">
        <f>$I$69*(1-I109)</f>
        <v>0.9</v>
      </c>
      <c r="K109" s="161">
        <f>1-J109</f>
        <v>9.9999999999999978E-2</v>
      </c>
      <c r="L109" s="149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2:31" ht="16" customHeight="1">
      <c r="F110" s="2"/>
      <c r="G110" s="2"/>
      <c r="H110" s="758">
        <v>0.12</v>
      </c>
      <c r="I110" s="755">
        <v>0.2</v>
      </c>
      <c r="J110" s="166">
        <f>$I$69*(1-I110)</f>
        <v>0.8</v>
      </c>
      <c r="K110" s="161">
        <f>1-J110</f>
        <v>0.19999999999999996</v>
      </c>
      <c r="L110" s="149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2:31" ht="16" customHeight="1">
      <c r="F111" s="2"/>
      <c r="G111" s="2"/>
      <c r="H111" s="758">
        <v>0.15</v>
      </c>
      <c r="I111" s="755">
        <v>0.3</v>
      </c>
      <c r="J111" s="168">
        <f>$I$69*(1-I111)</f>
        <v>0.7</v>
      </c>
      <c r="K111" s="165">
        <f>1-J111</f>
        <v>0.30000000000000004</v>
      </c>
      <c r="L111" s="149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2:31" ht="16" customHeight="1">
      <c r="F112" s="2"/>
      <c r="G112" s="2"/>
      <c r="H112" s="193"/>
      <c r="I112" s="152"/>
      <c r="J112" s="152"/>
      <c r="K112" s="152"/>
      <c r="L112" s="153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2:31" ht="16" customHeight="1">
      <c r="B113" s="2"/>
      <c r="C113" s="2"/>
      <c r="D113" s="2"/>
      <c r="E113" s="2"/>
      <c r="F113" s="2"/>
      <c r="G113" s="2"/>
      <c r="M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2:31" ht="16" hidden="1" customHeight="1" outlineLevel="1">
      <c r="B114" s="2"/>
      <c r="C114" s="2"/>
      <c r="D114" s="2"/>
      <c r="E114" s="2"/>
      <c r="F114" s="2"/>
      <c r="G114" s="2"/>
      <c r="H114" s="378" t="s">
        <v>282</v>
      </c>
      <c r="I114" s="379"/>
      <c r="J114" s="379"/>
      <c r="K114" s="379"/>
      <c r="L114" s="380"/>
      <c r="M114" s="27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2:31" ht="16" hidden="1" customHeight="1" outlineLevel="1">
      <c r="B115" s="2"/>
      <c r="C115" s="2"/>
      <c r="D115" s="2"/>
      <c r="E115" s="2"/>
      <c r="F115" s="2"/>
      <c r="G115" s="2"/>
      <c r="H115" s="423"/>
      <c r="I115" s="424"/>
      <c r="J115" s="425" t="s">
        <v>283</v>
      </c>
      <c r="K115" s="426" t="s">
        <v>284</v>
      </c>
      <c r="L115" s="427" t="s">
        <v>285</v>
      </c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2:31" ht="16" hidden="1" customHeight="1" outlineLevel="1">
      <c r="B116" s="2"/>
      <c r="C116" s="2"/>
      <c r="D116" s="2"/>
      <c r="E116" s="2"/>
      <c r="F116" s="2"/>
      <c r="G116" s="2"/>
      <c r="H116" s="428" t="s">
        <v>286</v>
      </c>
      <c r="I116" s="429"/>
      <c r="J116" s="430">
        <v>0.2</v>
      </c>
      <c r="K116" s="431">
        <f>1-J116</f>
        <v>0.8</v>
      </c>
      <c r="L116" s="432">
        <f>SUM(J116:K116)</f>
        <v>1</v>
      </c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2:31" ht="16" hidden="1" customHeight="1" outlineLevel="1">
      <c r="B117" s="2"/>
      <c r="C117" s="2"/>
      <c r="D117" s="2"/>
      <c r="E117" s="2"/>
      <c r="F117" s="2"/>
      <c r="G117" s="2"/>
      <c r="H117" s="428" t="s">
        <v>287</v>
      </c>
      <c r="I117" s="429"/>
      <c r="J117" s="433">
        <v>0.1</v>
      </c>
      <c r="K117" s="433">
        <v>0.06</v>
      </c>
      <c r="L117" s="434">
        <f>SUMPRODUCT(J116:K116,J117:K117)/L116</f>
        <v>6.8000000000000005E-2</v>
      </c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2:31" ht="16" hidden="1" customHeight="1" outlineLevel="1">
      <c r="B118" s="2"/>
      <c r="C118" s="2"/>
      <c r="D118" s="2"/>
      <c r="E118" s="2"/>
      <c r="F118" s="2"/>
      <c r="G118" s="2"/>
      <c r="H118" s="435" t="s">
        <v>32</v>
      </c>
      <c r="I118" s="429"/>
      <c r="J118" s="436">
        <f>'Multiple Class (A&amp;B) Waterfall'!C133</f>
        <v>707547.01658608287</v>
      </c>
      <c r="K118" s="436">
        <f>'Multiple Class (A&amp;B) Waterfall'!C140</f>
        <v>2830188.0663443315</v>
      </c>
      <c r="L118" s="437">
        <f>J118+K118</f>
        <v>3537735.0829304145</v>
      </c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2:31" ht="16" hidden="1" customHeight="1" outlineLevel="1">
      <c r="B119" s="2"/>
      <c r="C119" s="2"/>
      <c r="D119" s="2"/>
      <c r="E119" s="2"/>
      <c r="F119" s="2"/>
      <c r="G119" s="2"/>
      <c r="H119" s="435" t="s">
        <v>258</v>
      </c>
      <c r="I119" s="429"/>
      <c r="J119" s="438">
        <f>'Multiple Class (A&amp;B) Waterfall'!C131</f>
        <v>0.10000000000000009</v>
      </c>
      <c r="K119" s="438">
        <f>'Multiple Class (A&amp;B) Waterfall'!C138</f>
        <v>0.15110161358588026</v>
      </c>
      <c r="L119" s="439" t="s">
        <v>49</v>
      </c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2:31" ht="16" hidden="1" customHeight="1" outlineLevel="1">
      <c r="B120" s="2"/>
      <c r="C120" s="2"/>
      <c r="D120" s="2"/>
      <c r="E120" s="2"/>
      <c r="F120" s="2"/>
      <c r="G120" s="2"/>
      <c r="H120" s="435" t="s">
        <v>260</v>
      </c>
      <c r="I120" s="429"/>
      <c r="J120" s="440">
        <f>'Multiple Class (A&amp;B) Waterfall'!C134</f>
        <v>1.5</v>
      </c>
      <c r="K120" s="440">
        <f>'Multiple Class (A&amp;B) Waterfall'!C141</f>
        <v>1.9079651172460832</v>
      </c>
      <c r="L120" s="441" t="s">
        <v>49</v>
      </c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2:31" ht="16" hidden="1" customHeight="1" outlineLevel="1">
      <c r="B121" s="2"/>
      <c r="C121" s="2"/>
      <c r="D121" s="2"/>
      <c r="E121" s="2"/>
      <c r="F121" s="2"/>
      <c r="G121" s="2"/>
      <c r="H121" s="435" t="s">
        <v>261</v>
      </c>
      <c r="I121" s="429"/>
      <c r="J121" s="436">
        <f>'Multiple Class (A&amp;B) Waterfall'!C132</f>
        <v>353773.50829304138</v>
      </c>
      <c r="K121" s="436">
        <f>'Multiple Class (A&amp;B) Waterfall'!C139</f>
        <v>2569712.0394867966</v>
      </c>
      <c r="L121" s="437">
        <f>J121+K121</f>
        <v>2923485.5477798381</v>
      </c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2:31" ht="16" hidden="1" customHeight="1" outlineLevel="1">
      <c r="B122" s="2"/>
      <c r="C122" s="2"/>
      <c r="D122" s="2"/>
      <c r="E122" s="2"/>
      <c r="F122" s="2"/>
      <c r="G122" s="2"/>
      <c r="H122" s="435" t="s">
        <v>262</v>
      </c>
      <c r="I122" s="429"/>
      <c r="J122" s="438">
        <f>'Multiple Class (A&amp;B) Waterfall'!E158</f>
        <v>0.1</v>
      </c>
      <c r="K122" s="438">
        <f>'Multiple Class (A&amp;B) Waterfall'!E167</f>
        <v>6.5112124937268451E-2</v>
      </c>
      <c r="L122" s="441" t="s">
        <v>49</v>
      </c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2:31" ht="16" hidden="1" customHeight="1" outlineLevel="1">
      <c r="B123" s="2"/>
      <c r="C123" s="2"/>
      <c r="D123" s="2"/>
      <c r="E123" s="2"/>
      <c r="F123" s="2"/>
      <c r="G123" s="2"/>
      <c r="H123" s="442" t="s">
        <v>71</v>
      </c>
      <c r="I123" s="443"/>
      <c r="J123" s="444" t="s">
        <v>49</v>
      </c>
      <c r="K123" s="444" t="s">
        <v>49</v>
      </c>
      <c r="L123" s="445">
        <f>'Multiple Class (A&amp;B) Waterfall'!C146</f>
        <v>573551.87319449894</v>
      </c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2:31" ht="16" hidden="1" customHeight="1" outlineLevel="1">
      <c r="B124" s="2"/>
      <c r="C124" s="2"/>
      <c r="D124" s="2"/>
      <c r="E124" s="2"/>
      <c r="F124" s="2"/>
      <c r="G124" s="2"/>
      <c r="H124" s="331"/>
      <c r="I124" s="332"/>
      <c r="J124" s="332"/>
      <c r="K124" s="332"/>
      <c r="L124" s="333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2:31" ht="16" hidden="1" customHeight="1" outlineLevel="1">
      <c r="B125" s="2"/>
      <c r="C125" s="2"/>
      <c r="D125" s="2"/>
      <c r="E125" s="2"/>
      <c r="F125" s="2"/>
      <c r="G125" s="2"/>
      <c r="H125" s="331"/>
      <c r="I125" s="334" t="s">
        <v>278</v>
      </c>
      <c r="J125" s="335" t="s">
        <v>271</v>
      </c>
      <c r="K125" s="336"/>
      <c r="L125" s="333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2:31" ht="16" hidden="1" customHeight="1" outlineLevel="1">
      <c r="B126" s="2"/>
      <c r="C126" s="2"/>
      <c r="D126" s="2"/>
      <c r="E126" s="2"/>
      <c r="F126" s="2"/>
      <c r="G126" s="2"/>
      <c r="H126" s="331"/>
      <c r="I126" s="334" t="s">
        <v>280</v>
      </c>
      <c r="J126" s="337" t="s">
        <v>284</v>
      </c>
      <c r="K126" s="338" t="s">
        <v>278</v>
      </c>
      <c r="L126" s="339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2:31" ht="16" hidden="1" customHeight="1" outlineLevel="1">
      <c r="B127" s="2"/>
      <c r="C127" s="2"/>
      <c r="D127" s="2"/>
      <c r="E127" s="2"/>
      <c r="F127" s="2"/>
      <c r="G127" s="2"/>
      <c r="H127" s="340" t="s">
        <v>272</v>
      </c>
      <c r="I127" s="341">
        <v>0.25</v>
      </c>
      <c r="J127" s="342">
        <f>$I$69*(1-I127)</f>
        <v>0.75</v>
      </c>
      <c r="K127" s="343">
        <f>1-J127</f>
        <v>0.25</v>
      </c>
      <c r="L127" s="339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2:31" ht="16" hidden="1" customHeight="1" outlineLevel="1">
      <c r="B128" s="2"/>
      <c r="C128" s="2"/>
      <c r="D128" s="2"/>
      <c r="E128" s="2"/>
      <c r="F128" s="2"/>
      <c r="G128" s="2"/>
      <c r="H128" s="340" t="s">
        <v>39</v>
      </c>
      <c r="I128" s="341">
        <v>0.25</v>
      </c>
      <c r="J128" s="344">
        <f>$I$69*(1-I128)</f>
        <v>0.75</v>
      </c>
      <c r="K128" s="345">
        <f>1-J128</f>
        <v>0.25</v>
      </c>
      <c r="L128" s="339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2:31" ht="16" hidden="1" customHeight="1" outlineLevel="1">
      <c r="B129" s="2"/>
      <c r="C129" s="2"/>
      <c r="D129" s="2"/>
      <c r="E129" s="2"/>
      <c r="F129" s="2"/>
      <c r="G129" s="2"/>
      <c r="H129" s="346"/>
      <c r="I129" s="341"/>
      <c r="J129" s="347"/>
      <c r="K129" s="348"/>
      <c r="L129" s="339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2:31" ht="16" hidden="1" customHeight="1" outlineLevel="1">
      <c r="B130" s="2"/>
      <c r="C130" s="2"/>
      <c r="D130" s="2"/>
      <c r="E130" s="2"/>
      <c r="F130" s="2"/>
      <c r="G130" s="2"/>
      <c r="H130" s="349" t="s">
        <v>288</v>
      </c>
      <c r="I130" s="350" t="s">
        <v>289</v>
      </c>
      <c r="J130" s="351"/>
      <c r="K130" s="352"/>
      <c r="L130" s="353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2:31" ht="16" hidden="1" customHeight="1" outlineLevel="1">
      <c r="B131" s="2"/>
      <c r="C131" s="2"/>
      <c r="D131" s="2"/>
      <c r="E131" s="2"/>
      <c r="F131" s="2"/>
      <c r="G131" s="2"/>
      <c r="H131" s="340" t="s">
        <v>290</v>
      </c>
      <c r="I131" s="341">
        <v>0.99</v>
      </c>
      <c r="J131" s="347"/>
      <c r="K131" s="348"/>
      <c r="L131" s="339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2:31" ht="16" hidden="1" customHeight="1" outlineLevel="1">
      <c r="B132" s="2"/>
      <c r="C132" s="2"/>
      <c r="D132" s="2"/>
      <c r="E132" s="2"/>
      <c r="F132" s="2"/>
      <c r="G132" s="2"/>
      <c r="H132" s="346"/>
      <c r="I132" s="341"/>
      <c r="J132" s="347"/>
      <c r="K132" s="348"/>
      <c r="L132" s="339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2:31" ht="16" hidden="1" customHeight="1" outlineLevel="1">
      <c r="B133" s="2"/>
      <c r="C133" s="2"/>
      <c r="D133" s="2"/>
      <c r="E133" s="2"/>
      <c r="F133" s="2"/>
      <c r="G133" s="2"/>
      <c r="H133" s="331"/>
      <c r="I133" s="334" t="s">
        <v>278</v>
      </c>
      <c r="J133" s="335" t="s">
        <v>271</v>
      </c>
      <c r="K133" s="336"/>
      <c r="L133" s="339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2:31" ht="16" hidden="1" customHeight="1" outlineLevel="1">
      <c r="B134" s="2"/>
      <c r="C134" s="2"/>
      <c r="D134" s="2"/>
      <c r="E134" s="2"/>
      <c r="F134" s="2"/>
      <c r="G134" s="2"/>
      <c r="H134" s="331"/>
      <c r="I134" s="334" t="s">
        <v>280</v>
      </c>
      <c r="J134" s="337" t="s">
        <v>284</v>
      </c>
      <c r="K134" s="338" t="s">
        <v>278</v>
      </c>
      <c r="L134" s="339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2:31" ht="16" hidden="1" customHeight="1" outlineLevel="1">
      <c r="B135" s="2"/>
      <c r="C135" s="2"/>
      <c r="D135" s="2"/>
      <c r="E135" s="2"/>
      <c r="F135" s="2"/>
      <c r="G135" s="2"/>
      <c r="H135" s="340" t="s">
        <v>272</v>
      </c>
      <c r="I135" s="341">
        <v>0.25</v>
      </c>
      <c r="J135" s="342">
        <f>$I$69*(1-I135)</f>
        <v>0.75</v>
      </c>
      <c r="K135" s="343">
        <f>1-J135</f>
        <v>0.25</v>
      </c>
      <c r="L135" s="339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2:31" ht="16" hidden="1" customHeight="1" outlineLevel="1">
      <c r="B136" s="2"/>
      <c r="C136" s="2"/>
      <c r="D136" s="2"/>
      <c r="E136" s="2"/>
      <c r="F136" s="2"/>
      <c r="G136" s="2"/>
      <c r="H136" s="340" t="s">
        <v>39</v>
      </c>
      <c r="I136" s="341">
        <v>0.25</v>
      </c>
      <c r="J136" s="344">
        <f>$I$69*(1-I136)</f>
        <v>0.75</v>
      </c>
      <c r="K136" s="345">
        <f>1-J136</f>
        <v>0.25</v>
      </c>
      <c r="L136" s="339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2:31" ht="16" hidden="1" customHeight="1" outlineLevel="1">
      <c r="B137" s="2"/>
      <c r="C137" s="2"/>
      <c r="D137" s="2"/>
      <c r="E137" s="2"/>
      <c r="F137" s="2"/>
      <c r="G137" s="2"/>
      <c r="H137" s="354"/>
      <c r="I137" s="355"/>
      <c r="J137" s="355"/>
      <c r="K137" s="355"/>
      <c r="L137" s="356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2:31" ht="16" hidden="1" customHeight="1" outlineLevel="1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2:31" ht="16" hidden="1" customHeight="1" outlineLevel="1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2:31" ht="16" customHeight="1" collapsed="1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2:31" ht="16" customHeight="1">
      <c r="B141" s="2"/>
      <c r="C141" s="2"/>
      <c r="D141" s="2"/>
      <c r="E141" s="2"/>
      <c r="F141" s="2"/>
      <c r="G141" s="2"/>
      <c r="H141" s="378" t="s">
        <v>291</v>
      </c>
      <c r="I141" s="379"/>
      <c r="J141" s="379"/>
      <c r="K141" s="379"/>
      <c r="L141" s="379"/>
      <c r="M141" s="379"/>
      <c r="N141" s="379"/>
      <c r="O141" s="380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2:31" ht="16" customHeight="1">
      <c r="B142" s="2"/>
      <c r="C142" s="2"/>
      <c r="D142" s="2"/>
      <c r="E142" s="2"/>
      <c r="F142" s="2"/>
      <c r="G142" s="2"/>
      <c r="H142" s="759" t="s">
        <v>257</v>
      </c>
      <c r="I142" s="381"/>
      <c r="J142" s="382" t="s">
        <v>283</v>
      </c>
      <c r="K142" s="383" t="s">
        <v>284</v>
      </c>
      <c r="L142" s="383" t="s">
        <v>292</v>
      </c>
      <c r="M142" s="383" t="s">
        <v>293</v>
      </c>
      <c r="N142" s="383" t="s">
        <v>294</v>
      </c>
      <c r="O142" s="384" t="s">
        <v>285</v>
      </c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2:31" ht="16" customHeight="1">
      <c r="B143" s="2"/>
      <c r="C143" s="2"/>
      <c r="D143" s="2"/>
      <c r="E143" s="2"/>
      <c r="F143" s="2"/>
      <c r="G143" s="2"/>
      <c r="H143" s="385" t="s">
        <v>286</v>
      </c>
      <c r="I143" s="371"/>
      <c r="J143" s="760">
        <v>0.2</v>
      </c>
      <c r="K143" s="760">
        <v>0.5</v>
      </c>
      <c r="L143" s="760">
        <v>0.1</v>
      </c>
      <c r="M143" s="760">
        <v>0.1</v>
      </c>
      <c r="N143" s="760">
        <v>0.1</v>
      </c>
      <c r="O143" s="386">
        <f>SUM(J143:N143)</f>
        <v>0.99999999999999989</v>
      </c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2:31" ht="16" customHeight="1">
      <c r="B144" s="2"/>
      <c r="C144" s="2"/>
      <c r="D144" s="2"/>
      <c r="E144" s="2"/>
      <c r="F144" s="2"/>
      <c r="G144" s="2"/>
      <c r="H144" s="385" t="s">
        <v>287</v>
      </c>
      <c r="I144" s="371"/>
      <c r="J144" s="761">
        <v>0.12</v>
      </c>
      <c r="K144" s="761">
        <v>0.08</v>
      </c>
      <c r="L144" s="761">
        <v>7.0000000000000007E-2</v>
      </c>
      <c r="M144" s="761">
        <v>0.06</v>
      </c>
      <c r="N144" s="761">
        <v>0.05</v>
      </c>
      <c r="O144" s="387">
        <f>SUMPRODUCT(J143:N143,J144:N144)/O143</f>
        <v>8.2000000000000031E-2</v>
      </c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2:31" ht="16" customHeight="1">
      <c r="B145" s="2"/>
      <c r="C145" s="2"/>
      <c r="D145" s="2"/>
      <c r="E145" s="2"/>
      <c r="F145" s="2"/>
      <c r="G145" s="2"/>
      <c r="H145" s="388" t="s">
        <v>32</v>
      </c>
      <c r="I145" s="371"/>
      <c r="J145" s="389">
        <f>'Multi-Class Waterfall'!$D$7</f>
        <v>707547.01658608287</v>
      </c>
      <c r="K145" s="389">
        <f>'Multi-Class Waterfall'!$D$8</f>
        <v>1768867.541465207</v>
      </c>
      <c r="L145" s="389">
        <f>'Multi-Class Waterfall'!$D$9</f>
        <v>353773.50829304144</v>
      </c>
      <c r="M145" s="389">
        <f>'Multi-Class Waterfall'!$D$10</f>
        <v>353773.50829304144</v>
      </c>
      <c r="N145" s="389">
        <f>'Multi-Class Waterfall'!$D$11</f>
        <v>353773.50829304144</v>
      </c>
      <c r="O145" s="390">
        <f>SUM(J145:N145)</f>
        <v>3537735.0829304145</v>
      </c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2:31" ht="16" customHeight="1">
      <c r="B146" s="2"/>
      <c r="C146" s="2"/>
      <c r="D146" s="2"/>
      <c r="E146" s="2"/>
      <c r="F146" s="2"/>
      <c r="G146" s="2"/>
      <c r="H146" s="388" t="s">
        <v>295</v>
      </c>
      <c r="I146" s="371"/>
      <c r="J146" s="391">
        <f>1-J147</f>
        <v>1</v>
      </c>
      <c r="K146" s="392">
        <f t="shared" ref="K146:N146" si="20">1-K147</f>
        <v>0.8</v>
      </c>
      <c r="L146" s="392">
        <f t="shared" si="20"/>
        <v>0.8</v>
      </c>
      <c r="M146" s="392">
        <f t="shared" si="20"/>
        <v>0.8</v>
      </c>
      <c r="N146" s="392">
        <f t="shared" si="20"/>
        <v>0.8</v>
      </c>
      <c r="O146" s="393" t="s">
        <v>49</v>
      </c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2:31" ht="16" customHeight="1">
      <c r="B147" s="2"/>
      <c r="C147" s="2"/>
      <c r="D147" s="2"/>
      <c r="E147" s="2"/>
      <c r="F147" s="2"/>
      <c r="G147" s="2"/>
      <c r="H147" s="388" t="s">
        <v>296</v>
      </c>
      <c r="I147" s="371"/>
      <c r="J147" s="391">
        <v>0</v>
      </c>
      <c r="K147" s="761">
        <v>0.2</v>
      </c>
      <c r="L147" s="761">
        <v>0.2</v>
      </c>
      <c r="M147" s="761">
        <v>0.2</v>
      </c>
      <c r="N147" s="761">
        <v>0.2</v>
      </c>
      <c r="O147" s="393" t="s">
        <v>49</v>
      </c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2:31" ht="16" customHeight="1">
      <c r="B148" s="2"/>
      <c r="C148" s="2"/>
      <c r="D148" s="2"/>
      <c r="E148" s="2"/>
      <c r="F148" s="2"/>
      <c r="G148" s="2"/>
      <c r="H148" s="388" t="s">
        <v>297</v>
      </c>
      <c r="I148" s="371"/>
      <c r="J148" s="394" t="s">
        <v>136</v>
      </c>
      <c r="K148" s="762" t="s">
        <v>136</v>
      </c>
      <c r="L148" s="762" t="s">
        <v>136</v>
      </c>
      <c r="M148" s="762" t="s">
        <v>136</v>
      </c>
      <c r="N148" s="762" t="s">
        <v>136</v>
      </c>
      <c r="O148" s="393" t="s">
        <v>49</v>
      </c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2:31" ht="16" customHeight="1">
      <c r="B149" s="2"/>
      <c r="C149" s="2"/>
      <c r="D149" s="2"/>
      <c r="E149" s="2"/>
      <c r="F149" s="2"/>
      <c r="G149" s="2"/>
      <c r="H149" s="388"/>
      <c r="I149" s="371"/>
      <c r="J149" s="371"/>
      <c r="K149" s="371"/>
      <c r="L149" s="371"/>
      <c r="M149" s="371"/>
      <c r="N149" s="371"/>
      <c r="O149" s="393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2:31" ht="16" customHeight="1">
      <c r="B150" s="2"/>
      <c r="C150" s="2"/>
      <c r="D150" s="2"/>
      <c r="E150" s="2"/>
      <c r="F150" s="2"/>
      <c r="G150" s="2"/>
      <c r="H150" s="388" t="s">
        <v>258</v>
      </c>
      <c r="I150" s="371"/>
      <c r="J150" s="395">
        <f>'Multi-Class Waterfall'!D17</f>
        <v>0.11999999999999988</v>
      </c>
      <c r="K150" s="395">
        <f>'Multi-Class Waterfall'!E17</f>
        <v>0.15935476710400565</v>
      </c>
      <c r="L150" s="395">
        <f>'Multi-Class Waterfall'!F17</f>
        <v>0.15318023170495487</v>
      </c>
      <c r="M150" s="395">
        <f>'Multi-Class Waterfall'!G17</f>
        <v>0.14645669138728246</v>
      </c>
      <c r="N150" s="395">
        <f>'Multi-Class Waterfall'!H17</f>
        <v>0.13814501222397291</v>
      </c>
      <c r="O150" s="393" t="s">
        <v>49</v>
      </c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2:31" ht="16" customHeight="1">
      <c r="B151" s="2"/>
      <c r="C151" s="2"/>
      <c r="D151" s="2"/>
      <c r="E151" s="2"/>
      <c r="F151" s="2"/>
      <c r="G151" s="2"/>
      <c r="H151" s="388" t="s">
        <v>260</v>
      </c>
      <c r="I151" s="371"/>
      <c r="J151" s="396">
        <f>'Multi-Class Waterfall'!D18</f>
        <v>1.6</v>
      </c>
      <c r="K151" s="396">
        <f>'Multi-Class Waterfall'!E18</f>
        <v>1.9784961250624884</v>
      </c>
      <c r="L151" s="396">
        <f>'Multi-Class Waterfall'!F18</f>
        <v>1.9284961250624888</v>
      </c>
      <c r="M151" s="396">
        <f>'Multi-Class Waterfall'!G18</f>
        <v>1.8784961250624888</v>
      </c>
      <c r="N151" s="396">
        <f>'Multi-Class Waterfall'!H18</f>
        <v>1.8284961250624885</v>
      </c>
      <c r="O151" s="397" t="s">
        <v>49</v>
      </c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2:31" ht="16" customHeight="1">
      <c r="B152" s="2"/>
      <c r="C152" s="2"/>
      <c r="D152" s="2"/>
      <c r="E152" s="2"/>
      <c r="F152" s="2"/>
      <c r="G152" s="2"/>
      <c r="H152" s="388" t="s">
        <v>261</v>
      </c>
      <c r="I152" s="371"/>
      <c r="J152" s="389">
        <f>'Multi-Class Waterfall'!D20</f>
        <v>424528.20995164977</v>
      </c>
      <c r="K152" s="389">
        <f>'Multi-Class Waterfall'!E20</f>
        <v>1730830.0350725155</v>
      </c>
      <c r="L152" s="389">
        <f>'Multi-Class Waterfall'!F20</f>
        <v>328477.33159985126</v>
      </c>
      <c r="M152" s="389">
        <f>'Multi-Class Waterfall'!G20</f>
        <v>310788.65618519904</v>
      </c>
      <c r="N152" s="389">
        <f>'Multi-Class Waterfall'!H20</f>
        <v>293099.980770547</v>
      </c>
      <c r="O152" s="390">
        <f>J152+K152</f>
        <v>2155358.2450241651</v>
      </c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2:31" ht="16" customHeight="1" thickBot="1">
      <c r="B153" s="2"/>
      <c r="C153" s="2"/>
      <c r="D153" s="2"/>
      <c r="E153" s="2"/>
      <c r="F153" s="2"/>
      <c r="G153" s="2"/>
      <c r="H153" s="388" t="s">
        <v>262</v>
      </c>
      <c r="I153" s="371"/>
      <c r="J153" s="395">
        <f>'Multi-Class Waterfall'!D16</f>
        <v>0.12</v>
      </c>
      <c r="K153" s="395">
        <f>'Multi-Class Waterfall'!E16</f>
        <v>6.3179399899629535E-2</v>
      </c>
      <c r="L153" s="395">
        <f>'Multi-Class Waterfall'!F16</f>
        <v>6.3179399899629535E-2</v>
      </c>
      <c r="M153" s="395">
        <f>'Multi-Class Waterfall'!G16</f>
        <v>6.1363233316604912E-2</v>
      </c>
      <c r="N153" s="395">
        <f>'Multi-Class Waterfall'!H16</f>
        <v>5.1363233316604931E-2</v>
      </c>
      <c r="O153" s="397" t="s">
        <v>49</v>
      </c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2:31" ht="16" customHeight="1">
      <c r="B154" s="2"/>
      <c r="C154" s="2"/>
      <c r="D154" s="2"/>
      <c r="E154" s="2"/>
      <c r="F154" s="2"/>
      <c r="G154" s="2"/>
      <c r="H154" s="398" t="s">
        <v>298</v>
      </c>
      <c r="I154" s="399"/>
      <c r="J154" s="400">
        <f>'Multi-Class Waterfall'!$P$10</f>
        <v>0</v>
      </c>
      <c r="K154" s="401">
        <f>'Multi-Class Waterfall'!$P$11</f>
        <v>0</v>
      </c>
      <c r="L154" s="401">
        <f>'Multi-Class Waterfall'!$P$12</f>
        <v>0</v>
      </c>
      <c r="M154" s="401">
        <f>'Multi-Class Waterfall'!$P$13</f>
        <v>0</v>
      </c>
      <c r="N154" s="401">
        <f>'Multi-Class Waterfall'!$P$14</f>
        <v>0</v>
      </c>
      <c r="O154" s="402">
        <f>'Multi-Class Waterfall'!P15</f>
        <v>0</v>
      </c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2:31" ht="16" customHeight="1">
      <c r="B155" s="2"/>
      <c r="C155" s="2"/>
      <c r="D155" s="2"/>
      <c r="E155" s="2"/>
      <c r="F155" s="2"/>
      <c r="G155" s="2"/>
      <c r="H155" s="403" t="s">
        <v>71</v>
      </c>
      <c r="I155" s="371"/>
      <c r="J155" s="404" t="str">
        <f>'Multi-Class Waterfall'!Q10</f>
        <v>n/a</v>
      </c>
      <c r="K155" s="405">
        <f>'Multi-Class Waterfall'!$Q$11</f>
        <v>255820.75462160824</v>
      </c>
      <c r="L155" s="405">
        <f>'Multi-Class Waterfall'!$Q$12</f>
        <v>51164.150924321657</v>
      </c>
      <c r="M155" s="405">
        <f>'Multi-Class Waterfall'!$Q$13</f>
        <v>51164.150924321657</v>
      </c>
      <c r="N155" s="405">
        <f>'Multi-Class Waterfall'!$Q$14</f>
        <v>51164.150924321657</v>
      </c>
      <c r="O155" s="406">
        <f>'Multi-Class Waterfall'!Q15</f>
        <v>409313.20739457326</v>
      </c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2:31" ht="16" customHeight="1" thickBot="1">
      <c r="B156" s="2"/>
      <c r="C156" s="2"/>
      <c r="D156" s="2"/>
      <c r="E156" s="2"/>
      <c r="F156" s="2"/>
      <c r="G156" s="2"/>
      <c r="H156" s="407"/>
      <c r="I156" s="408"/>
      <c r="J156" s="409">
        <f>SUM(J154:J155)</f>
        <v>0</v>
      </c>
      <c r="K156" s="410">
        <f>SUM(K154:K155)</f>
        <v>255820.75462160824</v>
      </c>
      <c r="L156" s="410">
        <f t="shared" ref="L156:O156" si="21">SUM(L154:L155)</f>
        <v>51164.150924321657</v>
      </c>
      <c r="M156" s="410">
        <f t="shared" si="21"/>
        <v>51164.150924321657</v>
      </c>
      <c r="N156" s="410">
        <f t="shared" si="21"/>
        <v>51164.150924321657</v>
      </c>
      <c r="O156" s="411">
        <f t="shared" si="21"/>
        <v>409313.20739457326</v>
      </c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2:31" ht="16" customHeight="1">
      <c r="B157" s="2"/>
      <c r="C157" s="2"/>
      <c r="D157" s="2"/>
      <c r="E157" s="2"/>
      <c r="F157" s="2"/>
      <c r="G157" s="2"/>
      <c r="H157"/>
      <c r="I157"/>
      <c r="J157"/>
      <c r="K157"/>
      <c r="L157"/>
      <c r="M157"/>
      <c r="N157"/>
      <c r="O157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2:31" ht="16" customHeight="1">
      <c r="B158" s="2"/>
      <c r="C158" s="2"/>
      <c r="D158" s="2"/>
      <c r="E158" s="2"/>
      <c r="F158" s="2"/>
      <c r="G158" s="2"/>
      <c r="H158"/>
      <c r="I158"/>
      <c r="J158"/>
      <c r="K158"/>
      <c r="L158"/>
      <c r="M158"/>
      <c r="N158"/>
      <c r="O158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2:31" ht="16" customHeight="1">
      <c r="B159" s="2"/>
      <c r="C159" s="2"/>
      <c r="D159" s="2"/>
      <c r="E159" s="2"/>
      <c r="F159" s="2"/>
      <c r="G159" s="2"/>
      <c r="H159"/>
      <c r="I159"/>
      <c r="J159"/>
      <c r="K159"/>
      <c r="L159"/>
      <c r="M159"/>
      <c r="N159"/>
      <c r="O159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2:31" ht="16" customHeight="1">
      <c r="B160" s="2"/>
      <c r="C160" s="2"/>
      <c r="D160" s="2"/>
      <c r="E160" s="2"/>
      <c r="F160" s="2"/>
      <c r="G160" s="2"/>
      <c r="H160"/>
      <c r="I160"/>
      <c r="J160"/>
      <c r="K160"/>
      <c r="L160"/>
      <c r="M160"/>
      <c r="N160"/>
      <c r="O160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2:31" ht="16" customHeight="1">
      <c r="B161" s="2"/>
      <c r="C161" s="2"/>
      <c r="D161" s="2"/>
      <c r="E161" s="2"/>
      <c r="F161" s="2"/>
      <c r="G161" s="2"/>
      <c r="H161"/>
      <c r="I161"/>
      <c r="J161"/>
      <c r="K161"/>
      <c r="L161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2:31" ht="16" customHeight="1">
      <c r="B162" s="2"/>
      <c r="C162" s="2"/>
      <c r="D162" s="2"/>
      <c r="E162" s="2"/>
      <c r="F162" s="2"/>
      <c r="G162" s="2"/>
      <c r="H162"/>
      <c r="I162"/>
      <c r="J162"/>
      <c r="K162"/>
      <c r="L16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2:31" ht="16" customHeight="1">
      <c r="B163" s="2"/>
      <c r="C163" s="2"/>
      <c r="D163" s="2"/>
      <c r="E163" s="2"/>
      <c r="F163" s="2"/>
      <c r="G163" s="2"/>
      <c r="H163"/>
      <c r="I163"/>
      <c r="J163"/>
      <c r="K163"/>
      <c r="L163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2:31" ht="16" customHeight="1">
      <c r="B164" s="2"/>
      <c r="C164" s="2"/>
      <c r="D164" s="2"/>
      <c r="E164" s="2"/>
      <c r="F164" s="2"/>
      <c r="G164" s="2"/>
      <c r="H164"/>
      <c r="I164"/>
      <c r="J164"/>
      <c r="K164"/>
      <c r="L164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2:31" ht="16" customHeight="1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2:31" ht="16" customHeight="1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2:31" ht="16" customHeight="1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2:31" ht="16" customHeight="1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2:31" ht="16" customHeight="1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2:31" ht="16" customHeight="1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2:31" ht="16" customHeight="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2:31" ht="16" customHeight="1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2:31" ht="16" customHeight="1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2:31" ht="16" customHeight="1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2:31" ht="16" customHeight="1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2:31" ht="16" customHeight="1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2:31" ht="16" customHeight="1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2:31" ht="16" customHeight="1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2:31" ht="16" customHeight="1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2:31" ht="16" customHeight="1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2:31" ht="16" customHeight="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2:31" ht="16" customHeight="1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2:31" ht="16" customHeight="1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2:31" ht="16" customHeight="1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2:31" ht="16" customHeight="1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2:31" ht="16" customHeight="1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2:31" ht="16" customHeight="1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2:31" ht="16" customHeight="1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2:31" ht="16" customHeight="1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2:31" ht="16" customHeight="1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2:31" ht="16" customHeight="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2:31" ht="16" customHeight="1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2:31" ht="16" customHeight="1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2:31" ht="16" customHeight="1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2:31" ht="16" customHeight="1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2:31" ht="16" customHeight="1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2:31" ht="16" customHeight="1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2:31" ht="16" customHeight="1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2:31" ht="16" customHeight="1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2:31" ht="16" customHeight="1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2:31" ht="16" customHeight="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2:31" ht="16" customHeight="1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2:31" ht="16" customHeight="1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2:31" ht="16" customHeight="1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2:31" ht="16" customHeight="1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2:31" ht="16" customHeight="1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2:31" ht="16" customHeight="1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2:31" ht="16" customHeight="1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2:31" ht="16" customHeight="1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2:31" ht="16" customHeight="1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2:31" ht="16" customHeight="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2:31" ht="16" customHeight="1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2:31" ht="16" customHeight="1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2:31" ht="16" customHeight="1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2:31" ht="16" customHeight="1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2:31" ht="16" customHeight="1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2:31" ht="16" customHeight="1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2:31" ht="16" customHeight="1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2:31" ht="16" customHeight="1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2:31" ht="16" customHeight="1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2:31" ht="16" customHeight="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2:31" ht="16" customHeight="1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2:31" ht="16" customHeight="1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2:31" ht="16" customHeight="1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2:31" ht="16" customHeight="1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2:31" ht="16" customHeight="1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2:31" ht="16" customHeight="1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2:31" ht="16" customHeight="1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2:31" ht="16" customHeight="1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2:31" ht="16" customHeight="1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2:31" ht="16" customHeight="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2:31" ht="16" customHeight="1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2:31" ht="16" customHeight="1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2:31" ht="16" customHeight="1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2:31" ht="16" customHeight="1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2:31" ht="16" customHeight="1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2:31" ht="16" customHeight="1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2:31" ht="16" customHeight="1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2:31" ht="16" customHeight="1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2:31" ht="16" customHeight="1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2:31" ht="16" customHeight="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2:31" ht="16" customHeight="1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2:31" ht="16" customHeight="1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2:31" ht="16" customHeight="1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2:31" ht="16" customHeight="1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2:31" ht="16" customHeight="1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2:31" ht="16" customHeight="1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2:31" ht="16" customHeight="1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2:31" ht="16" customHeight="1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2:31" ht="16" customHeight="1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2:31" ht="16" customHeight="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2:31" ht="16" customHeight="1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2:31" ht="16" customHeight="1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2:31" ht="16" customHeight="1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2:31" ht="16" customHeight="1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2:31" ht="16" customHeight="1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2:31" ht="16" customHeight="1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2:31" ht="16" customHeight="1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2:31" ht="16" customHeight="1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2:31" ht="16" customHeight="1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2:31" ht="16" customHeight="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2:31" ht="16" customHeight="1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2:31" ht="16" customHeight="1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2:31" ht="16" customHeight="1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2:31" ht="16" customHeight="1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2:31" ht="16" customHeight="1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2:31" ht="16" customHeight="1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2:31" ht="16" customHeight="1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2:31" ht="16" customHeight="1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2:31" ht="16" customHeight="1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2:31" ht="16" customHeight="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2:31" ht="16" customHeight="1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2:31" ht="16" customHeight="1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2:31" ht="16" customHeight="1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2:31" ht="16" customHeight="1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2:31" ht="16" customHeight="1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2:31" ht="16" customHeight="1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2:31" ht="16" customHeight="1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2:31" ht="16" customHeight="1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2:31" ht="16" customHeight="1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2:31" ht="16" customHeight="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2:31" ht="16" customHeight="1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2:31" ht="16" customHeight="1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2:31" ht="16" customHeight="1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2:31" ht="16" customHeight="1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2:31" ht="16" customHeight="1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2:31" ht="16" customHeight="1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2:31" ht="16" customHeight="1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2:31" ht="16" customHeight="1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2:31" ht="16" customHeight="1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2:31" ht="16" customHeight="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2:31" ht="16" customHeight="1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2:31" ht="16" customHeight="1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2:31" ht="16" customHeight="1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2:31" ht="16" customHeight="1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2:31" ht="16" customHeight="1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2:31" ht="16" customHeight="1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2:31" ht="16" customHeight="1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2:31" ht="16" customHeight="1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2:31" ht="16" customHeight="1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2:31" ht="16" customHeight="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2:31" ht="16" customHeight="1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2:31" ht="16" customHeight="1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2:31" ht="16" customHeight="1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2:31" ht="16" customHeight="1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2:31" ht="16" customHeight="1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2:31" ht="16" customHeight="1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2:31" ht="16" customHeight="1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2:31" ht="16" customHeight="1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2:31" ht="16" customHeight="1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2:31" ht="16" customHeight="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2:31" ht="16" customHeight="1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2:31" ht="16" customHeight="1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2:31" ht="16" customHeight="1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2:31" ht="16" customHeight="1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2:31" ht="16" customHeight="1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2:31" ht="16" customHeight="1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2:31" ht="16" customHeight="1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2:31" ht="16" customHeight="1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2:31" ht="16" customHeight="1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2:31" ht="16" customHeight="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2:31" ht="16" customHeight="1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2:31" ht="16" customHeight="1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2:31" ht="16" customHeight="1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2:31" ht="16" customHeight="1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2:31" ht="16" customHeight="1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2:31" ht="16" customHeight="1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2:31" ht="16" customHeight="1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2:31" ht="16" customHeight="1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2:31" ht="16" customHeight="1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2:31" ht="16" customHeight="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2:31" ht="16" customHeight="1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2:31" ht="16" customHeight="1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2:31" ht="16" customHeight="1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2:31" ht="16" customHeight="1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2:31" ht="16" customHeight="1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2:31" ht="16" customHeight="1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2:31" ht="16" customHeight="1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2:31" ht="16" customHeight="1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2:31" ht="16" customHeight="1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2:31" ht="16" customHeight="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2:31" ht="16" customHeight="1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2:31" ht="16" customHeight="1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2:31" ht="16" customHeight="1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2:31" ht="16" customHeight="1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2:31" ht="16" customHeight="1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2:31" ht="16" customHeight="1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2:31" ht="16" customHeight="1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2:31" ht="16" customHeight="1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2:31" ht="16" customHeight="1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2:31" ht="16" customHeight="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2:31" ht="16" customHeight="1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2:31" ht="16" customHeight="1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2:31" ht="16" customHeight="1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2:31" ht="16" customHeight="1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2:31" ht="16" customHeight="1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2:31" ht="16" customHeight="1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2:31" ht="16" customHeight="1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2:31" ht="16" customHeight="1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2:31" ht="16" customHeight="1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2:31" ht="16" customHeight="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2:31" ht="16" customHeight="1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2:31" ht="16" customHeight="1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2:31" ht="16" customHeight="1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2:31" ht="16" customHeight="1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2:31" ht="16" customHeight="1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2:31" ht="16" customHeight="1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2:31" ht="16" customHeight="1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2:31" ht="16" customHeight="1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2:31" ht="16" customHeight="1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2:31" ht="16" customHeight="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2:31" ht="16" customHeight="1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2:31" ht="16" customHeight="1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2:31" ht="16" customHeight="1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2:31" ht="16" customHeight="1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2:31" ht="16" customHeight="1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2:31" ht="16" customHeight="1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2:31" ht="16" customHeight="1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2:31" ht="16" customHeight="1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2:31" ht="16" customHeight="1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2:31" ht="16" customHeight="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2:31" ht="16" customHeight="1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2:31" ht="16" customHeight="1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2:31" ht="16" customHeight="1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2:31" ht="16" customHeight="1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2:31" ht="16" customHeight="1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2:31" ht="16" customHeight="1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2:31" ht="16" customHeight="1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2:31" ht="16" customHeight="1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2:31" ht="16" customHeight="1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2:31" ht="16" customHeight="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2:31" ht="16" customHeight="1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2:31" ht="16" customHeight="1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2:31" ht="16" customHeight="1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2:31" ht="16" customHeight="1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2:31" ht="16" customHeight="1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2:31" ht="16" customHeight="1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2:31" ht="16" customHeight="1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2:31" ht="16" customHeight="1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2:31" ht="16" customHeight="1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2:31" ht="16" customHeight="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2:31" ht="16" customHeight="1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2:31" ht="16" customHeight="1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2:31" ht="16" customHeight="1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2:31" ht="16" customHeight="1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2:31" ht="16" customHeight="1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2:31" ht="16" customHeight="1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2:31" ht="16" customHeight="1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2:31" ht="16" customHeight="1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2:31" ht="16" customHeight="1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2:31" ht="16" customHeight="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2:31" ht="16" customHeight="1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2:31" ht="16" customHeight="1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2:31" ht="16" customHeight="1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2:31" ht="16" customHeight="1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2:31" ht="16" customHeight="1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2:31" ht="16" customHeight="1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2:31" ht="16" customHeight="1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2:31" ht="16" customHeight="1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2:31" ht="16" customHeight="1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2:31" ht="16" customHeight="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2:31" ht="16" customHeight="1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2:31" ht="16" customHeight="1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2:31" ht="16" customHeight="1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2:31" ht="16" customHeight="1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2:31" ht="16" customHeight="1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2:31" ht="16" customHeight="1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2:31" ht="16" customHeight="1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2:31" ht="16" customHeight="1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2:31" ht="16" customHeight="1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2:31" ht="16" customHeight="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2:31" ht="16" customHeight="1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2:31" ht="16" customHeight="1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2:31" ht="16" customHeight="1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2:31" ht="16" customHeight="1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2:31" ht="16" customHeight="1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2:31" ht="16" customHeight="1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2:31" ht="16" customHeight="1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2:31" ht="16" customHeight="1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2:31" ht="16" customHeight="1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2:31" ht="16" customHeight="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2:31" ht="16" customHeight="1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2:31" ht="16" customHeight="1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2:31" ht="16" customHeight="1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2:31" ht="16" customHeight="1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2:31" ht="16" customHeight="1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2:31" ht="16" customHeight="1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2:31" ht="16" customHeight="1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2:31" ht="16" customHeight="1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2:31" ht="16" customHeight="1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2:31" ht="16" customHeight="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2:31" ht="16" customHeight="1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2:31" ht="16" customHeight="1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2:31" ht="16" customHeight="1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2:31" ht="16" customHeight="1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2:31" ht="16" customHeight="1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2:31" ht="16" customHeight="1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2:31" ht="16" customHeight="1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2:31" ht="16" customHeight="1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2:31" ht="16" customHeight="1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2:31" ht="16" customHeight="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2:31" ht="16" customHeight="1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2:31" ht="16" customHeight="1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2:31" ht="16" customHeight="1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2:31" ht="16" customHeight="1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2:31" ht="16" customHeight="1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2:31" ht="16" customHeight="1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2:31" ht="16" customHeight="1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2:31" ht="16" customHeight="1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2:31" ht="16" customHeight="1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2:31" ht="16" customHeight="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2:31" ht="16" customHeight="1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2:31" ht="16" customHeight="1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2:31" ht="16" customHeight="1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2:31" ht="16" customHeight="1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2:31" ht="16" customHeight="1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2:31" ht="16" customHeight="1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2:31" ht="16" customHeight="1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2:31" ht="16" customHeight="1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2:31" ht="16" customHeight="1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2:31" ht="16" customHeight="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2:31" ht="16" customHeight="1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2:31" ht="16" customHeight="1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2:31" ht="16" customHeight="1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2:31" ht="16" customHeight="1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2:31" ht="16" customHeight="1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2:31" ht="16" customHeight="1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2:31" ht="16" customHeight="1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2:31" ht="16" customHeight="1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2:31" ht="16" customHeight="1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2:31" ht="16" customHeight="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2:31" ht="16" customHeight="1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2:31" ht="16" customHeight="1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2:31" ht="16" customHeight="1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2:31" ht="16" customHeight="1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2:31" ht="16" customHeight="1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2:31" ht="16" customHeight="1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2:31" ht="16" customHeight="1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2:31" ht="16" customHeight="1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2:31" ht="16" customHeight="1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2:31" ht="16" customHeight="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2:31" ht="16" customHeight="1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2:31" ht="16" customHeight="1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2:31" ht="16" customHeight="1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2:31" ht="16" customHeight="1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2:31" ht="16" customHeight="1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2:31" ht="16" customHeight="1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2:31" ht="16" customHeight="1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2:31" ht="16" customHeight="1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2:31" ht="16" customHeight="1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2:31" ht="16" customHeight="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2:31" ht="16" customHeight="1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2:31" ht="16" customHeight="1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2:31" ht="16" customHeight="1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2:31" ht="16" customHeight="1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2:31" ht="16" customHeight="1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2:31" ht="16" customHeight="1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2:31" ht="16" customHeight="1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2:31" ht="16" customHeight="1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2:31" ht="16" customHeight="1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2:31" ht="16" customHeight="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2:31" ht="16" customHeight="1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2:31" ht="16" customHeight="1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2:31" ht="16" customHeight="1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2:31" ht="16" customHeight="1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2:31" ht="16" customHeight="1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2:31" ht="16" customHeight="1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2:31" ht="16" customHeight="1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2:31" ht="16" customHeight="1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2:31" ht="16" customHeight="1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2:31" ht="16" customHeight="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2:31" ht="16" customHeight="1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2:31" ht="16" customHeight="1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2:31" ht="16" customHeight="1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2:31" ht="16" customHeight="1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2:31" ht="16" customHeight="1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2:31" ht="16" customHeight="1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2:31" ht="16" customHeight="1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2:31" ht="16" customHeight="1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2:31" ht="16" customHeight="1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2:31" ht="16" customHeight="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2:31" ht="16" customHeight="1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2:31" ht="16" customHeight="1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2:31" ht="16" customHeight="1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2:31" ht="16" customHeight="1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2:31" ht="16" customHeight="1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2:31" ht="16" customHeight="1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2:31" ht="16" customHeight="1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2:31" ht="16" customHeight="1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2:31" ht="16" customHeight="1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2:31" ht="16" customHeight="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2:31" ht="16" customHeight="1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2:31" ht="16" customHeight="1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2:31" ht="16" customHeight="1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2:31" ht="16" customHeight="1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2:31" ht="16" customHeight="1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2:31" ht="16" customHeight="1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2:31" ht="16" customHeight="1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2:31" ht="16" customHeight="1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2:31" ht="16" customHeight="1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2:31" ht="16" customHeight="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2:31" ht="16" customHeight="1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2:31" ht="16" customHeight="1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2:31" ht="16" customHeight="1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2:31" ht="16" customHeight="1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2:31" ht="16" customHeight="1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2:31" ht="16" customHeight="1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2:31" ht="16" customHeight="1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2:31" ht="16" customHeight="1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2:31" ht="16" customHeight="1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2:31" ht="16" customHeight="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2:31" ht="16" customHeight="1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2:31" ht="16" customHeight="1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2:31" ht="16" customHeight="1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2:31" ht="16" customHeight="1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2:31" ht="16" customHeight="1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2:31" ht="16" customHeight="1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2:31" ht="16" customHeight="1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2:31" ht="16" customHeight="1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2:31" ht="16" customHeight="1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2:31" ht="16" customHeight="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2:31" ht="16" customHeight="1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2:31" ht="16" customHeight="1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2:31" ht="16" customHeight="1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2:31" ht="16" customHeight="1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2:31" ht="16" customHeight="1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2:31" ht="16" customHeight="1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2:31" ht="16" customHeight="1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2:31" ht="16" customHeight="1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2:31" ht="16" customHeight="1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2:31" ht="16" customHeight="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2:31" ht="16" customHeight="1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2:31" ht="16" customHeight="1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2:31" ht="16" customHeight="1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2:31" ht="16" customHeight="1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2:31" ht="16" customHeight="1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2:31" ht="16" customHeight="1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2:31" ht="16" customHeight="1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2:31" ht="16" customHeight="1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2:31" ht="16" customHeight="1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2:31" ht="16" customHeight="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2:31" ht="16" customHeight="1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2:31" ht="16" customHeight="1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2:31" ht="16" customHeight="1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2:31" ht="16" customHeight="1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2:31" ht="16" customHeight="1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2:31" ht="16" customHeight="1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2:31" ht="16" customHeight="1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2:31" ht="16" customHeight="1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2:31" ht="16" customHeight="1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2:31" ht="16" customHeight="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2:31" ht="16" customHeight="1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2:31" ht="16" customHeight="1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2:31" ht="16" customHeight="1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2:31" ht="16" customHeight="1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2:31" ht="16" customHeight="1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2:31" ht="16" customHeight="1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2:31" ht="16" customHeight="1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2:31" ht="16" customHeight="1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2:31" ht="16" customHeight="1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2:31" ht="16" customHeight="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2:31" ht="16" customHeight="1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2:31" ht="16" customHeight="1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2:31" ht="16" customHeight="1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2:31" ht="16" customHeight="1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2:31" ht="16" customHeight="1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2:31" ht="16" customHeight="1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2:31" ht="16" customHeight="1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2:31" ht="16" customHeight="1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2:31" ht="16" customHeight="1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2:31" ht="16" customHeight="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2:31" ht="16" customHeight="1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2:31" ht="16" customHeight="1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2:31" ht="16" customHeight="1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2:31" ht="16" customHeight="1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2:31" ht="16" customHeight="1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2:31" ht="16" customHeight="1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2:31" ht="16" customHeight="1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2:31" ht="16" customHeight="1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2:31" ht="16" customHeight="1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2:31" ht="16" customHeight="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2:31" ht="16" customHeight="1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2:31" ht="16" customHeight="1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2:31" ht="16" customHeight="1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2:31" ht="16" customHeight="1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2:31" ht="16" customHeight="1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2:31" ht="16" customHeight="1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2:31" ht="16" customHeight="1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2:31" ht="16" customHeight="1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2:31" ht="16" customHeight="1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2:31" ht="16" customHeight="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2:31" ht="16" customHeight="1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2:31" ht="16" customHeight="1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2:31" ht="16" customHeight="1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2:31" ht="16" customHeight="1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2:31" ht="16" customHeight="1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2:31" ht="16" customHeight="1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2:31" ht="16" customHeight="1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2:31" ht="16" customHeight="1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2:31" ht="16" customHeight="1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2:31" ht="16" customHeight="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2:31" ht="16" customHeight="1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2:31" ht="16" customHeight="1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2:31" ht="16" customHeight="1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2:31" ht="16" customHeight="1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2:31" ht="16" customHeight="1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2:31" ht="16" customHeight="1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2:31" ht="16" customHeight="1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2:31" ht="16" customHeight="1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2:31" ht="16" customHeight="1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2:31" ht="16" customHeight="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2:31" ht="16" customHeight="1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2:31" ht="16" customHeight="1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2:31" ht="16" customHeight="1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2:31" ht="16" customHeight="1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2:31" ht="16" customHeight="1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2:31" ht="16" customHeight="1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2:31" ht="16" customHeight="1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2:31" ht="16" customHeight="1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2:31" ht="16" customHeight="1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2:31" ht="16" customHeight="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2:31" ht="16" customHeight="1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2:31" ht="16" customHeight="1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2:31" ht="16" customHeight="1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2:31" ht="16" customHeight="1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2:31" ht="16" customHeight="1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2:31" ht="16" customHeight="1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2:31" ht="16" customHeight="1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2:31" ht="16" customHeight="1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2:31" ht="16" customHeight="1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2:31" ht="16" customHeight="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2:31" ht="16" customHeight="1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2:31" ht="16" customHeight="1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2:31" ht="16" customHeight="1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2:31" ht="16" customHeight="1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2:31" ht="16" customHeight="1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2:31" ht="16" customHeight="1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2:31" ht="16" customHeight="1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2:31" ht="16" customHeight="1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2:31" ht="16" customHeight="1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2:31" ht="16" customHeight="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2:31" ht="16" customHeight="1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2:31" ht="16" customHeight="1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2:31" ht="16" customHeight="1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2:31" ht="16" customHeight="1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2:31" ht="16" customHeight="1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2:31" ht="16" customHeight="1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2:31" ht="16" customHeight="1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2:31" ht="16" customHeight="1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2:31" ht="16" customHeight="1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2:31" ht="16" customHeight="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2:31" ht="16" customHeight="1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2:31" ht="16" customHeight="1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2:31" ht="16" customHeight="1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2:31" ht="16" customHeight="1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2:31" ht="16" customHeight="1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2:31" ht="16" customHeight="1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2:31" ht="16" customHeight="1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2:31" ht="16" customHeight="1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2:31" ht="16" customHeight="1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2:31" ht="16" customHeight="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2:31" ht="16" customHeight="1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2:31" ht="16" customHeight="1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2:31" ht="16" customHeight="1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2:31" ht="16" customHeight="1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2:31" ht="16" customHeight="1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2:31" ht="16" customHeight="1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2:31" ht="16" customHeight="1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2:31" ht="16" customHeight="1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2:31" ht="16" customHeight="1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2:31" ht="16" customHeight="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2:31" ht="16" customHeight="1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2:31" ht="16" customHeight="1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2:31" ht="16" customHeight="1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2:31" ht="16" customHeight="1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2:31" ht="16" customHeight="1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2:31" ht="16" customHeight="1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2:31" ht="16" customHeight="1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2:31" ht="16" customHeight="1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2:31" ht="16" customHeight="1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2:31" ht="16" customHeight="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2:31" ht="16" customHeight="1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2:31" ht="16" customHeight="1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2:31" ht="16" customHeight="1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2:31" ht="16" customHeight="1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2:31" ht="16" customHeight="1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2:31" ht="16" customHeight="1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2:31" ht="16" customHeight="1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2:31" ht="16" customHeight="1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2:31" ht="16" customHeight="1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2:31" ht="16" customHeight="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2:31" ht="16" customHeight="1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2:31" ht="16" customHeight="1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2:31" ht="16" customHeight="1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2:31" ht="16" customHeight="1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2:31" ht="16" customHeight="1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2:31" ht="16" customHeight="1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2:31" ht="16" customHeight="1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2:31" ht="16" customHeight="1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2:31" ht="16" customHeight="1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2:31" ht="16" customHeight="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2:31" ht="16" customHeight="1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2:31" ht="16" customHeight="1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2:31" ht="16" customHeight="1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2:31" ht="16" customHeight="1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2:31" ht="16" customHeight="1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2:31" ht="16" customHeight="1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2:31" ht="16" customHeight="1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2:31" ht="16" customHeight="1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2:31" ht="16" customHeight="1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2:31" ht="16" customHeight="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2:31" ht="16" customHeight="1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2:31" ht="16" customHeight="1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2:31" ht="16" customHeight="1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2:31" ht="16" customHeight="1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2:31" ht="16" customHeight="1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2:31" ht="16" customHeight="1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2:31" ht="16" customHeight="1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2:31" ht="16" customHeight="1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2:31" ht="16" customHeight="1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2:31" ht="16" customHeight="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2:31" ht="16" customHeight="1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2:31" ht="16" customHeight="1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2:31" ht="16" customHeight="1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2:31" ht="16" customHeight="1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2:31" ht="16" customHeight="1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2:31" ht="16" customHeight="1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2:31" ht="16" customHeight="1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2:31" ht="16" customHeight="1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2:31" ht="16" customHeight="1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2:31" ht="16" customHeight="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2:31" ht="16" customHeight="1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2:31" ht="16" customHeight="1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2:31" ht="16" customHeight="1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2:31" ht="16" customHeight="1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2:31" ht="16" customHeight="1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2:31" ht="16" customHeight="1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2:31" ht="16" customHeight="1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2:31" ht="16" customHeight="1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2:31" ht="16" customHeight="1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2:31" ht="16" customHeight="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2:31" ht="16" customHeight="1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2:31" ht="16" customHeight="1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2:31" ht="16" customHeight="1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2:31" ht="16" customHeight="1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2:31" ht="16" customHeight="1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2:31" ht="16" customHeight="1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2:31" ht="16" customHeight="1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2:31" ht="16" customHeight="1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2:31" ht="16" customHeight="1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2:31" ht="16" customHeight="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2:31" ht="16" customHeight="1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2:31" ht="16" customHeight="1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2:31" ht="16" customHeight="1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2:31" ht="16" customHeight="1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2:31" ht="16" customHeight="1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2:31" ht="16" customHeight="1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2:31" ht="16" customHeight="1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2:31" ht="16" customHeight="1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2:31" ht="16" customHeight="1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2:31" ht="16" customHeight="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2:31" ht="16" customHeight="1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2:31" ht="16" customHeight="1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2:31" ht="16" customHeight="1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2:31" ht="16" customHeight="1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2:31" ht="16" customHeight="1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2:31" ht="16" customHeight="1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2:31" ht="16" customHeight="1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2:31" ht="16" customHeight="1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2:31" ht="16" customHeight="1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2:31" ht="16" customHeight="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2:31" ht="16" customHeight="1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2:31" ht="16" customHeight="1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2:31" ht="16" customHeight="1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2:31" ht="16" customHeight="1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2:31" ht="16" customHeight="1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2:31" ht="16" customHeight="1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2:31" ht="16" customHeight="1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2:31" ht="16" customHeight="1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2:31" ht="16" customHeight="1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2:31" ht="16" customHeight="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2:31" ht="16" customHeight="1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2:31" ht="16" customHeight="1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2:31" ht="16" customHeight="1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2:31" ht="16" customHeight="1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2:31" ht="16" customHeight="1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2:31" ht="16" customHeight="1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2:31" ht="16" customHeight="1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2:31" ht="16" customHeight="1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2:31" ht="16" customHeight="1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2:31" ht="16" customHeight="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2:31" ht="16" customHeight="1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2:31" ht="16" customHeight="1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2:31" ht="16" customHeight="1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2:31" ht="16" customHeight="1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2:31" ht="16" customHeight="1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2:31" ht="16" customHeight="1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2:31" ht="16" customHeight="1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2:31" ht="16" customHeight="1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2:31" ht="16" customHeight="1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2:31" ht="16" customHeight="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2:31" ht="16" customHeight="1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2:31" ht="16" customHeight="1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2:31" ht="16" customHeight="1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2:31" ht="16" customHeight="1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2:31" ht="16" customHeight="1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2:31" ht="16" customHeight="1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2:31" ht="16" customHeight="1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2:31" ht="16" customHeight="1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2:31" ht="16" customHeight="1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2:31" ht="16" customHeight="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2:31" ht="16" customHeight="1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2:31" ht="16" customHeight="1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2:31" ht="16" customHeight="1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2:31" ht="16" customHeight="1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2:31" ht="16" customHeight="1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2:31" ht="16" customHeight="1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2:31" ht="16" customHeight="1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2:31" ht="16" customHeight="1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2:31" ht="16" customHeight="1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2:31" ht="16" customHeight="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2:31" ht="16" customHeight="1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2:31" ht="16" customHeight="1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2:31" ht="16" customHeight="1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2:31" ht="16" customHeight="1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2:31" ht="16" customHeight="1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2:31" ht="16" customHeight="1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2:31" ht="16" customHeight="1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2:31" ht="16" customHeight="1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2:31" ht="16" customHeight="1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2:31" ht="16" customHeight="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2:31" ht="16" customHeight="1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2:31" ht="16" customHeight="1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2:31" ht="16" customHeight="1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2:31" ht="16" customHeight="1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2:31" ht="16" customHeight="1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2:31" ht="16" customHeight="1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2:31" ht="16" customHeight="1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2:31" ht="16" customHeight="1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2:31" ht="16" customHeight="1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2:31" ht="16" customHeight="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2:31" ht="16" customHeight="1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2:31" ht="16" customHeight="1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2:31" ht="16" customHeight="1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2:31" ht="16" customHeight="1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2:31" ht="16" customHeight="1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2:31" ht="16" customHeight="1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2:31" ht="16" customHeight="1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2:31" ht="16" customHeight="1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2:31" ht="16" customHeight="1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2:31" ht="16" customHeight="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2:31" ht="16" customHeight="1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2:31" ht="16" customHeight="1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2:31" ht="16" customHeight="1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2:31" ht="16" customHeight="1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2:31" ht="16" customHeight="1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2:31" ht="16" customHeight="1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2:31" ht="16" customHeight="1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2:31" ht="16" customHeight="1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2:31" ht="16" customHeight="1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2:31" ht="16" customHeight="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2:31" ht="16" customHeight="1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2:31" ht="16" customHeight="1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2:31" ht="16" customHeight="1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2:31" ht="16" customHeight="1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  <row r="926" spans="2:31" ht="16" customHeight="1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</row>
    <row r="927" spans="2:31" ht="16" customHeight="1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</row>
    <row r="928" spans="2:31" ht="16" customHeight="1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</row>
    <row r="929" spans="2:31" ht="16" customHeight="1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</row>
    <row r="930" spans="2:31" ht="16" customHeight="1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</row>
    <row r="931" spans="2:31" ht="16" customHeight="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</row>
    <row r="932" spans="2:31" ht="16" customHeight="1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</row>
    <row r="933" spans="2:31" ht="16" customHeight="1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</row>
    <row r="934" spans="2:31" ht="16" customHeight="1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</row>
    <row r="935" spans="2:31" ht="16" customHeight="1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</row>
    <row r="936" spans="2:31" ht="16" customHeight="1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</row>
    <row r="937" spans="2:31" ht="16" customHeight="1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</row>
    <row r="938" spans="2:31" ht="16" customHeight="1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</row>
    <row r="939" spans="2:31" ht="16" customHeight="1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</row>
    <row r="940" spans="2:31" ht="16" customHeight="1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</row>
    <row r="941" spans="2:31" ht="16" customHeight="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</row>
    <row r="942" spans="2:31" ht="16" customHeight="1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</row>
    <row r="943" spans="2:31" ht="16" customHeight="1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</row>
    <row r="944" spans="2:31" ht="16" customHeight="1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</row>
    <row r="945" spans="2:31" ht="16" customHeight="1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</row>
    <row r="946" spans="2:31" ht="16" customHeight="1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</row>
    <row r="947" spans="2:31" ht="16" customHeight="1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</row>
    <row r="948" spans="2:31" ht="16" customHeight="1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</row>
    <row r="949" spans="2:31" ht="16" customHeight="1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</row>
    <row r="950" spans="2:31" ht="16" customHeight="1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</row>
    <row r="951" spans="2:31" ht="16" customHeight="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</row>
    <row r="952" spans="2:31" ht="16" customHeight="1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</row>
    <row r="953" spans="2:31" ht="16" customHeight="1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</row>
    <row r="954" spans="2:31" ht="16" customHeight="1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</row>
    <row r="955" spans="2:31" ht="16" customHeight="1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</row>
    <row r="956" spans="2:31" ht="16" customHeight="1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</row>
    <row r="957" spans="2:31" ht="16" customHeight="1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</row>
    <row r="958" spans="2:31" ht="16" customHeight="1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</row>
    <row r="959" spans="2:31" ht="16" customHeight="1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</row>
    <row r="960" spans="2:31" ht="16" customHeight="1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</row>
    <row r="961" spans="2:31" ht="16" customHeight="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</row>
    <row r="962" spans="2:31" ht="16" customHeight="1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</row>
    <row r="963" spans="2:31" ht="16" customHeight="1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</row>
    <row r="964" spans="2:31" ht="16" customHeight="1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</row>
    <row r="965" spans="2:31" ht="16" customHeight="1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</row>
    <row r="966" spans="2:31" ht="16" customHeight="1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</row>
    <row r="967" spans="2:31" ht="16" customHeight="1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</row>
    <row r="968" spans="2:31" ht="16" customHeight="1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</row>
    <row r="969" spans="2:31" ht="16" customHeight="1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</row>
    <row r="970" spans="2:31" ht="16" customHeight="1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</row>
    <row r="971" spans="2:31" ht="16" customHeight="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</row>
    <row r="972" spans="2:31" ht="16" customHeight="1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</row>
    <row r="973" spans="2:31" ht="16" customHeight="1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</row>
    <row r="974" spans="2:31" ht="16" customHeight="1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</row>
    <row r="975" spans="2:31" ht="16" customHeight="1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</row>
    <row r="976" spans="2:31" ht="16" customHeight="1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</row>
    <row r="977" spans="2:31" ht="16" customHeight="1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</row>
    <row r="978" spans="2:31" ht="16" customHeight="1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</row>
    <row r="979" spans="2:31" ht="16" customHeight="1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</row>
    <row r="980" spans="2:31" ht="16" customHeight="1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</row>
    <row r="981" spans="2:31" ht="16" customHeight="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</row>
    <row r="982" spans="2:31" ht="16" customHeight="1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</row>
    <row r="983" spans="2:31" ht="16" customHeight="1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</row>
    <row r="984" spans="2:31" ht="16" customHeight="1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</row>
    <row r="985" spans="2:31" ht="16" customHeight="1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</row>
    <row r="986" spans="2:31" ht="16" customHeight="1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</row>
    <row r="987" spans="2:31" ht="16" customHeight="1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</row>
    <row r="988" spans="2:31" ht="16" customHeight="1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</row>
    <row r="989" spans="2:31" ht="16" customHeight="1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</row>
    <row r="990" spans="2:31" ht="16" customHeight="1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</row>
    <row r="991" spans="2:31" ht="16" customHeight="1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</row>
    <row r="992" spans="2:31" ht="16" customHeight="1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</row>
    <row r="993" spans="2:31" ht="16" customHeight="1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</row>
    <row r="994" spans="2:31" ht="16" customHeight="1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</row>
    <row r="995" spans="2:31" ht="16" customHeight="1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</row>
    <row r="996" spans="2:31" ht="16" customHeight="1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</row>
    <row r="997" spans="2:31" ht="16" customHeight="1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</row>
    <row r="998" spans="2:31" ht="16" customHeight="1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</row>
    <row r="999" spans="2:31" ht="16" customHeight="1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</row>
    <row r="1000" spans="2:31" ht="16" customHeight="1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</row>
    <row r="1001" spans="2:31" ht="16" customHeight="1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</row>
    <row r="1002" spans="2:31" ht="16" customHeight="1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</row>
    <row r="1003" spans="2:31" ht="16" customHeight="1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</row>
    <row r="1004" spans="2:31" ht="16" customHeight="1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</row>
    <row r="1005" spans="2:31" ht="16" customHeight="1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</row>
    <row r="1006" spans="2:31" ht="16" customHeight="1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</row>
    <row r="1007" spans="2:31" ht="16" customHeight="1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</row>
    <row r="1008" spans="2:31" ht="16" customHeight="1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</row>
    <row r="1009" spans="2:31" ht="16" customHeight="1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</row>
    <row r="1010" spans="2:31" ht="16" customHeight="1"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</row>
  </sheetData>
  <sheetProtection password="CC59" sheet="1" objects="1" scenarios="1"/>
  <phoneticPr fontId="26" type="noConversion"/>
  <conditionalFormatting sqref="H85:H86">
    <cfRule type="expression" dxfId="20" priority="8">
      <formula>AND($H$84="IRR")</formula>
    </cfRule>
  </conditionalFormatting>
  <conditionalFormatting sqref="H19:J26">
    <cfRule type="expression" dxfId="19" priority="2">
      <formula>AND($J$11="Manual $ Input")</formula>
    </cfRule>
  </conditionalFormatting>
  <conditionalFormatting sqref="I11">
    <cfRule type="expression" dxfId="18" priority="9">
      <formula>AND($J$11="Loan Sizer")</formula>
    </cfRule>
  </conditionalFormatting>
  <conditionalFormatting sqref="I68:J68">
    <cfRule type="expression" dxfId="17" priority="3">
      <formula>AND($I$72&gt;2)</formula>
    </cfRule>
  </conditionalFormatting>
  <conditionalFormatting sqref="J36">
    <cfRule type="cellIs" dxfId="16" priority="11" operator="equal">
      <formula>"ERROR"</formula>
    </cfRule>
    <cfRule type="cellIs" dxfId="15" priority="12" operator="equal">
      <formula>"OK"</formula>
    </cfRule>
  </conditionalFormatting>
  <conditionalFormatting sqref="J60">
    <cfRule type="cellIs" dxfId="14" priority="13" operator="equal">
      <formula>"ERROR"</formula>
    </cfRule>
    <cfRule type="cellIs" dxfId="13" priority="14" operator="equal">
      <formula>"OK"</formula>
    </cfRule>
  </conditionalFormatting>
  <conditionalFormatting sqref="L116">
    <cfRule type="cellIs" dxfId="12" priority="5" operator="notEqual">
      <formula>1</formula>
    </cfRule>
  </conditionalFormatting>
  <conditionalFormatting sqref="O143">
    <cfRule type="cellIs" dxfId="11" priority="1" operator="notEqual">
      <formula>1</formula>
    </cfRule>
  </conditionalFormatting>
  <conditionalFormatting sqref="AH13:AH27">
    <cfRule type="cellIs" dxfId="10" priority="4" operator="equal">
      <formula>"error"</formula>
    </cfRule>
  </conditionalFormatting>
  <dataValidations count="10">
    <dataValidation allowBlank="1" showErrorMessage="1" sqref="E42" xr:uid="{00000000-0002-0000-0100-000000000000}"/>
    <dataValidation type="list" allowBlank="1" showInputMessage="1" showErrorMessage="1" sqref="H84" xr:uid="{00000000-0002-0000-0100-000001000000}">
      <formula1>"Simple,IRR"</formula1>
    </dataValidation>
    <dataValidation type="list" allowBlank="1" showInputMessage="1" showErrorMessage="1" sqref="H85" xr:uid="{00000000-0002-0000-0100-000002000000}">
      <formula1>"Cumulative,Non-Cumulative"</formula1>
    </dataValidation>
    <dataValidation type="list" allowBlank="1" showInputMessage="1" showErrorMessage="1" sqref="J72" xr:uid="{00000000-0002-0000-0100-000003000000}">
      <formula1>"IRR Waterfall, Preferred Return, Class A (no upside),Class B, Class C, Class D, Class E"</formula1>
    </dataValidation>
    <dataValidation type="list" allowBlank="1" showInputMessage="1" showErrorMessage="1" sqref="J11" xr:uid="{00000000-0002-0000-0100-000004000000}">
      <formula1>"Manual $ Input,Loan Sizer"</formula1>
    </dataValidation>
    <dataValidation type="list" allowBlank="1" showInputMessage="1" showErrorMessage="1" sqref="H86" xr:uid="{00000000-0002-0000-0100-000005000000}">
      <formula1>"Return on Capital, Return of Capital"</formula1>
    </dataValidation>
    <dataValidation type="list" allowBlank="1" showInputMessage="1" showErrorMessage="1" sqref="E43" xr:uid="{00000000-0002-0000-0100-000006000000}">
      <formula1>"LTV,LTC"</formula1>
    </dataValidation>
    <dataValidation type="list" allowBlank="1" showInputMessage="1" showErrorMessage="1" sqref="J10 J39 J148:N148" xr:uid="{00000000-0002-0000-0100-000007000000}">
      <formula1>"Yes,No"</formula1>
    </dataValidation>
    <dataValidation type="list" allowBlank="1" showInputMessage="1" showErrorMessage="1" sqref="E56" xr:uid="{00000000-0002-0000-0100-000008000000}">
      <formula1>"Exit Year NOI, 1-Year Forward"</formula1>
    </dataValidation>
    <dataValidation type="list" allowBlank="1" showInputMessage="1" showErrorMessage="1" sqref="J45 J18" xr:uid="{00000000-0002-0000-0100-000009000000}">
      <formula1>"Trailing 12 month, 1-Year Forward"</formula1>
    </dataValidation>
  </dataValidations>
  <hyperlinks>
    <hyperlink ref="H77" location="'Preferred Return Waterfall'!A1" display="Waterfall tab" xr:uid="{00000000-0004-0000-0100-000000000000}"/>
    <hyperlink ref="H97" location="'IRR Waterfall'!A1" display="Waterfall tab" xr:uid="{00000000-0004-0000-0100-000001000000}"/>
    <hyperlink ref="H142" location="'Multi-Class Waterfall'!A1" display="Waterfall tab" xr:uid="{00000000-0004-0000-0100-000002000000}"/>
  </hyperlinks>
  <pageMargins left="0.75" right="0.75" top="1" bottom="1" header="0" footer="0"/>
  <pageSetup scale="20" orientation="landscape" r:id="rId1"/>
  <headerFooter>
    <oddHeader>&amp;C000000Village oaks  condominiums</oddHeader>
    <oddFooter>&amp;L000000&amp;P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A000000}">
          <x14:formula1>
            <xm:f>'Dropdown Lists'!$B$3:$B$12</xm:f>
          </x14:formula1>
          <xm:sqref>E55 J40 J13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U1066"/>
  <sheetViews>
    <sheetView showGridLines="0" zoomScale="70" zoomScaleNormal="70" zoomScaleSheetLayoutView="70" workbookViewId="0">
      <pane ySplit="13" topLeftCell="A99" activePane="bottomLeft" state="frozen"/>
      <selection pane="bottomLeft" activeCell="F1" sqref="F1"/>
    </sheetView>
  </sheetViews>
  <sheetFormatPr defaultColWidth="11.453125" defaultRowHeight="14.5" outlineLevelRow="1" outlineLevelCol="1"/>
  <cols>
    <col min="1" max="1" width="1.81640625" customWidth="1"/>
    <col min="2" max="2" width="16.453125" customWidth="1"/>
    <col min="3" max="3" width="7.1796875" customWidth="1"/>
    <col min="4" max="4" width="11.453125" customWidth="1"/>
    <col min="5" max="5" width="11.1796875" bestFit="1" customWidth="1"/>
    <col min="6" max="6" width="12.81640625" customWidth="1"/>
    <col min="7" max="7" width="2" customWidth="1"/>
    <col min="8" max="8" width="14.453125" bestFit="1" customWidth="1"/>
    <col min="9" max="9" width="11.54296875" hidden="1" customWidth="1" outlineLevel="1"/>
    <col min="10" max="10" width="3" hidden="1" customWidth="1" outlineLevel="1"/>
    <col min="11" max="11" width="6.81640625" hidden="1" customWidth="1" outlineLevel="1"/>
    <col min="12" max="12" width="12.453125" bestFit="1" customWidth="1" collapsed="1"/>
    <col min="13" max="13" width="1.453125" customWidth="1"/>
    <col min="14" max="14" width="6.453125" customWidth="1"/>
    <col min="15" max="15" width="12" customWidth="1"/>
    <col min="16" max="16" width="1.81640625" customWidth="1"/>
    <col min="17" max="17" width="6.453125" customWidth="1"/>
    <col min="18" max="18" width="14.54296875" customWidth="1"/>
    <col min="19" max="19" width="1.54296875" customWidth="1"/>
    <col min="20" max="20" width="5.54296875" bestFit="1" customWidth="1"/>
    <col min="21" max="21" width="10.453125" bestFit="1" customWidth="1"/>
    <col min="22" max="22" width="1.54296875" customWidth="1"/>
    <col min="23" max="23" width="5.54296875" bestFit="1" customWidth="1"/>
    <col min="24" max="24" width="11.453125" bestFit="1" customWidth="1"/>
    <col min="25" max="25" width="1.54296875" customWidth="1"/>
    <col min="26" max="26" width="5.54296875" bestFit="1" customWidth="1"/>
    <col min="27" max="27" width="10.453125" bestFit="1" customWidth="1"/>
    <col min="28" max="28" width="1.54296875" customWidth="1"/>
    <col min="29" max="29" width="5.54296875" bestFit="1" customWidth="1"/>
    <col min="30" max="30" width="10.453125" bestFit="1" customWidth="1"/>
    <col min="31" max="31" width="1.54296875" customWidth="1"/>
    <col min="32" max="32" width="5.54296875" bestFit="1" customWidth="1"/>
    <col min="33" max="33" width="10.453125" bestFit="1" customWidth="1"/>
    <col min="34" max="34" width="1.54296875" customWidth="1"/>
    <col min="35" max="35" width="5.54296875" bestFit="1" customWidth="1"/>
    <col min="36" max="36" width="10.453125" bestFit="1" customWidth="1"/>
    <col min="37" max="37" width="2" customWidth="1"/>
    <col min="38" max="38" width="5.54296875" bestFit="1" customWidth="1"/>
    <col min="39" max="39" width="11.453125" bestFit="1" customWidth="1"/>
    <col min="40" max="40" width="1.453125" customWidth="1"/>
    <col min="41" max="41" width="5.54296875" bestFit="1" customWidth="1"/>
    <col min="42" max="42" width="10.453125" bestFit="1" customWidth="1"/>
    <col min="43" max="43" width="3.453125" customWidth="1"/>
    <col min="44" max="44" width="2.453125" customWidth="1"/>
    <col min="45" max="45" width="8.81640625" customWidth="1"/>
    <col min="46" max="46" width="13.54296875" bestFit="1" customWidth="1"/>
    <col min="47" max="48" width="8.453125" customWidth="1"/>
  </cols>
  <sheetData>
    <row r="1" spans="1:47" ht="258.75" customHeight="1">
      <c r="B1" s="2"/>
      <c r="C1" s="2"/>
      <c r="D1" s="2"/>
      <c r="E1" s="2"/>
      <c r="F1" s="2"/>
      <c r="H1" s="2"/>
      <c r="I1" s="2"/>
      <c r="K1" s="2"/>
      <c r="L1" s="2"/>
      <c r="N1" s="2"/>
      <c r="O1" s="2"/>
      <c r="Q1" s="2"/>
      <c r="R1" s="2"/>
      <c r="T1" s="2"/>
      <c r="U1" s="2"/>
      <c r="W1" s="2"/>
      <c r="X1" s="2"/>
      <c r="Z1" s="2"/>
      <c r="AA1" s="2"/>
      <c r="AC1" s="2"/>
      <c r="AD1" s="2"/>
      <c r="AF1" s="2"/>
      <c r="AG1" s="2"/>
      <c r="AI1" s="2"/>
      <c r="AJ1" s="2"/>
      <c r="AL1" s="2"/>
      <c r="AM1" s="2"/>
      <c r="AO1" s="2"/>
      <c r="AP1" s="2"/>
    </row>
    <row r="2" spans="1:47">
      <c r="B2" s="2"/>
      <c r="C2" s="2"/>
      <c r="E2" s="363" t="s">
        <v>0</v>
      </c>
      <c r="F2" s="622"/>
      <c r="G2" s="622"/>
      <c r="H2" s="364"/>
      <c r="I2" s="364"/>
      <c r="J2" s="364"/>
      <c r="K2" s="364"/>
      <c r="L2" s="364"/>
      <c r="M2" s="364"/>
      <c r="N2" s="364"/>
      <c r="O2" s="364"/>
      <c r="P2" s="365"/>
      <c r="Q2" s="365" t="s">
        <v>1</v>
      </c>
      <c r="R2" s="366" t="str">
        <f>Assumptions!$M$2</f>
        <v>Preferred Return</v>
      </c>
      <c r="W2" s="2"/>
      <c r="X2" s="2"/>
      <c r="Z2" s="2"/>
      <c r="AA2" s="2"/>
      <c r="AC2" s="2"/>
      <c r="AD2" s="2"/>
      <c r="AF2" s="2"/>
      <c r="AG2" s="2"/>
      <c r="AI2" s="2"/>
      <c r="AJ2" s="2"/>
      <c r="AL2" s="2"/>
      <c r="AM2" s="2"/>
      <c r="AO2" s="2"/>
      <c r="AP2" s="2"/>
    </row>
    <row r="3" spans="1:47">
      <c r="B3" s="2"/>
      <c r="C3" s="2"/>
      <c r="E3" s="358" t="s">
        <v>2</v>
      </c>
      <c r="F3" s="782"/>
      <c r="G3" s="782"/>
      <c r="H3" s="359"/>
      <c r="I3" s="359"/>
      <c r="J3" s="359"/>
      <c r="K3" s="359"/>
      <c r="L3" s="359"/>
      <c r="M3" s="360" t="s">
        <v>3</v>
      </c>
      <c r="N3" s="359"/>
      <c r="O3" s="359"/>
      <c r="P3" s="359"/>
      <c r="Q3" s="782"/>
      <c r="R3" s="361"/>
      <c r="W3" s="2"/>
      <c r="X3" s="2"/>
      <c r="Z3" s="2"/>
      <c r="AA3" s="2"/>
      <c r="AC3" s="2"/>
      <c r="AD3" s="2"/>
      <c r="AF3" s="2"/>
      <c r="AG3" s="2"/>
      <c r="AI3" s="2"/>
      <c r="AJ3" s="2"/>
      <c r="AL3" s="2"/>
      <c r="AM3" s="2"/>
      <c r="AO3" s="2"/>
      <c r="AP3" s="2"/>
    </row>
    <row r="4" spans="1:47">
      <c r="B4" s="2"/>
      <c r="C4" s="2"/>
      <c r="E4" s="783" t="s">
        <v>4</v>
      </c>
      <c r="F4" s="784"/>
      <c r="G4" s="784"/>
      <c r="H4" s="785">
        <f>Assumptions!$I$4</f>
        <v>0.16302669690399507</v>
      </c>
      <c r="I4" s="785"/>
      <c r="J4" s="785"/>
      <c r="K4" s="785"/>
      <c r="L4" s="230"/>
      <c r="M4" s="786" t="s">
        <v>4</v>
      </c>
      <c r="N4" s="230"/>
      <c r="O4" s="230"/>
      <c r="P4" s="230"/>
      <c r="Q4" s="784"/>
      <c r="R4" s="787">
        <f>Assumptions!$M$4</f>
        <v>0.14819721668757291</v>
      </c>
      <c r="W4" s="2"/>
      <c r="X4" s="2"/>
      <c r="Z4" s="2"/>
      <c r="AA4" s="2"/>
      <c r="AC4" s="2"/>
      <c r="AD4" s="2"/>
      <c r="AF4" s="2"/>
      <c r="AG4" s="2"/>
      <c r="AI4" s="2"/>
      <c r="AJ4" s="2"/>
      <c r="AL4" s="2"/>
      <c r="AM4" s="2"/>
      <c r="AO4" s="2"/>
      <c r="AP4" s="2"/>
    </row>
    <row r="5" spans="1:47">
      <c r="B5" s="2"/>
      <c r="C5" s="2"/>
      <c r="E5" s="231" t="s">
        <v>5</v>
      </c>
      <c r="F5" s="21"/>
      <c r="G5" s="21"/>
      <c r="H5" s="226">
        <f>Assumptions!$I$5</f>
        <v>1.9884961250624889</v>
      </c>
      <c r="I5" s="226"/>
      <c r="J5" s="226"/>
      <c r="K5" s="226"/>
      <c r="L5" s="225"/>
      <c r="M5" s="228" t="s">
        <v>5</v>
      </c>
      <c r="N5" s="225"/>
      <c r="O5" s="225"/>
      <c r="P5" s="225"/>
      <c r="Q5" s="21"/>
      <c r="R5" s="233">
        <f>Assumptions!$M$5</f>
        <v>1.8707969000499911</v>
      </c>
      <c r="W5" s="2"/>
      <c r="X5" s="2"/>
      <c r="Z5" s="2"/>
      <c r="AA5" s="2"/>
      <c r="AC5" s="2"/>
      <c r="AD5" s="2"/>
      <c r="AF5" s="2"/>
      <c r="AG5" s="2"/>
      <c r="AI5" s="2"/>
      <c r="AJ5" s="2"/>
      <c r="AL5" s="2"/>
      <c r="AM5" s="2"/>
      <c r="AO5" s="2"/>
      <c r="AP5" s="2"/>
    </row>
    <row r="6" spans="1:47">
      <c r="B6" s="2"/>
      <c r="C6" s="2"/>
      <c r="E6" s="231" t="s">
        <v>6</v>
      </c>
      <c r="F6" s="21"/>
      <c r="G6" s="21"/>
      <c r="H6" s="495">
        <f>Assumptions!$I$6</f>
        <v>0.19769922501249776</v>
      </c>
      <c r="I6" s="495"/>
      <c r="J6" s="495"/>
      <c r="K6" s="495"/>
      <c r="L6" s="225"/>
      <c r="M6" s="228" t="s">
        <v>6</v>
      </c>
      <c r="N6" s="225"/>
      <c r="O6" s="225"/>
      <c r="P6" s="225"/>
      <c r="Q6" s="21"/>
      <c r="R6" s="232">
        <f>Assumptions!$M$6</f>
        <v>0.17415938000999823</v>
      </c>
      <c r="W6" s="2"/>
      <c r="X6" s="2"/>
      <c r="Z6" s="2"/>
      <c r="AA6" s="2"/>
      <c r="AC6" s="2"/>
      <c r="AD6" s="2"/>
      <c r="AF6" s="2"/>
      <c r="AG6" s="2"/>
      <c r="AI6" s="2"/>
      <c r="AJ6" s="2"/>
      <c r="AL6" s="2"/>
      <c r="AM6" s="2"/>
      <c r="AO6" s="2"/>
      <c r="AP6" s="2"/>
    </row>
    <row r="7" spans="1:47">
      <c r="B7" s="2"/>
      <c r="C7" s="2"/>
      <c r="E7" s="276" t="s">
        <v>7</v>
      </c>
      <c r="F7" s="496"/>
      <c r="G7" s="497"/>
      <c r="H7" s="618">
        <f>Assumptions!$I$7</f>
        <v>7.3452933266419704E-2</v>
      </c>
      <c r="I7" s="234"/>
      <c r="J7" s="234"/>
      <c r="K7" s="234"/>
      <c r="L7" s="234"/>
      <c r="M7" s="235" t="s">
        <v>8</v>
      </c>
      <c r="N7" s="234"/>
      <c r="O7" s="234"/>
      <c r="P7" s="234"/>
      <c r="Q7" s="497"/>
      <c r="R7" s="236">
        <f>Assumptions!$M$7</f>
        <v>7.345293326641969E-2</v>
      </c>
      <c r="W7" s="2"/>
      <c r="X7" s="2"/>
      <c r="Z7" s="2"/>
      <c r="AA7" s="2"/>
      <c r="AC7" s="2"/>
      <c r="AD7" s="2"/>
      <c r="AF7" s="2"/>
      <c r="AG7" s="2"/>
      <c r="AI7" s="2"/>
      <c r="AJ7" s="2"/>
      <c r="AL7" s="2"/>
      <c r="AM7" s="2"/>
      <c r="AO7" s="2"/>
      <c r="AP7" s="2"/>
    </row>
    <row r="8" spans="1:47">
      <c r="B8" s="2"/>
      <c r="C8" s="2"/>
      <c r="D8" s="2"/>
      <c r="E8" s="2"/>
      <c r="F8" s="2"/>
      <c r="H8" s="2"/>
      <c r="I8" s="2"/>
      <c r="K8" s="2"/>
      <c r="L8" s="2"/>
      <c r="N8" s="2"/>
      <c r="O8" s="2"/>
      <c r="Q8" s="2"/>
      <c r="R8" s="2"/>
      <c r="T8" s="2"/>
      <c r="U8" s="2"/>
      <c r="W8" s="2"/>
      <c r="X8" s="2"/>
      <c r="Z8" s="2"/>
      <c r="AA8" s="2"/>
      <c r="AC8" s="2"/>
      <c r="AD8" s="2"/>
      <c r="AF8" s="2"/>
      <c r="AG8" s="2"/>
      <c r="AI8" s="2"/>
      <c r="AJ8" s="2"/>
      <c r="AL8" s="2"/>
      <c r="AM8" s="2"/>
      <c r="AO8" s="2"/>
      <c r="AP8" s="2"/>
    </row>
    <row r="9" spans="1:47" ht="26">
      <c r="A9" s="788" t="s">
        <v>299</v>
      </c>
      <c r="B9" s="789"/>
      <c r="C9" s="789"/>
      <c r="D9" s="789"/>
      <c r="E9" s="789"/>
      <c r="F9" s="789"/>
      <c r="G9" s="790"/>
      <c r="H9" s="789"/>
      <c r="I9" s="789"/>
      <c r="J9" s="791"/>
      <c r="K9" s="789"/>
      <c r="L9" s="792"/>
      <c r="M9" s="791"/>
      <c r="N9" s="789"/>
      <c r="O9" s="789"/>
      <c r="P9" s="791"/>
      <c r="Q9" s="789"/>
      <c r="R9" s="789"/>
      <c r="S9" s="791"/>
      <c r="T9" s="789"/>
      <c r="U9" s="789"/>
      <c r="V9" s="791"/>
      <c r="W9" s="789"/>
      <c r="X9" s="789"/>
      <c r="Y9" s="791"/>
      <c r="Z9" s="789"/>
      <c r="AA9" s="789"/>
      <c r="AB9" s="791"/>
      <c r="AC9" s="789"/>
      <c r="AD9" s="789"/>
      <c r="AE9" s="791"/>
      <c r="AF9" s="789"/>
      <c r="AG9" s="789"/>
      <c r="AH9" s="791"/>
      <c r="AI9" s="789"/>
      <c r="AJ9" s="789"/>
      <c r="AK9" s="791"/>
      <c r="AL9" s="789"/>
      <c r="AM9" s="789"/>
      <c r="AN9" s="791"/>
      <c r="AO9" s="789"/>
      <c r="AP9" s="789"/>
      <c r="AQ9" s="793"/>
    </row>
    <row r="10" spans="1:47">
      <c r="B10" s="2"/>
      <c r="C10" s="2"/>
      <c r="D10" s="2"/>
      <c r="E10" s="2"/>
      <c r="F10" s="794"/>
      <c r="H10" s="795"/>
      <c r="I10" s="795"/>
      <c r="J10" s="795"/>
      <c r="K10" s="795"/>
      <c r="L10" s="795"/>
      <c r="N10" s="2"/>
      <c r="O10" s="796"/>
      <c r="Q10" s="2"/>
      <c r="R10" s="2"/>
      <c r="T10" s="2"/>
      <c r="U10" s="2"/>
      <c r="W10" s="2"/>
      <c r="X10" s="2"/>
      <c r="Z10" s="2"/>
      <c r="AA10" s="2"/>
      <c r="AC10" s="2"/>
      <c r="AD10" s="2"/>
      <c r="AF10" s="2"/>
      <c r="AG10" s="2"/>
      <c r="AI10" s="2"/>
      <c r="AJ10" s="2"/>
      <c r="AL10" s="2"/>
      <c r="AM10" s="2"/>
      <c r="AO10" s="2"/>
      <c r="AP10" s="2"/>
    </row>
    <row r="11" spans="1:47">
      <c r="B11" s="2"/>
      <c r="C11" s="2"/>
      <c r="D11" s="2"/>
      <c r="E11" s="2"/>
      <c r="F11" s="794"/>
      <c r="H11" s="2"/>
      <c r="I11" s="797">
        <f>L11</f>
        <v>46022</v>
      </c>
      <c r="J11" s="798"/>
      <c r="K11" s="21"/>
      <c r="L11" s="797">
        <f>EOMONTH(Assumptions!E16,12)</f>
        <v>46022</v>
      </c>
      <c r="O11" s="799">
        <f>EOMONTH(L11,12)</f>
        <v>46387</v>
      </c>
      <c r="P11" s="798"/>
      <c r="Q11" s="21"/>
      <c r="R11" s="797">
        <f>EOMONTH(O11,12)</f>
        <v>46752</v>
      </c>
      <c r="U11" s="797">
        <f>EOMONTH(R11,12)</f>
        <v>47118</v>
      </c>
      <c r="X11" s="797">
        <f>EOMONTH(U11,12)</f>
        <v>47483</v>
      </c>
      <c r="AA11" s="797">
        <f>EOMONTH(X11,12)</f>
        <v>47848</v>
      </c>
      <c r="AD11" s="797">
        <f>EOMONTH(AA11,12)</f>
        <v>48213</v>
      </c>
      <c r="AG11" s="797">
        <f>EOMONTH(AD11,12)</f>
        <v>48579</v>
      </c>
      <c r="AJ11" s="797">
        <f>EOMONTH(AG11,12)</f>
        <v>48944</v>
      </c>
      <c r="AL11" s="21"/>
      <c r="AM11" s="797">
        <f>EOMONTH(U11,12)</f>
        <v>47483</v>
      </c>
      <c r="AO11" s="21"/>
      <c r="AP11" s="800">
        <f>EOMONTH(AM11,12)</f>
        <v>47848</v>
      </c>
    </row>
    <row r="12" spans="1:47">
      <c r="B12" s="20"/>
      <c r="C12" s="13"/>
      <c r="D12" s="13"/>
      <c r="E12" s="801" t="s">
        <v>300</v>
      </c>
      <c r="F12" s="802"/>
      <c r="H12" s="801"/>
      <c r="I12" s="802"/>
      <c r="J12" s="798"/>
      <c r="K12" s="21"/>
      <c r="L12" s="803" t="s">
        <v>301</v>
      </c>
      <c r="M12" s="21"/>
      <c r="N12" s="21"/>
      <c r="O12" s="804" t="s">
        <v>301</v>
      </c>
      <c r="P12" s="798"/>
      <c r="Q12" s="21"/>
      <c r="R12" s="803" t="s">
        <v>301</v>
      </c>
      <c r="S12" s="21"/>
      <c r="T12" s="21"/>
      <c r="U12" s="803" t="s">
        <v>301</v>
      </c>
      <c r="V12" s="21"/>
      <c r="W12" s="21"/>
      <c r="X12" s="803" t="s">
        <v>301</v>
      </c>
      <c r="Y12" s="21"/>
      <c r="Z12" s="21"/>
      <c r="AA12" s="803" t="s">
        <v>301</v>
      </c>
      <c r="AB12" s="21"/>
      <c r="AC12" s="21"/>
      <c r="AD12" s="803" t="s">
        <v>301</v>
      </c>
      <c r="AE12" s="21"/>
      <c r="AF12" s="21"/>
      <c r="AG12" s="803" t="s">
        <v>301</v>
      </c>
      <c r="AH12" s="21"/>
      <c r="AI12" s="21"/>
      <c r="AJ12" s="803" t="s">
        <v>301</v>
      </c>
      <c r="AK12" s="21"/>
      <c r="AL12" s="21"/>
      <c r="AM12" s="803" t="s">
        <v>301</v>
      </c>
      <c r="AN12" s="21"/>
      <c r="AO12" s="21"/>
      <c r="AP12" s="805" t="s">
        <v>301</v>
      </c>
      <c r="AQ12" s="806"/>
      <c r="AR12" s="807"/>
      <c r="AS12" s="807"/>
      <c r="AT12" s="807"/>
      <c r="AU12" s="807"/>
    </row>
    <row r="13" spans="1:47" ht="15" thickBot="1">
      <c r="B13" s="13"/>
      <c r="C13" s="13"/>
      <c r="D13" s="13"/>
      <c r="E13" s="808" t="s">
        <v>78</v>
      </c>
      <c r="F13" s="809"/>
      <c r="G13" s="810"/>
      <c r="H13" s="811"/>
      <c r="I13" s="812" t="s">
        <v>302</v>
      </c>
      <c r="J13" s="813"/>
      <c r="K13" s="810"/>
      <c r="L13" s="814">
        <v>1</v>
      </c>
      <c r="M13" s="810"/>
      <c r="N13" s="810"/>
      <c r="O13" s="815">
        <v>2</v>
      </c>
      <c r="P13" s="813"/>
      <c r="Q13" s="810"/>
      <c r="R13" s="816">
        <v>3</v>
      </c>
      <c r="S13" s="810"/>
      <c r="T13" s="810"/>
      <c r="U13" s="816">
        <v>4</v>
      </c>
      <c r="V13" s="810"/>
      <c r="W13" s="810"/>
      <c r="X13" s="816">
        <v>5</v>
      </c>
      <c r="Y13" s="810"/>
      <c r="Z13" s="810"/>
      <c r="AA13" s="816">
        <v>6</v>
      </c>
      <c r="AB13" s="810"/>
      <c r="AC13" s="810"/>
      <c r="AD13" s="816">
        <v>7</v>
      </c>
      <c r="AE13" s="810"/>
      <c r="AF13" s="810"/>
      <c r="AG13" s="816">
        <v>8</v>
      </c>
      <c r="AH13" s="810"/>
      <c r="AI13" s="810"/>
      <c r="AJ13" s="816">
        <v>9</v>
      </c>
      <c r="AK13" s="810"/>
      <c r="AL13" s="810"/>
      <c r="AM13" s="816">
        <v>10</v>
      </c>
      <c r="AN13" s="810"/>
      <c r="AO13" s="810"/>
      <c r="AP13" s="817">
        <v>11</v>
      </c>
      <c r="AQ13" s="818"/>
      <c r="AR13" s="807"/>
      <c r="AS13" s="807"/>
      <c r="AT13" s="807"/>
      <c r="AU13" s="807"/>
    </row>
    <row r="14" spans="1:47" ht="15" thickTop="1">
      <c r="B14" s="13"/>
      <c r="C14" s="13"/>
      <c r="D14" s="13"/>
      <c r="E14" s="13"/>
      <c r="F14" s="819"/>
      <c r="H14" s="13"/>
      <c r="I14" s="49"/>
      <c r="J14" s="798"/>
      <c r="K14" s="21"/>
      <c r="L14" s="820"/>
      <c r="O14" s="821"/>
      <c r="P14" s="798"/>
      <c r="Q14" s="21"/>
      <c r="R14" s="821"/>
      <c r="S14" s="798"/>
      <c r="U14" s="821"/>
      <c r="V14" s="798"/>
      <c r="X14" s="821"/>
      <c r="Y14" s="798"/>
      <c r="AA14" s="821"/>
      <c r="AB14" s="798"/>
      <c r="AD14" s="821"/>
      <c r="AE14" s="798"/>
      <c r="AG14" s="821"/>
      <c r="AH14" s="798"/>
      <c r="AJ14" s="821"/>
      <c r="AK14" s="798"/>
      <c r="AL14" s="21"/>
      <c r="AM14" s="821"/>
      <c r="AN14" s="798"/>
      <c r="AO14" s="21"/>
      <c r="AP14" s="822"/>
      <c r="AQ14" s="818"/>
      <c r="AR14" s="807"/>
      <c r="AS14" s="807"/>
      <c r="AT14" s="807"/>
      <c r="AU14" s="807"/>
    </row>
    <row r="15" spans="1:47">
      <c r="B15" s="823" t="s">
        <v>303</v>
      </c>
      <c r="C15" s="13"/>
      <c r="D15" s="13"/>
      <c r="E15" s="806"/>
      <c r="F15" s="824" t="s">
        <v>49</v>
      </c>
      <c r="H15" s="806"/>
      <c r="I15" s="824" t="s">
        <v>49</v>
      </c>
      <c r="J15" s="798"/>
      <c r="K15" s="21"/>
      <c r="L15" s="747">
        <v>0.02</v>
      </c>
      <c r="M15" s="975"/>
      <c r="N15" s="976"/>
      <c r="O15" s="747">
        <v>0.03</v>
      </c>
      <c r="P15" s="975"/>
      <c r="Q15" s="976"/>
      <c r="R15" s="747">
        <v>0.03</v>
      </c>
      <c r="S15" s="975"/>
      <c r="T15" s="976"/>
      <c r="U15" s="747">
        <v>0.03</v>
      </c>
      <c r="V15" s="975"/>
      <c r="W15" s="976"/>
      <c r="X15" s="747">
        <v>0.03</v>
      </c>
      <c r="Y15" s="975"/>
      <c r="Z15" s="976"/>
      <c r="AA15" s="747">
        <v>0.03</v>
      </c>
      <c r="AB15" s="975"/>
      <c r="AC15" s="976"/>
      <c r="AD15" s="747">
        <v>0.03</v>
      </c>
      <c r="AE15" s="975"/>
      <c r="AF15" s="976"/>
      <c r="AG15" s="747">
        <v>0.03</v>
      </c>
      <c r="AH15" s="975"/>
      <c r="AI15" s="976"/>
      <c r="AJ15" s="747">
        <v>0.03</v>
      </c>
      <c r="AK15" s="975"/>
      <c r="AL15" s="976"/>
      <c r="AM15" s="747">
        <v>0.03</v>
      </c>
      <c r="AN15" s="975"/>
      <c r="AO15" s="976"/>
      <c r="AP15" s="747">
        <v>0.03</v>
      </c>
      <c r="AQ15" s="825"/>
      <c r="AR15" s="807"/>
      <c r="AS15" s="807"/>
      <c r="AT15" s="807"/>
      <c r="AU15" s="807"/>
    </row>
    <row r="16" spans="1:47">
      <c r="B16" s="823" t="s">
        <v>304</v>
      </c>
      <c r="C16" s="13"/>
      <c r="D16" s="13"/>
      <c r="E16" s="806"/>
      <c r="F16" s="824" t="s">
        <v>49</v>
      </c>
      <c r="H16" s="806"/>
      <c r="I16" s="824" t="s">
        <v>49</v>
      </c>
      <c r="J16" s="798"/>
      <c r="K16" s="818" t="s">
        <v>44</v>
      </c>
      <c r="L16" s="747">
        <v>0</v>
      </c>
      <c r="M16" s="975"/>
      <c r="N16" s="977"/>
      <c r="O16" s="747">
        <v>0.01</v>
      </c>
      <c r="P16" s="975"/>
      <c r="Q16" s="978"/>
      <c r="R16" s="747">
        <v>0.01</v>
      </c>
      <c r="S16" s="975"/>
      <c r="T16" s="978"/>
      <c r="U16" s="747">
        <v>0.01</v>
      </c>
      <c r="V16" s="975"/>
      <c r="W16" s="978"/>
      <c r="X16" s="747">
        <v>0.01</v>
      </c>
      <c r="Y16" s="975"/>
      <c r="Z16" s="978"/>
      <c r="AA16" s="747">
        <v>0.01</v>
      </c>
      <c r="AB16" s="975"/>
      <c r="AC16" s="978"/>
      <c r="AD16" s="747">
        <v>0.01</v>
      </c>
      <c r="AE16" s="975"/>
      <c r="AF16" s="978"/>
      <c r="AG16" s="747">
        <v>0.01</v>
      </c>
      <c r="AH16" s="975"/>
      <c r="AI16" s="978"/>
      <c r="AJ16" s="747">
        <v>0.01</v>
      </c>
      <c r="AK16" s="975"/>
      <c r="AL16" s="979"/>
      <c r="AM16" s="747">
        <v>0.01</v>
      </c>
      <c r="AN16" s="975"/>
      <c r="AO16" s="980"/>
      <c r="AP16" s="747">
        <v>0.01</v>
      </c>
      <c r="AQ16" s="825"/>
      <c r="AR16" s="807"/>
      <c r="AS16" s="807"/>
      <c r="AT16" s="807"/>
      <c r="AU16" s="807"/>
    </row>
    <row r="17" spans="2:47">
      <c r="B17" s="823" t="s">
        <v>305</v>
      </c>
      <c r="C17" s="13"/>
      <c r="D17" s="13"/>
      <c r="E17" s="806"/>
      <c r="F17" s="824" t="s">
        <v>49</v>
      </c>
      <c r="H17" s="806"/>
      <c r="I17" s="824" t="s">
        <v>49</v>
      </c>
      <c r="J17" s="798"/>
      <c r="K17" s="806"/>
      <c r="L17" s="828">
        <v>0</v>
      </c>
      <c r="N17" s="13"/>
      <c r="O17" s="747">
        <v>0.02</v>
      </c>
      <c r="P17" s="975"/>
      <c r="Q17" s="978"/>
      <c r="R17" s="747">
        <v>0.02</v>
      </c>
      <c r="S17" s="975"/>
      <c r="T17" s="978"/>
      <c r="U17" s="747">
        <v>0.02</v>
      </c>
      <c r="V17" s="975"/>
      <c r="W17" s="978"/>
      <c r="X17" s="747">
        <v>0.02</v>
      </c>
      <c r="Y17" s="975"/>
      <c r="Z17" s="978"/>
      <c r="AA17" s="747">
        <v>0.02</v>
      </c>
      <c r="AB17" s="975"/>
      <c r="AC17" s="978"/>
      <c r="AD17" s="747">
        <v>0.02</v>
      </c>
      <c r="AE17" s="975"/>
      <c r="AF17" s="978"/>
      <c r="AG17" s="747">
        <v>0.02</v>
      </c>
      <c r="AH17" s="975"/>
      <c r="AI17" s="978"/>
      <c r="AJ17" s="747">
        <v>0.02</v>
      </c>
      <c r="AK17" s="975"/>
      <c r="AL17" s="979"/>
      <c r="AM17" s="747">
        <v>0.02</v>
      </c>
      <c r="AN17" s="975"/>
      <c r="AO17" s="980"/>
      <c r="AP17" s="747">
        <v>0.02</v>
      </c>
      <c r="AQ17" s="825"/>
      <c r="AR17" s="807"/>
      <c r="AS17" s="807"/>
      <c r="AT17" s="807"/>
      <c r="AU17" s="807"/>
    </row>
    <row r="18" spans="2:47">
      <c r="B18" s="823"/>
      <c r="C18" s="13"/>
      <c r="D18" s="13"/>
      <c r="E18" s="13"/>
      <c r="F18" s="829"/>
      <c r="H18" s="13"/>
      <c r="I18" s="13"/>
      <c r="J18" s="798"/>
      <c r="K18" s="13"/>
      <c r="L18" s="830"/>
      <c r="N18" s="13"/>
      <c r="O18" s="831"/>
      <c r="P18" s="798"/>
      <c r="Q18" s="827"/>
      <c r="R18" s="831"/>
      <c r="S18" s="798"/>
      <c r="T18" s="827"/>
      <c r="U18" s="831"/>
      <c r="V18" s="798"/>
      <c r="W18" s="827"/>
      <c r="X18" s="831"/>
      <c r="Y18" s="798"/>
      <c r="Z18" s="827"/>
      <c r="AA18" s="831"/>
      <c r="AB18" s="798"/>
      <c r="AC18" s="827"/>
      <c r="AD18" s="831"/>
      <c r="AE18" s="798"/>
      <c r="AF18" s="827"/>
      <c r="AG18" s="831"/>
      <c r="AH18" s="798"/>
      <c r="AI18" s="827"/>
      <c r="AJ18" s="831"/>
      <c r="AK18" s="798"/>
      <c r="AL18" s="832"/>
      <c r="AM18" s="831"/>
      <c r="AN18" s="798"/>
      <c r="AO18" s="827"/>
      <c r="AP18" s="833"/>
      <c r="AQ18" s="834"/>
      <c r="AR18" s="807"/>
      <c r="AS18" s="807"/>
      <c r="AT18" s="807"/>
      <c r="AU18" s="807"/>
    </row>
    <row r="19" spans="2:47">
      <c r="B19" s="835" t="s">
        <v>306</v>
      </c>
      <c r="C19" s="367"/>
      <c r="D19" s="367"/>
      <c r="E19" s="367"/>
      <c r="F19" s="836"/>
      <c r="G19" s="622"/>
      <c r="H19" s="837"/>
      <c r="I19" s="837"/>
      <c r="J19" s="838"/>
      <c r="K19" s="837"/>
      <c r="L19" s="839"/>
      <c r="M19" s="622"/>
      <c r="N19" s="837"/>
      <c r="O19" s="840"/>
      <c r="P19" s="838"/>
      <c r="Q19" s="841"/>
      <c r="R19" s="842"/>
      <c r="S19" s="843"/>
      <c r="T19" s="841"/>
      <c r="U19" s="842"/>
      <c r="V19" s="843"/>
      <c r="W19" s="841"/>
      <c r="X19" s="842"/>
      <c r="Y19" s="843"/>
      <c r="Z19" s="841"/>
      <c r="AA19" s="842"/>
      <c r="AB19" s="843"/>
      <c r="AC19" s="841"/>
      <c r="AD19" s="842"/>
      <c r="AE19" s="843"/>
      <c r="AF19" s="841"/>
      <c r="AG19" s="842"/>
      <c r="AH19" s="843"/>
      <c r="AI19" s="841"/>
      <c r="AJ19" s="842"/>
      <c r="AK19" s="843"/>
      <c r="AL19" s="844"/>
      <c r="AM19" s="842"/>
      <c r="AN19" s="843"/>
      <c r="AO19" s="841"/>
      <c r="AP19" s="845"/>
      <c r="AQ19" s="834"/>
      <c r="AR19" s="807"/>
      <c r="AS19" s="807"/>
      <c r="AT19" s="807"/>
      <c r="AU19" s="807"/>
    </row>
    <row r="20" spans="2:47">
      <c r="B20" s="20" t="s">
        <v>307</v>
      </c>
      <c r="C20" s="13"/>
      <c r="D20" s="13"/>
      <c r="E20" s="13"/>
      <c r="F20" s="829"/>
      <c r="H20" s="13"/>
      <c r="I20" s="846"/>
      <c r="J20" s="798"/>
      <c r="K20" s="13"/>
      <c r="L20" s="846"/>
      <c r="M20" s="798"/>
      <c r="N20" s="13"/>
      <c r="O20" s="846"/>
      <c r="P20" s="798"/>
      <c r="Q20" s="827"/>
      <c r="R20" s="846"/>
      <c r="S20" s="798"/>
      <c r="T20" s="827"/>
      <c r="U20" s="846"/>
      <c r="V20" s="798"/>
      <c r="W20" s="827"/>
      <c r="X20" s="846"/>
      <c r="Y20" s="798"/>
      <c r="Z20" s="827"/>
      <c r="AA20" s="846"/>
      <c r="AB20" s="798"/>
      <c r="AC20" s="827"/>
      <c r="AD20" s="846"/>
      <c r="AE20" s="798"/>
      <c r="AF20" s="827"/>
      <c r="AG20" s="846"/>
      <c r="AH20" s="798"/>
      <c r="AI20" s="827"/>
      <c r="AJ20" s="846"/>
      <c r="AK20" s="798"/>
      <c r="AL20" s="832"/>
      <c r="AM20" s="846"/>
      <c r="AN20" s="798"/>
      <c r="AO20" s="827"/>
      <c r="AP20" s="847"/>
      <c r="AQ20" s="834"/>
      <c r="AR20" s="807"/>
      <c r="AS20" s="807"/>
      <c r="AT20" s="807"/>
      <c r="AU20" s="807"/>
    </row>
    <row r="21" spans="2:47">
      <c r="B21" s="848" t="s">
        <v>308</v>
      </c>
      <c r="C21" s="13"/>
      <c r="D21" s="13"/>
      <c r="E21" s="13"/>
      <c r="F21" s="829"/>
      <c r="H21" s="13"/>
      <c r="I21" s="13"/>
      <c r="J21" s="798"/>
      <c r="K21" s="13"/>
      <c r="L21" s="849"/>
      <c r="N21" s="13"/>
      <c r="O21" s="831"/>
      <c r="P21" s="798"/>
      <c r="Q21" s="827"/>
      <c r="R21" s="850"/>
      <c r="S21" s="21"/>
      <c r="T21" s="827"/>
      <c r="U21" s="850"/>
      <c r="V21" s="21"/>
      <c r="W21" s="827"/>
      <c r="X21" s="850"/>
      <c r="Y21" s="21"/>
      <c r="Z21" s="827"/>
      <c r="AA21" s="850"/>
      <c r="AB21" s="21"/>
      <c r="AC21" s="827"/>
      <c r="AD21" s="850"/>
      <c r="AE21" s="21"/>
      <c r="AF21" s="827"/>
      <c r="AG21" s="850"/>
      <c r="AH21" s="21"/>
      <c r="AI21" s="827"/>
      <c r="AJ21" s="850"/>
      <c r="AK21" s="21"/>
      <c r="AL21" s="832"/>
      <c r="AM21" s="850"/>
      <c r="AN21" s="21"/>
      <c r="AO21" s="827"/>
      <c r="AP21" s="850"/>
      <c r="AQ21" s="21"/>
      <c r="AR21" s="807"/>
      <c r="AS21" s="807"/>
      <c r="AT21" s="807"/>
      <c r="AU21" s="807"/>
    </row>
    <row r="22" spans="2:47">
      <c r="B22" s="851" t="s">
        <v>309</v>
      </c>
      <c r="C22" s="13"/>
      <c r="D22" s="13"/>
      <c r="E22" s="13"/>
      <c r="F22" s="824" t="s">
        <v>49</v>
      </c>
      <c r="H22" s="13"/>
      <c r="I22" s="42">
        <f>Assumptions!$U$30</f>
        <v>1082280</v>
      </c>
      <c r="J22" s="798"/>
      <c r="K22" s="13"/>
      <c r="L22" s="42">
        <f>I22*(1+L15)</f>
        <v>1103925.6000000001</v>
      </c>
      <c r="M22" s="798"/>
      <c r="N22" s="13"/>
      <c r="O22" s="42">
        <f>L24*(1+O15)</f>
        <v>1137043.368</v>
      </c>
      <c r="P22" s="798"/>
      <c r="Q22" s="827"/>
      <c r="R22" s="42">
        <f>O24*(1+R15)</f>
        <v>1171154.6690400001</v>
      </c>
      <c r="S22" s="798"/>
      <c r="T22" s="827"/>
      <c r="U22" s="42">
        <f>R24*(1+U15)</f>
        <v>1206289.3091112</v>
      </c>
      <c r="V22" s="798"/>
      <c r="W22" s="827"/>
      <c r="X22" s="42">
        <f>U24*(1+X15)</f>
        <v>1242477.988384536</v>
      </c>
      <c r="Y22" s="798"/>
      <c r="Z22" s="827"/>
      <c r="AA22" s="42">
        <f>X24*(1+AA15)</f>
        <v>1279752.3280360722</v>
      </c>
      <c r="AB22" s="798"/>
      <c r="AC22" s="827"/>
      <c r="AD22" s="42">
        <f>AA24*(1+AD15)</f>
        <v>1318144.8978771544</v>
      </c>
      <c r="AE22" s="798"/>
      <c r="AF22" s="827"/>
      <c r="AG22" s="42">
        <f>AD24*(1+AG15)</f>
        <v>1357689.244813469</v>
      </c>
      <c r="AH22" s="798"/>
      <c r="AI22" s="827"/>
      <c r="AJ22" s="42">
        <f>AG24*(1+AJ15)</f>
        <v>1398419.9221578732</v>
      </c>
      <c r="AK22" s="798"/>
      <c r="AL22" s="832"/>
      <c r="AM22" s="42">
        <f>AJ24*(1+AM15)</f>
        <v>1440372.5198226094</v>
      </c>
      <c r="AN22" s="798"/>
      <c r="AO22" s="827"/>
      <c r="AP22" s="42">
        <f>AM24*(1+AP15)</f>
        <v>1483583.6954172878</v>
      </c>
      <c r="AQ22" s="798"/>
      <c r="AR22" s="807"/>
      <c r="AS22" s="807"/>
      <c r="AT22" s="852"/>
      <c r="AU22" s="807"/>
    </row>
    <row r="23" spans="2:47">
      <c r="B23" s="851" t="s">
        <v>310</v>
      </c>
      <c r="C23" s="13"/>
      <c r="D23" s="13"/>
      <c r="E23" s="13"/>
      <c r="F23" s="824" t="s">
        <v>49</v>
      </c>
      <c r="H23" s="13"/>
      <c r="I23" s="42">
        <f>L23</f>
        <v>0</v>
      </c>
      <c r="J23" s="798"/>
      <c r="K23" s="13"/>
      <c r="L23" s="42">
        <f>SUMIFS(Assumptions!$AJ$28:$BE$28,Assumptions!$AJ$10:$BE$10,L$13,Assumptions!$AJ$12:$BE$12,"$ increase")*12</f>
        <v>0</v>
      </c>
      <c r="M23" s="798"/>
      <c r="N23" s="13"/>
      <c r="O23" s="42">
        <f>SUMIFS(Assumptions!$AJ$28:$BE$28,Assumptions!$AJ$10:$BE$10,O$13,Assumptions!$AJ$12:$BE$12,"$ increase")*12</f>
        <v>0</v>
      </c>
      <c r="P23" s="798"/>
      <c r="Q23" s="827"/>
      <c r="R23" s="42">
        <f>SUMIFS(Assumptions!$AJ$28:$BE$28,Assumptions!$AJ$10:$BE$10,R$13,Assumptions!$AJ$12:$BE$12,"$ increase")*12</f>
        <v>0</v>
      </c>
      <c r="S23" s="798"/>
      <c r="T23" s="827"/>
      <c r="U23" s="42">
        <f>SUMIFS(Assumptions!$AJ$28:$BE$28,Assumptions!$AJ$10:$BE$10,U$13,Assumptions!$AJ$12:$BE$12,"$ increase")*12</f>
        <v>0</v>
      </c>
      <c r="V23" s="798"/>
      <c r="W23" s="827"/>
      <c r="X23" s="42">
        <f>SUMIFS(Assumptions!$AJ$28:$BE$28,Assumptions!$AJ$10:$BE$10,X$13,Assumptions!$AJ$12:$BE$12,"$ increase")*12</f>
        <v>0</v>
      </c>
      <c r="Y23" s="798"/>
      <c r="Z23" s="827"/>
      <c r="AA23" s="42">
        <f>SUMIFS(Assumptions!$AJ$28:$BE$28,Assumptions!$AJ$10:$BE$10,AA$13,Assumptions!$AJ$12:$BE$12,"$ increase")*12</f>
        <v>0</v>
      </c>
      <c r="AB23" s="798"/>
      <c r="AC23" s="827"/>
      <c r="AD23" s="42">
        <f>SUMIFS(Assumptions!$AJ$28:$BE$28,Assumptions!$AJ$10:$BE$10,AD$13,Assumptions!$AJ$12:$BE$12,"$ increase")*12</f>
        <v>0</v>
      </c>
      <c r="AE23" s="798"/>
      <c r="AF23" s="827"/>
      <c r="AG23" s="42">
        <f>SUMIFS(Assumptions!$AJ$28:$BE$28,Assumptions!$AJ$10:$BE$10,AG$13,Assumptions!$AJ$12:$BE$12,"$ increase")*12</f>
        <v>0</v>
      </c>
      <c r="AH23" s="798"/>
      <c r="AI23" s="827"/>
      <c r="AJ23" s="42">
        <f>SUMIFS(Assumptions!$AJ$28:$BE$28,Assumptions!$AJ$10:$BE$10,AJ$13,Assumptions!$AJ$12:$BE$12,"$ increase")*12</f>
        <v>0</v>
      </c>
      <c r="AK23" s="798"/>
      <c r="AL23" s="832"/>
      <c r="AM23" s="42">
        <f>SUMIFS(Assumptions!$AJ$28:$BE$28,Assumptions!$AJ$10:$BE$10,AM$13,Assumptions!$AJ$12:$BE$12,"$ increase")*12</f>
        <v>0</v>
      </c>
      <c r="AN23" s="798"/>
      <c r="AO23" s="827"/>
      <c r="AP23" s="42">
        <f>SUMIFS(Assumptions!$AJ$28:$BE$28,Assumptions!$AJ$10:$BE$10,AP$13,Assumptions!$AJ$12:$BE$12,"$ increase")*12</f>
        <v>0</v>
      </c>
      <c r="AQ23" s="798"/>
      <c r="AR23" s="807"/>
      <c r="AS23" s="807"/>
      <c r="AT23" s="852"/>
      <c r="AU23" s="807"/>
    </row>
    <row r="24" spans="2:47">
      <c r="B24" s="851" t="s">
        <v>311</v>
      </c>
      <c r="C24" s="13"/>
      <c r="D24" s="13"/>
      <c r="E24" s="13"/>
      <c r="F24" s="981">
        <v>0</v>
      </c>
      <c r="H24" s="13"/>
      <c r="I24" s="853">
        <f>SUM(I22:I23)</f>
        <v>1082280</v>
      </c>
      <c r="K24" s="13"/>
      <c r="L24" s="853">
        <f>SUM(L22:L23)</f>
        <v>1103925.6000000001</v>
      </c>
      <c r="N24" s="13"/>
      <c r="O24" s="853">
        <f>SUM(O22:O23)</f>
        <v>1137043.368</v>
      </c>
      <c r="Q24" s="827"/>
      <c r="R24" s="853">
        <f>SUM(R22:R23)</f>
        <v>1171154.6690400001</v>
      </c>
      <c r="T24" s="827"/>
      <c r="U24" s="853">
        <f>SUM(U22:U23)</f>
        <v>1206289.3091112</v>
      </c>
      <c r="W24" s="827"/>
      <c r="X24" s="853">
        <f>SUM(X22:X23)</f>
        <v>1242477.988384536</v>
      </c>
      <c r="Z24" s="827"/>
      <c r="AA24" s="853">
        <f>SUM(AA22:AA23)</f>
        <v>1279752.3280360722</v>
      </c>
      <c r="AC24" s="827"/>
      <c r="AD24" s="853">
        <f>SUM(AD22:AD23)</f>
        <v>1318144.8978771544</v>
      </c>
      <c r="AF24" s="827"/>
      <c r="AG24" s="853">
        <f>SUM(AG22:AG23)</f>
        <v>1357689.244813469</v>
      </c>
      <c r="AI24" s="827"/>
      <c r="AJ24" s="853">
        <f>SUM(AJ22:AJ23)</f>
        <v>1398419.9221578732</v>
      </c>
      <c r="AL24" s="832"/>
      <c r="AM24" s="853">
        <f>SUM(AM22:AM23)</f>
        <v>1440372.5198226094</v>
      </c>
      <c r="AO24" s="827"/>
      <c r="AP24" s="853">
        <f>SUM(AP22:AP23)</f>
        <v>1483583.6954172878</v>
      </c>
      <c r="AR24" s="807"/>
      <c r="AS24" s="807"/>
      <c r="AT24" s="852"/>
      <c r="AU24" s="807"/>
    </row>
    <row r="25" spans="2:47">
      <c r="B25" s="851" t="s">
        <v>312</v>
      </c>
      <c r="C25" s="13"/>
      <c r="D25" s="13"/>
      <c r="E25" s="854">
        <f>IFERROR(ABS(F25/F24),0)</f>
        <v>0</v>
      </c>
      <c r="F25" s="982">
        <v>0</v>
      </c>
      <c r="H25" s="751">
        <v>0.01</v>
      </c>
      <c r="I25" s="856">
        <f>I$24*-H25</f>
        <v>-10822.800000000001</v>
      </c>
      <c r="J25" s="798"/>
      <c r="K25" s="854">
        <f>ABS(L25/L24)</f>
        <v>9.8039215686274508E-3</v>
      </c>
      <c r="L25" s="856">
        <f>I25</f>
        <v>-10822.800000000001</v>
      </c>
      <c r="M25" s="798"/>
      <c r="N25" s="751">
        <v>0.01</v>
      </c>
      <c r="O25" s="856">
        <f>O$24*-N25</f>
        <v>-11370.43368</v>
      </c>
      <c r="P25" s="798"/>
      <c r="Q25" s="751">
        <v>0.01</v>
      </c>
      <c r="R25" s="856">
        <f>R$24*-Q25</f>
        <v>-11711.5466904</v>
      </c>
      <c r="S25" s="798"/>
      <c r="T25" s="751">
        <v>0.01</v>
      </c>
      <c r="U25" s="856">
        <f>U$24*-T25</f>
        <v>-12062.893091112001</v>
      </c>
      <c r="V25" s="798"/>
      <c r="W25" s="751">
        <v>0.01</v>
      </c>
      <c r="X25" s="856">
        <f>X$24*-W25</f>
        <v>-12424.77988384536</v>
      </c>
      <c r="Y25" s="798"/>
      <c r="Z25" s="751">
        <v>0.01</v>
      </c>
      <c r="AA25" s="856">
        <f>AA$24*-Z25</f>
        <v>-12797.523280360721</v>
      </c>
      <c r="AB25" s="798"/>
      <c r="AC25" s="751">
        <v>0.01</v>
      </c>
      <c r="AD25" s="856">
        <f>AD$24*-AC25</f>
        <v>-13181.448978771545</v>
      </c>
      <c r="AE25" s="798"/>
      <c r="AF25" s="751">
        <v>0.01</v>
      </c>
      <c r="AG25" s="856">
        <f>AG$24*-AF25</f>
        <v>-13576.892448134691</v>
      </c>
      <c r="AH25" s="798"/>
      <c r="AI25" s="751">
        <v>0.01</v>
      </c>
      <c r="AJ25" s="856">
        <f>AJ$24*-AI25</f>
        <v>-13984.199221578732</v>
      </c>
      <c r="AK25" s="798"/>
      <c r="AL25" s="751">
        <v>0.01</v>
      </c>
      <c r="AM25" s="856">
        <f>AM$24*-AL25</f>
        <v>-14403.725198226093</v>
      </c>
      <c r="AN25" s="798"/>
      <c r="AO25" s="751">
        <v>0.01</v>
      </c>
      <c r="AP25" s="856">
        <f>AP$24*-AO25</f>
        <v>-14835.836954172877</v>
      </c>
      <c r="AQ25" s="798"/>
      <c r="AR25" s="807"/>
      <c r="AS25" s="807"/>
      <c r="AT25" s="852"/>
      <c r="AU25" s="807"/>
    </row>
    <row r="26" spans="2:47">
      <c r="B26" s="851" t="s">
        <v>313</v>
      </c>
      <c r="C26" s="13"/>
      <c r="D26" s="13"/>
      <c r="E26" s="827"/>
      <c r="F26" s="857" t="s">
        <v>49</v>
      </c>
      <c r="H26" s="751">
        <v>0</v>
      </c>
      <c r="I26" s="856">
        <f>I$24*-H26</f>
        <v>0</v>
      </c>
      <c r="J26" s="798"/>
      <c r="K26" s="854"/>
      <c r="L26" s="856">
        <f>I26</f>
        <v>0</v>
      </c>
      <c r="M26" s="21"/>
      <c r="N26" s="751">
        <v>0</v>
      </c>
      <c r="O26" s="856">
        <f>O$24*-N26</f>
        <v>0</v>
      </c>
      <c r="P26" s="798"/>
      <c r="Q26" s="751">
        <v>0</v>
      </c>
      <c r="R26" s="856">
        <f>R$24*-Q26</f>
        <v>0</v>
      </c>
      <c r="S26" s="798"/>
      <c r="T26" s="751">
        <v>0</v>
      </c>
      <c r="U26" s="856">
        <f>U$24*-T26</f>
        <v>0</v>
      </c>
      <c r="V26" s="798"/>
      <c r="W26" s="751">
        <v>0</v>
      </c>
      <c r="X26" s="856">
        <f>X$24*-W26</f>
        <v>0</v>
      </c>
      <c r="Y26" s="798"/>
      <c r="Z26" s="751">
        <v>0</v>
      </c>
      <c r="AA26" s="856">
        <f>AA$24*-Z26</f>
        <v>0</v>
      </c>
      <c r="AB26" s="798"/>
      <c r="AC26" s="751">
        <v>0</v>
      </c>
      <c r="AD26" s="856">
        <f>AD$24*-AC26</f>
        <v>0</v>
      </c>
      <c r="AE26" s="798"/>
      <c r="AF26" s="751">
        <v>0</v>
      </c>
      <c r="AG26" s="856">
        <f>AG$24*-AF26</f>
        <v>0</v>
      </c>
      <c r="AH26" s="798"/>
      <c r="AI26" s="751">
        <v>0</v>
      </c>
      <c r="AJ26" s="856">
        <f>AJ$24*-AI26</f>
        <v>0</v>
      </c>
      <c r="AK26" s="798"/>
      <c r="AL26" s="751">
        <v>0</v>
      </c>
      <c r="AM26" s="856">
        <f>AM$24*-AL26</f>
        <v>0</v>
      </c>
      <c r="AN26" s="798"/>
      <c r="AO26" s="751">
        <v>0</v>
      </c>
      <c r="AP26" s="856">
        <f>AP$24*-AO26</f>
        <v>0</v>
      </c>
      <c r="AQ26" s="798"/>
      <c r="AR26" s="807"/>
      <c r="AS26" s="807"/>
      <c r="AT26" s="807"/>
      <c r="AU26" s="807"/>
    </row>
    <row r="27" spans="2:47">
      <c r="B27" s="858" t="s">
        <v>314</v>
      </c>
      <c r="C27" s="13"/>
      <c r="D27" s="13"/>
      <c r="E27" s="13"/>
      <c r="F27" s="859">
        <f>SUM(F24:F26)</f>
        <v>0</v>
      </c>
      <c r="G27" s="798"/>
      <c r="H27" s="13"/>
      <c r="I27" s="859">
        <f>SUM(I24:I26)</f>
        <v>1071457.2</v>
      </c>
      <c r="J27" s="798"/>
      <c r="K27" s="13"/>
      <c r="L27" s="859">
        <f>SUM(L24:L26)</f>
        <v>1093102.8</v>
      </c>
      <c r="M27" s="798"/>
      <c r="N27" s="13"/>
      <c r="O27" s="859">
        <f>SUM(O24:O26)</f>
        <v>1125672.93432</v>
      </c>
      <c r="P27" s="798"/>
      <c r="Q27" s="827"/>
      <c r="R27" s="859">
        <f>SUM(R24:R26)</f>
        <v>1159443.1223496001</v>
      </c>
      <c r="S27" s="798"/>
      <c r="T27" s="827"/>
      <c r="U27" s="859">
        <f>SUM(U24:U26)</f>
        <v>1194226.4160200881</v>
      </c>
      <c r="V27" s="798"/>
      <c r="W27" s="827"/>
      <c r="X27" s="859">
        <f>SUM(X24:X26)</f>
        <v>1230053.2085006908</v>
      </c>
      <c r="Y27" s="798"/>
      <c r="Z27" s="827"/>
      <c r="AA27" s="859">
        <f>SUM(AA24:AA26)</f>
        <v>1266954.8047557115</v>
      </c>
      <c r="AB27" s="798"/>
      <c r="AC27" s="827"/>
      <c r="AD27" s="859">
        <f>SUM(AD24:AD26)</f>
        <v>1304963.448898383</v>
      </c>
      <c r="AE27" s="798"/>
      <c r="AF27" s="827"/>
      <c r="AG27" s="859">
        <f>SUM(AG24:AG26)</f>
        <v>1344112.3523653343</v>
      </c>
      <c r="AH27" s="798"/>
      <c r="AI27" s="827"/>
      <c r="AJ27" s="859">
        <f>SUM(AJ24:AJ26)</f>
        <v>1384435.7229362945</v>
      </c>
      <c r="AK27" s="798"/>
      <c r="AL27" s="832"/>
      <c r="AM27" s="859">
        <f>SUM(AM24:AM26)</f>
        <v>1425968.7946243833</v>
      </c>
      <c r="AN27" s="798"/>
      <c r="AO27" s="827"/>
      <c r="AP27" s="859">
        <f>SUM(AP24:AP26)</f>
        <v>1468747.8584631148</v>
      </c>
      <c r="AQ27" s="798"/>
      <c r="AR27" s="807"/>
      <c r="AS27" s="807"/>
      <c r="AT27" s="807"/>
      <c r="AU27" s="807"/>
    </row>
    <row r="28" spans="2:47">
      <c r="B28" s="860"/>
      <c r="C28" s="13"/>
      <c r="D28" s="13"/>
      <c r="E28" s="13"/>
      <c r="F28" s="829"/>
      <c r="H28" s="13"/>
      <c r="I28" s="13"/>
      <c r="J28" s="798"/>
      <c r="K28" s="13"/>
      <c r="L28" s="849"/>
      <c r="N28" s="13"/>
      <c r="O28" s="831"/>
      <c r="P28" s="798"/>
      <c r="Q28" s="827"/>
      <c r="R28" s="850"/>
      <c r="S28" s="21"/>
      <c r="T28" s="827"/>
      <c r="U28" s="850"/>
      <c r="V28" s="21"/>
      <c r="W28" s="827"/>
      <c r="X28" s="850"/>
      <c r="Y28" s="21"/>
      <c r="Z28" s="827"/>
      <c r="AA28" s="850"/>
      <c r="AB28" s="21"/>
      <c r="AC28" s="827"/>
      <c r="AD28" s="850"/>
      <c r="AE28" s="21"/>
      <c r="AF28" s="827"/>
      <c r="AG28" s="850"/>
      <c r="AH28" s="21"/>
      <c r="AI28" s="827"/>
      <c r="AJ28" s="850"/>
      <c r="AK28" s="21"/>
      <c r="AL28" s="832"/>
      <c r="AM28" s="850"/>
      <c r="AN28" s="21"/>
      <c r="AO28" s="827"/>
      <c r="AP28" s="833"/>
      <c r="AQ28" s="834"/>
      <c r="AR28" s="807"/>
      <c r="AS28" s="807"/>
      <c r="AT28" s="861"/>
      <c r="AU28" s="807"/>
    </row>
    <row r="29" spans="2:47">
      <c r="B29" s="53" t="s">
        <v>315</v>
      </c>
      <c r="C29" s="13"/>
      <c r="D29" s="13"/>
      <c r="E29" s="827">
        <f>IFERROR(F29/-$F$24,0)</f>
        <v>0</v>
      </c>
      <c r="F29" s="982">
        <v>0</v>
      </c>
      <c r="H29" s="751">
        <v>0.06</v>
      </c>
      <c r="I29" s="856">
        <f>I$24*-H29</f>
        <v>-64936.799999999996</v>
      </c>
      <c r="J29" s="798"/>
      <c r="K29" s="855"/>
      <c r="L29" s="856">
        <f t="shared" ref="L29:L32" si="0">I29</f>
        <v>-64936.799999999996</v>
      </c>
      <c r="N29" s="751">
        <v>0.06</v>
      </c>
      <c r="O29" s="856">
        <f>O$24*-N29</f>
        <v>-68222.602079999997</v>
      </c>
      <c r="P29" s="798"/>
      <c r="Q29" s="751">
        <v>0.06</v>
      </c>
      <c r="R29" s="856">
        <f>R$24*-Q29</f>
        <v>-70269.280142400006</v>
      </c>
      <c r="S29" s="798"/>
      <c r="T29" s="751">
        <v>0.06</v>
      </c>
      <c r="U29" s="856">
        <f>U$24*-T29</f>
        <v>-72377.358546671996</v>
      </c>
      <c r="V29" s="798"/>
      <c r="W29" s="751">
        <v>0.06</v>
      </c>
      <c r="X29" s="856">
        <f>X$24*-W29</f>
        <v>-74548.67930307216</v>
      </c>
      <c r="Y29" s="798"/>
      <c r="Z29" s="751">
        <v>0.06</v>
      </c>
      <c r="AA29" s="856">
        <f>AA$24*-Z29</f>
        <v>-76785.139682164328</v>
      </c>
      <c r="AB29" s="798"/>
      <c r="AC29" s="751">
        <v>0.06</v>
      </c>
      <c r="AD29" s="856">
        <f>AD$24*-AC29</f>
        <v>-79088.693872629257</v>
      </c>
      <c r="AE29" s="798"/>
      <c r="AF29" s="751">
        <v>0.06</v>
      </c>
      <c r="AG29" s="856">
        <f>AG$24*-AF29</f>
        <v>-81461.354688808133</v>
      </c>
      <c r="AH29" s="798"/>
      <c r="AI29" s="751">
        <v>0.06</v>
      </c>
      <c r="AJ29" s="856">
        <f>AJ$24*-AI29</f>
        <v>-83905.195329472393</v>
      </c>
      <c r="AK29" s="798"/>
      <c r="AL29" s="751">
        <v>0.06</v>
      </c>
      <c r="AM29" s="856">
        <f>AM$24*-AL29</f>
        <v>-86422.351189356559</v>
      </c>
      <c r="AN29" s="798"/>
      <c r="AO29" s="751">
        <v>0.06</v>
      </c>
      <c r="AP29" s="856">
        <f>AP$24*-AO29</f>
        <v>-89015.021725037266</v>
      </c>
      <c r="AQ29" s="798"/>
      <c r="AR29" s="807"/>
      <c r="AS29" s="807"/>
      <c r="AT29" s="807"/>
      <c r="AU29" s="807"/>
    </row>
    <row r="30" spans="2:47">
      <c r="B30" s="53" t="s">
        <v>316</v>
      </c>
      <c r="C30" s="13"/>
      <c r="D30" s="13"/>
      <c r="E30" s="827">
        <f>IFERROR(F30/-$F$24,0)</f>
        <v>0</v>
      </c>
      <c r="F30" s="982">
        <v>0</v>
      </c>
      <c r="H30" s="751">
        <v>0.01</v>
      </c>
      <c r="I30" s="856">
        <f>I$24*-H30</f>
        <v>-10822.800000000001</v>
      </c>
      <c r="J30" s="798"/>
      <c r="K30" s="855"/>
      <c r="L30" s="856">
        <f t="shared" si="0"/>
        <v>-10822.800000000001</v>
      </c>
      <c r="N30" s="751">
        <v>0.01</v>
      </c>
      <c r="O30" s="856">
        <f t="shared" ref="O30:O32" si="1">O$24*-N30</f>
        <v>-11370.43368</v>
      </c>
      <c r="P30" s="798"/>
      <c r="Q30" s="751">
        <v>0.01</v>
      </c>
      <c r="R30" s="856">
        <f t="shared" ref="R30:R32" si="2">R$24*-Q30</f>
        <v>-11711.5466904</v>
      </c>
      <c r="S30" s="798"/>
      <c r="T30" s="751">
        <v>0.01</v>
      </c>
      <c r="U30" s="856">
        <f t="shared" ref="U30:U32" si="3">U$24*-T30</f>
        <v>-12062.893091112001</v>
      </c>
      <c r="V30" s="798"/>
      <c r="W30" s="751">
        <v>0.01</v>
      </c>
      <c r="X30" s="856">
        <f t="shared" ref="X30:X32" si="4">X$24*-W30</f>
        <v>-12424.77988384536</v>
      </c>
      <c r="Y30" s="798"/>
      <c r="Z30" s="751">
        <v>0.01</v>
      </c>
      <c r="AA30" s="856">
        <f t="shared" ref="AA30:AA32" si="5">AA$24*-Z30</f>
        <v>-12797.523280360721</v>
      </c>
      <c r="AB30" s="798"/>
      <c r="AC30" s="751">
        <v>0.01</v>
      </c>
      <c r="AD30" s="856">
        <f t="shared" ref="AD30:AD32" si="6">AD$24*-AC30</f>
        <v>-13181.448978771545</v>
      </c>
      <c r="AE30" s="798"/>
      <c r="AF30" s="751">
        <v>0.01</v>
      </c>
      <c r="AG30" s="856">
        <f t="shared" ref="AG30:AG32" si="7">AG$24*-AF30</f>
        <v>-13576.892448134691</v>
      </c>
      <c r="AH30" s="798"/>
      <c r="AI30" s="751">
        <v>0.01</v>
      </c>
      <c r="AJ30" s="856">
        <f t="shared" ref="AJ30:AJ32" si="8">AJ$24*-AI30</f>
        <v>-13984.199221578732</v>
      </c>
      <c r="AK30" s="798"/>
      <c r="AL30" s="751">
        <v>0.01</v>
      </c>
      <c r="AM30" s="856">
        <f t="shared" ref="AM30:AM32" si="9">AM$24*-AL30</f>
        <v>-14403.725198226093</v>
      </c>
      <c r="AN30" s="798"/>
      <c r="AO30" s="751">
        <v>0.01</v>
      </c>
      <c r="AP30" s="856">
        <f t="shared" ref="AP30:AP32" si="10">AP$24*-AO30</f>
        <v>-14835.836954172877</v>
      </c>
      <c r="AQ30" s="798"/>
      <c r="AR30" s="807"/>
      <c r="AS30" s="807"/>
      <c r="AT30" s="807"/>
      <c r="AU30" s="807"/>
    </row>
    <row r="31" spans="2:47">
      <c r="B31" s="53" t="s">
        <v>317</v>
      </c>
      <c r="C31" s="13"/>
      <c r="D31" s="13"/>
      <c r="E31" s="827">
        <f>IFERROR(F31/-$F$24,0)</f>
        <v>0</v>
      </c>
      <c r="F31" s="982">
        <v>0</v>
      </c>
      <c r="H31" s="751">
        <v>0.01</v>
      </c>
      <c r="I31" s="856">
        <f t="shared" ref="I31:I32" si="11">I$24*-H31</f>
        <v>-10822.800000000001</v>
      </c>
      <c r="J31" s="798"/>
      <c r="K31" s="855"/>
      <c r="L31" s="856">
        <f t="shared" si="0"/>
        <v>-10822.800000000001</v>
      </c>
      <c r="N31" s="751">
        <v>0.01</v>
      </c>
      <c r="O31" s="856">
        <f t="shared" si="1"/>
        <v>-11370.43368</v>
      </c>
      <c r="P31" s="798"/>
      <c r="Q31" s="751">
        <v>0.01</v>
      </c>
      <c r="R31" s="856">
        <f t="shared" si="2"/>
        <v>-11711.5466904</v>
      </c>
      <c r="S31" s="798"/>
      <c r="T31" s="751">
        <v>0.01</v>
      </c>
      <c r="U31" s="856">
        <f t="shared" si="3"/>
        <v>-12062.893091112001</v>
      </c>
      <c r="V31" s="798"/>
      <c r="W31" s="751">
        <v>0.01</v>
      </c>
      <c r="X31" s="856">
        <f t="shared" si="4"/>
        <v>-12424.77988384536</v>
      </c>
      <c r="Y31" s="798"/>
      <c r="Z31" s="751">
        <v>0.01</v>
      </c>
      <c r="AA31" s="856">
        <f t="shared" si="5"/>
        <v>-12797.523280360721</v>
      </c>
      <c r="AB31" s="798"/>
      <c r="AC31" s="751">
        <v>0.01</v>
      </c>
      <c r="AD31" s="856">
        <f t="shared" si="6"/>
        <v>-13181.448978771545</v>
      </c>
      <c r="AE31" s="798"/>
      <c r="AF31" s="751">
        <v>0.01</v>
      </c>
      <c r="AG31" s="856">
        <f t="shared" si="7"/>
        <v>-13576.892448134691</v>
      </c>
      <c r="AH31" s="798"/>
      <c r="AI31" s="751">
        <v>0.01</v>
      </c>
      <c r="AJ31" s="856">
        <f t="shared" si="8"/>
        <v>-13984.199221578732</v>
      </c>
      <c r="AK31" s="798"/>
      <c r="AL31" s="751">
        <v>0.01</v>
      </c>
      <c r="AM31" s="856">
        <f t="shared" si="9"/>
        <v>-14403.725198226093</v>
      </c>
      <c r="AN31" s="798"/>
      <c r="AO31" s="751">
        <v>0.01</v>
      </c>
      <c r="AP31" s="856">
        <f t="shared" si="10"/>
        <v>-14835.836954172877</v>
      </c>
      <c r="AQ31" s="798"/>
      <c r="AR31" s="807"/>
      <c r="AS31" s="807"/>
      <c r="AT31" s="807"/>
      <c r="AU31" s="807"/>
    </row>
    <row r="32" spans="2:47">
      <c r="B32" s="53" t="s">
        <v>318</v>
      </c>
      <c r="C32" s="13"/>
      <c r="D32" s="13"/>
      <c r="E32" s="827">
        <f>IFERROR(F32/-$F$24,0)</f>
        <v>0</v>
      </c>
      <c r="F32" s="982">
        <v>0</v>
      </c>
      <c r="H32" s="751">
        <v>0</v>
      </c>
      <c r="I32" s="856">
        <f t="shared" si="11"/>
        <v>0</v>
      </c>
      <c r="J32" s="798"/>
      <c r="K32" s="855"/>
      <c r="L32" s="856">
        <f t="shared" si="0"/>
        <v>0</v>
      </c>
      <c r="N32" s="751">
        <v>0</v>
      </c>
      <c r="O32" s="856">
        <f t="shared" si="1"/>
        <v>0</v>
      </c>
      <c r="P32" s="798"/>
      <c r="Q32" s="751">
        <v>0</v>
      </c>
      <c r="R32" s="856">
        <f t="shared" si="2"/>
        <v>0</v>
      </c>
      <c r="S32" s="798"/>
      <c r="T32" s="751">
        <v>0</v>
      </c>
      <c r="U32" s="856">
        <f t="shared" si="3"/>
        <v>0</v>
      </c>
      <c r="V32" s="798"/>
      <c r="W32" s="751">
        <v>0</v>
      </c>
      <c r="X32" s="856">
        <f t="shared" si="4"/>
        <v>0</v>
      </c>
      <c r="Y32" s="798"/>
      <c r="Z32" s="751">
        <v>0</v>
      </c>
      <c r="AA32" s="856">
        <f t="shared" si="5"/>
        <v>0</v>
      </c>
      <c r="AB32" s="798"/>
      <c r="AC32" s="751">
        <v>0</v>
      </c>
      <c r="AD32" s="856">
        <f t="shared" si="6"/>
        <v>0</v>
      </c>
      <c r="AE32" s="798"/>
      <c r="AF32" s="751">
        <v>0</v>
      </c>
      <c r="AG32" s="856">
        <f t="shared" si="7"/>
        <v>0</v>
      </c>
      <c r="AH32" s="798"/>
      <c r="AI32" s="751">
        <v>0</v>
      </c>
      <c r="AJ32" s="856">
        <f t="shared" si="8"/>
        <v>0</v>
      </c>
      <c r="AK32" s="798"/>
      <c r="AL32" s="751">
        <v>0</v>
      </c>
      <c r="AM32" s="856">
        <f t="shared" si="9"/>
        <v>0</v>
      </c>
      <c r="AN32" s="798"/>
      <c r="AO32" s="751">
        <v>0</v>
      </c>
      <c r="AP32" s="856">
        <f t="shared" si="10"/>
        <v>0</v>
      </c>
      <c r="AQ32" s="798"/>
      <c r="AR32" s="807"/>
      <c r="AS32" s="807"/>
      <c r="AT32" s="807"/>
      <c r="AU32" s="807"/>
    </row>
    <row r="33" spans="2:47">
      <c r="B33" s="20" t="s">
        <v>319</v>
      </c>
      <c r="C33" s="13"/>
      <c r="D33" s="13"/>
      <c r="E33" s="13" t="s">
        <v>44</v>
      </c>
      <c r="F33" s="859">
        <f>F27+SUM(F29:F32)</f>
        <v>0</v>
      </c>
      <c r="H33" s="862">
        <f>IFERROR(I33/F33-1,0)</f>
        <v>0</v>
      </c>
      <c r="I33" s="859">
        <f>I27+SUM(I29:I32)</f>
        <v>984874.79999999993</v>
      </c>
      <c r="J33" s="798"/>
      <c r="K33" s="862">
        <f>L33/I33-1</f>
        <v>2.1978021978022122E-2</v>
      </c>
      <c r="L33" s="859">
        <f>L27+SUM(L29:L32)</f>
        <v>1006520.4</v>
      </c>
      <c r="M33" s="798"/>
      <c r="N33" s="862">
        <f>O33/L33-1</f>
        <v>2.8006451612903271E-2</v>
      </c>
      <c r="O33" s="859">
        <f>O27+SUM(O29:O32)</f>
        <v>1034709.46488</v>
      </c>
      <c r="P33" s="798"/>
      <c r="Q33" s="862">
        <f>R33/O33-1</f>
        <v>3.0000000000000249E-2</v>
      </c>
      <c r="R33" s="859">
        <f>R27+SUM(R29:R32)</f>
        <v>1065750.7488264001</v>
      </c>
      <c r="S33" s="798"/>
      <c r="T33" s="862">
        <f>U33/R33-1</f>
        <v>3.0000000000000027E-2</v>
      </c>
      <c r="U33" s="859">
        <f>U27+SUM(U29:U32)</f>
        <v>1097723.2712911922</v>
      </c>
      <c r="V33" s="798"/>
      <c r="W33" s="862">
        <f>X33/U33-1</f>
        <v>3.0000000000000027E-2</v>
      </c>
      <c r="X33" s="859">
        <f>X27+SUM(X29:X32)</f>
        <v>1130654.9694299279</v>
      </c>
      <c r="Y33" s="798"/>
      <c r="Z33" s="862">
        <f>AA33/X33-1</f>
        <v>2.9999999999999805E-2</v>
      </c>
      <c r="AA33" s="859">
        <f>AA27+SUM(AA29:AA32)</f>
        <v>1164574.6185128256</v>
      </c>
      <c r="AB33" s="798"/>
      <c r="AC33" s="862">
        <f>AD33/AA33-1</f>
        <v>3.0000000000000249E-2</v>
      </c>
      <c r="AD33" s="859">
        <f>AD27+SUM(AD29:AD32)</f>
        <v>1199511.8570682106</v>
      </c>
      <c r="AE33" s="798"/>
      <c r="AF33" s="862">
        <f>AG33/AD33-1</f>
        <v>2.9999999999999805E-2</v>
      </c>
      <c r="AG33" s="859">
        <f>AG27+SUM(AG29:AG32)</f>
        <v>1235497.2127802568</v>
      </c>
      <c r="AH33" s="798"/>
      <c r="AI33" s="862">
        <f>AJ33/AG33-1</f>
        <v>3.0000000000000249E-2</v>
      </c>
      <c r="AJ33" s="859">
        <f>AJ27+SUM(AJ29:AJ32)</f>
        <v>1272562.1291636648</v>
      </c>
      <c r="AK33" s="798"/>
      <c r="AL33" s="862">
        <f>AM33/AJ33-1</f>
        <v>3.0000000000000027E-2</v>
      </c>
      <c r="AM33" s="859">
        <f>AM27+SUM(AM29:AM32)</f>
        <v>1310738.9930385747</v>
      </c>
      <c r="AN33" s="798"/>
      <c r="AO33" s="862">
        <f>AP33/AM33-1</f>
        <v>2.9999999999999805E-2</v>
      </c>
      <c r="AP33" s="859">
        <f>AP27+SUM(AP29:AP32)</f>
        <v>1350061.1628297318</v>
      </c>
      <c r="AQ33" s="798"/>
      <c r="AR33" s="807"/>
      <c r="AS33" s="807"/>
      <c r="AT33" s="807"/>
      <c r="AU33" s="807"/>
    </row>
    <row r="34" spans="2:47">
      <c r="B34" s="22"/>
      <c r="C34" s="13"/>
      <c r="D34" s="13"/>
      <c r="E34" s="13"/>
      <c r="F34" s="863"/>
      <c r="H34" s="862"/>
      <c r="I34" s="864"/>
      <c r="J34" s="798"/>
      <c r="K34" s="862"/>
      <c r="L34" s="865"/>
      <c r="N34" s="862"/>
      <c r="O34" s="866"/>
      <c r="P34" s="798"/>
      <c r="Q34" s="862"/>
      <c r="R34" s="866"/>
      <c r="S34" s="798"/>
      <c r="T34" s="862"/>
      <c r="U34" s="866"/>
      <c r="V34" s="798"/>
      <c r="W34" s="862"/>
      <c r="X34" s="866"/>
      <c r="Y34" s="798"/>
      <c r="Z34" s="862"/>
      <c r="AA34" s="866"/>
      <c r="AB34" s="798"/>
      <c r="AC34" s="862"/>
      <c r="AD34" s="866"/>
      <c r="AE34" s="798"/>
      <c r="AF34" s="862"/>
      <c r="AG34" s="866"/>
      <c r="AH34" s="798"/>
      <c r="AI34" s="862"/>
      <c r="AJ34" s="866"/>
      <c r="AK34" s="798"/>
      <c r="AL34" s="862"/>
      <c r="AM34" s="866"/>
      <c r="AN34" s="798"/>
      <c r="AO34" s="862"/>
      <c r="AP34" s="865"/>
      <c r="AQ34" s="867"/>
      <c r="AR34" s="807"/>
      <c r="AS34" s="807"/>
      <c r="AT34" s="807"/>
      <c r="AU34" s="807"/>
    </row>
    <row r="35" spans="2:47">
      <c r="B35" s="848" t="s">
        <v>80</v>
      </c>
      <c r="C35" s="13"/>
      <c r="D35" s="13"/>
      <c r="E35" s="13"/>
      <c r="F35" s="863"/>
      <c r="H35" s="862"/>
      <c r="I35" s="864"/>
      <c r="J35" s="798"/>
      <c r="K35" s="862"/>
      <c r="L35" s="865"/>
      <c r="N35" s="862"/>
      <c r="O35" s="866"/>
      <c r="P35" s="798"/>
      <c r="Q35" s="862"/>
      <c r="R35" s="866"/>
      <c r="S35" s="798"/>
      <c r="T35" s="862"/>
      <c r="U35" s="866"/>
      <c r="V35" s="798"/>
      <c r="W35" s="862"/>
      <c r="X35" s="866"/>
      <c r="Y35" s="798"/>
      <c r="Z35" s="862"/>
      <c r="AA35" s="866"/>
      <c r="AB35" s="798"/>
      <c r="AC35" s="862"/>
      <c r="AD35" s="866"/>
      <c r="AE35" s="798"/>
      <c r="AF35" s="862"/>
      <c r="AG35" s="866"/>
      <c r="AH35" s="798"/>
      <c r="AI35" s="862"/>
      <c r="AJ35" s="866"/>
      <c r="AK35" s="798"/>
      <c r="AL35" s="862"/>
      <c r="AM35" s="866"/>
      <c r="AN35" s="798"/>
      <c r="AO35" s="862"/>
      <c r="AP35" s="865"/>
      <c r="AQ35" s="867"/>
      <c r="AR35" s="807"/>
      <c r="AS35" s="807"/>
      <c r="AT35" s="807"/>
      <c r="AU35" s="807"/>
    </row>
    <row r="36" spans="2:47">
      <c r="B36" s="53" t="s">
        <v>320</v>
      </c>
      <c r="C36" s="13"/>
      <c r="E36" s="868">
        <f>F36/Assumptions!$E$14</f>
        <v>0</v>
      </c>
      <c r="F36" s="983">
        <v>0</v>
      </c>
      <c r="H36" s="984">
        <v>700</v>
      </c>
      <c r="I36" s="866">
        <f>H36*Assumptions!$E$14</f>
        <v>73500</v>
      </c>
      <c r="J36" s="798"/>
      <c r="K36" s="862"/>
      <c r="L36" s="865">
        <f>I36*(1+L$16)</f>
        <v>73500</v>
      </c>
      <c r="M36" s="21"/>
      <c r="N36" s="862"/>
      <c r="O36" s="865">
        <f>L36*(1+O$16)</f>
        <v>74235</v>
      </c>
      <c r="P36" s="798"/>
      <c r="Q36" s="862"/>
      <c r="R36" s="865">
        <f>O36*(1+R$16)</f>
        <v>74977.350000000006</v>
      </c>
      <c r="S36" s="21"/>
      <c r="T36" s="862"/>
      <c r="U36" s="865">
        <f>R36*(1+U$16)</f>
        <v>75727.123500000002</v>
      </c>
      <c r="V36" s="21"/>
      <c r="W36" s="862"/>
      <c r="X36" s="865">
        <f>U36*(1+X$16)</f>
        <v>76484.394735000009</v>
      </c>
      <c r="Y36" s="21"/>
      <c r="Z36" s="862"/>
      <c r="AA36" s="865">
        <f>X36*(1+AA$16)</f>
        <v>77249.238682350013</v>
      </c>
      <c r="AB36" s="21"/>
      <c r="AC36" s="862"/>
      <c r="AD36" s="865">
        <f>AA36*(1+AD$16)</f>
        <v>78021.731069173518</v>
      </c>
      <c r="AE36" s="21"/>
      <c r="AF36" s="862"/>
      <c r="AG36" s="865">
        <f>AD36*(1+AG$16)</f>
        <v>78801.948379865251</v>
      </c>
      <c r="AH36" s="21"/>
      <c r="AI36" s="862"/>
      <c r="AJ36" s="865">
        <f>AG36*(1+AJ$16)</f>
        <v>79589.9678636639</v>
      </c>
      <c r="AK36" s="21"/>
      <c r="AL36" s="862"/>
      <c r="AM36" s="865">
        <f>AJ36*(1+AM$16)</f>
        <v>80385.867542300533</v>
      </c>
      <c r="AN36" s="21"/>
      <c r="AO36" s="862"/>
      <c r="AP36" s="865">
        <f>AM36*(1+AP$16)</f>
        <v>81189.726217723539</v>
      </c>
      <c r="AQ36" s="798"/>
      <c r="AR36" s="807"/>
      <c r="AS36" s="807"/>
      <c r="AT36" s="807"/>
      <c r="AU36" s="807"/>
    </row>
    <row r="37" spans="2:47">
      <c r="B37" s="53" t="s">
        <v>321</v>
      </c>
      <c r="C37" s="13"/>
      <c r="D37" s="13"/>
      <c r="E37" s="868">
        <f>F37/Assumptions!$E$14</f>
        <v>0</v>
      </c>
      <c r="F37" s="983">
        <v>0</v>
      </c>
      <c r="H37" s="984">
        <v>300</v>
      </c>
      <c r="I37" s="866">
        <f>H37*Assumptions!$E$14</f>
        <v>31500</v>
      </c>
      <c r="J37" s="798"/>
      <c r="K37" s="862"/>
      <c r="L37" s="865">
        <f>I37*(1+L$16)</f>
        <v>31500</v>
      </c>
      <c r="M37" s="21"/>
      <c r="N37" s="862"/>
      <c r="O37" s="865">
        <f>L37*(1+O$16)</f>
        <v>31815</v>
      </c>
      <c r="P37" s="798"/>
      <c r="Q37" s="862"/>
      <c r="R37" s="865">
        <f>O37*(1+R$16)</f>
        <v>32133.15</v>
      </c>
      <c r="S37" s="21"/>
      <c r="T37" s="862"/>
      <c r="U37" s="865">
        <f>R37*(1+U$16)</f>
        <v>32454.481500000002</v>
      </c>
      <c r="V37" s="21"/>
      <c r="W37" s="862"/>
      <c r="X37" s="865">
        <f>U37*(1+X$16)</f>
        <v>32779.026315000003</v>
      </c>
      <c r="Y37" s="21"/>
      <c r="Z37" s="862"/>
      <c r="AA37" s="865">
        <f>X37*(1+AA$16)</f>
        <v>33106.816578150007</v>
      </c>
      <c r="AB37" s="21"/>
      <c r="AC37" s="862"/>
      <c r="AD37" s="865">
        <f>AA37*(1+AD$16)</f>
        <v>33437.884743931507</v>
      </c>
      <c r="AE37" s="21"/>
      <c r="AF37" s="862"/>
      <c r="AG37" s="865">
        <f>AD37*(1+AG$16)</f>
        <v>33772.263591370822</v>
      </c>
      <c r="AH37" s="21"/>
      <c r="AI37" s="862"/>
      <c r="AJ37" s="865">
        <f>AG37*(1+AJ$16)</f>
        <v>34109.986227284528</v>
      </c>
      <c r="AK37" s="21"/>
      <c r="AL37" s="862"/>
      <c r="AM37" s="865">
        <f>AJ37*(1+AM$16)</f>
        <v>34451.086089557371</v>
      </c>
      <c r="AN37" s="21"/>
      <c r="AO37" s="862"/>
      <c r="AP37" s="865">
        <f>AM37*(1+AP$16)</f>
        <v>34795.596950452942</v>
      </c>
      <c r="AQ37" s="798"/>
      <c r="AR37" s="807"/>
      <c r="AS37" s="807"/>
      <c r="AT37" s="807"/>
      <c r="AU37" s="807"/>
    </row>
    <row r="38" spans="2:47">
      <c r="B38" s="20" t="s">
        <v>322</v>
      </c>
      <c r="C38" s="13"/>
      <c r="D38" s="13"/>
      <c r="E38" s="868"/>
      <c r="F38" s="859">
        <f>SUM(F36:F37)</f>
        <v>0</v>
      </c>
      <c r="H38" s="862">
        <f>IFERROR(I38/F38-1,0)</f>
        <v>0</v>
      </c>
      <c r="I38" s="859">
        <f>SUM(I36:I37)</f>
        <v>105000</v>
      </c>
      <c r="J38" s="798"/>
      <c r="K38" s="862">
        <f>IFERROR(L38/I38-1,0)</f>
        <v>0</v>
      </c>
      <c r="L38" s="859">
        <f>SUM(L36:L37)</f>
        <v>105000</v>
      </c>
      <c r="M38" s="21"/>
      <c r="N38" s="862">
        <f>IFERROR(O38/L38-1,0)</f>
        <v>1.0000000000000009E-2</v>
      </c>
      <c r="O38" s="859">
        <f>SUM(O36:O37)</f>
        <v>106050</v>
      </c>
      <c r="P38" s="798"/>
      <c r="Q38" s="862">
        <f>IFERROR(R38/O38-1,0)</f>
        <v>1.0000000000000009E-2</v>
      </c>
      <c r="R38" s="859">
        <f>SUM(R36:R37)</f>
        <v>107110.5</v>
      </c>
      <c r="S38" s="21"/>
      <c r="T38" s="862">
        <f>IFERROR(U38/R38-1,0)</f>
        <v>1.0000000000000009E-2</v>
      </c>
      <c r="U38" s="859">
        <f>SUM(U36:U37)</f>
        <v>108181.60500000001</v>
      </c>
      <c r="V38" s="21"/>
      <c r="W38" s="862">
        <f>IFERROR(X38/U38-1,0)</f>
        <v>1.0000000000000009E-2</v>
      </c>
      <c r="X38" s="859">
        <f>SUM(X36:X37)</f>
        <v>109263.42105</v>
      </c>
      <c r="Y38" s="21"/>
      <c r="Z38" s="862">
        <f>IFERROR(AA38/X38-1,0)</f>
        <v>1.0000000000000231E-2</v>
      </c>
      <c r="AA38" s="859">
        <f>SUM(AA36:AA37)</f>
        <v>110356.05526050003</v>
      </c>
      <c r="AB38" s="21"/>
      <c r="AC38" s="862">
        <f>IFERROR(AD38/AA38-1,0)</f>
        <v>1.0000000000000009E-2</v>
      </c>
      <c r="AD38" s="859">
        <f>SUM(AD36:AD37)</f>
        <v>111459.61581310502</v>
      </c>
      <c r="AE38" s="21"/>
      <c r="AF38" s="862">
        <f>IFERROR(AG38/AD38-1,0)</f>
        <v>1.0000000000000009E-2</v>
      </c>
      <c r="AG38" s="859">
        <f>SUM(AG36:AG37)</f>
        <v>112574.21197123607</v>
      </c>
      <c r="AH38" s="21"/>
      <c r="AI38" s="862">
        <f>IFERROR(AJ38/AG38-1,0)</f>
        <v>9.9999999999997868E-3</v>
      </c>
      <c r="AJ38" s="859">
        <f>SUM(AJ36:AJ37)</f>
        <v>113699.95409094842</v>
      </c>
      <c r="AK38" s="21"/>
      <c r="AL38" s="862">
        <f>IFERROR(AM38/AJ38-1,0)</f>
        <v>1.0000000000000009E-2</v>
      </c>
      <c r="AM38" s="859">
        <f>SUM(AM36:AM37)</f>
        <v>114836.9536318579</v>
      </c>
      <c r="AN38" s="21"/>
      <c r="AO38" s="862">
        <f>IFERROR(AP38/AM38-1,0)</f>
        <v>1.0000000000000009E-2</v>
      </c>
      <c r="AP38" s="859">
        <f>SUM(AP36:AP37)</f>
        <v>115985.32316817649</v>
      </c>
      <c r="AQ38" s="867"/>
      <c r="AR38" s="807"/>
      <c r="AS38" s="807"/>
      <c r="AT38" s="807"/>
      <c r="AU38" s="807"/>
    </row>
    <row r="39" spans="2:47">
      <c r="B39" s="22"/>
      <c r="C39" s="13"/>
      <c r="D39" s="13"/>
      <c r="E39" s="13"/>
      <c r="F39" s="863"/>
      <c r="H39" s="862"/>
      <c r="I39" s="864"/>
      <c r="J39" s="798"/>
      <c r="K39" s="862"/>
      <c r="L39" s="865"/>
      <c r="M39" s="21"/>
      <c r="N39" s="862"/>
      <c r="O39" s="866"/>
      <c r="P39" s="798"/>
      <c r="Q39" s="862"/>
      <c r="R39" s="866"/>
      <c r="S39" s="798"/>
      <c r="T39" s="862"/>
      <c r="U39" s="866"/>
      <c r="V39" s="798"/>
      <c r="W39" s="862"/>
      <c r="X39" s="866"/>
      <c r="Y39" s="798"/>
      <c r="Z39" s="862"/>
      <c r="AA39" s="866"/>
      <c r="AB39" s="798"/>
      <c r="AC39" s="862"/>
      <c r="AD39" s="866"/>
      <c r="AE39" s="798"/>
      <c r="AF39" s="862"/>
      <c r="AG39" s="866"/>
      <c r="AH39" s="798"/>
      <c r="AI39" s="862"/>
      <c r="AJ39" s="866"/>
      <c r="AK39" s="798"/>
      <c r="AL39" s="862"/>
      <c r="AM39" s="866"/>
      <c r="AN39" s="798"/>
      <c r="AO39" s="862"/>
      <c r="AP39" s="865"/>
      <c r="AQ39" s="867"/>
      <c r="AR39" s="807"/>
      <c r="AS39" s="807"/>
      <c r="AT39" s="807"/>
      <c r="AU39" s="807"/>
    </row>
    <row r="40" spans="2:47" ht="15" thickBot="1">
      <c r="B40" s="20" t="s">
        <v>323</v>
      </c>
      <c r="C40" s="13"/>
      <c r="D40" s="13"/>
      <c r="E40" s="13"/>
      <c r="F40" s="869">
        <f>F38+F33</f>
        <v>0</v>
      </c>
      <c r="H40" s="870">
        <f>IFERROR(I40/F40-1,0)</f>
        <v>0</v>
      </c>
      <c r="I40" s="871">
        <f>I38+I33</f>
        <v>1089874.7999999998</v>
      </c>
      <c r="J40" s="798"/>
      <c r="K40" s="870">
        <f>L40/I40-1</f>
        <v>1.9860629863173385E-2</v>
      </c>
      <c r="L40" s="869">
        <f>L38+L33</f>
        <v>1111520.3999999999</v>
      </c>
      <c r="M40" s="21"/>
      <c r="N40" s="870">
        <f>O40/L40-1</f>
        <v>2.6305468509619789E-2</v>
      </c>
      <c r="O40" s="869">
        <f>O38+O33</f>
        <v>1140759.4648799999</v>
      </c>
      <c r="P40" s="798"/>
      <c r="Q40" s="870">
        <f>R40/O40-1</f>
        <v>2.8140712336563567E-2</v>
      </c>
      <c r="R40" s="869">
        <f>R38+R33</f>
        <v>1172861.2488264001</v>
      </c>
      <c r="S40" s="21"/>
      <c r="T40" s="870">
        <f>U40/R40-1</f>
        <v>2.81735179654512E-2</v>
      </c>
      <c r="U40" s="869">
        <f>U38+U33</f>
        <v>1205904.8762911921</v>
      </c>
      <c r="V40" s="21"/>
      <c r="W40" s="870">
        <f>X40/U40-1</f>
        <v>2.8205802014289683E-2</v>
      </c>
      <c r="X40" s="869">
        <f>X38+X33</f>
        <v>1239918.3904799279</v>
      </c>
      <c r="Y40" s="21"/>
      <c r="Z40" s="870">
        <f>AA40/X40-1</f>
        <v>2.823757076451261E-2</v>
      </c>
      <c r="AA40" s="869">
        <f>AA38+AA33</f>
        <v>1274930.6737733255</v>
      </c>
      <c r="AB40" s="21"/>
      <c r="AC40" s="870">
        <f>AD40/AA40-1</f>
        <v>2.8268830493600738E-2</v>
      </c>
      <c r="AD40" s="869">
        <f>AD38+AD33</f>
        <v>1310971.4728813157</v>
      </c>
      <c r="AE40" s="21"/>
      <c r="AF40" s="870">
        <f>AG40/AD40-1</f>
        <v>2.8299587472057741E-2</v>
      </c>
      <c r="AG40" s="869">
        <f>AG38+AG33</f>
        <v>1348071.4247514929</v>
      </c>
      <c r="AH40" s="21"/>
      <c r="AI40" s="870">
        <f>AJ40/AG40-1</f>
        <v>2.8329847960511856E-2</v>
      </c>
      <c r="AJ40" s="869">
        <f>AJ38+AJ33</f>
        <v>1386262.0832546132</v>
      </c>
      <c r="AK40" s="21"/>
      <c r="AL40" s="870">
        <f>AM40/AJ40-1</f>
        <v>2.8359618206912129E-2</v>
      </c>
      <c r="AM40" s="869">
        <f>AM38+AM33</f>
        <v>1425575.9466704326</v>
      </c>
      <c r="AN40" s="21"/>
      <c r="AO40" s="870">
        <f>AP40/AM40-1</f>
        <v>2.8388904443848562E-2</v>
      </c>
      <c r="AP40" s="869">
        <f>AP38+AP33</f>
        <v>1466046.4859979083</v>
      </c>
      <c r="AQ40" s="867"/>
      <c r="AR40" s="807"/>
      <c r="AS40" s="807"/>
      <c r="AT40" s="807"/>
      <c r="AU40" s="807"/>
    </row>
    <row r="41" spans="2:47">
      <c r="B41" s="13"/>
      <c r="C41" s="13"/>
      <c r="D41" s="13"/>
      <c r="E41" s="13"/>
      <c r="F41" s="865"/>
      <c r="H41" s="872"/>
      <c r="I41" s="866"/>
      <c r="J41" s="798"/>
      <c r="K41" s="13"/>
      <c r="L41" s="865"/>
      <c r="M41" s="21"/>
      <c r="N41" s="13"/>
      <c r="O41" s="866"/>
      <c r="P41" s="798"/>
      <c r="Q41" s="13"/>
      <c r="R41" s="865"/>
      <c r="S41" s="21"/>
      <c r="T41" s="13"/>
      <c r="U41" s="865"/>
      <c r="V41" s="21"/>
      <c r="W41" s="13"/>
      <c r="X41" s="865"/>
      <c r="Y41" s="21"/>
      <c r="Z41" s="13"/>
      <c r="AA41" s="865"/>
      <c r="AB41" s="21"/>
      <c r="AC41" s="13"/>
      <c r="AD41" s="865"/>
      <c r="AE41" s="21"/>
      <c r="AF41" s="13"/>
      <c r="AG41" s="865"/>
      <c r="AH41" s="21"/>
      <c r="AI41" s="13"/>
      <c r="AJ41" s="865"/>
      <c r="AK41" s="21"/>
      <c r="AL41" s="12"/>
      <c r="AM41" s="865"/>
      <c r="AN41" s="21"/>
      <c r="AO41" s="13"/>
      <c r="AP41" s="865"/>
      <c r="AQ41" s="873"/>
      <c r="AR41" s="807"/>
      <c r="AS41" s="807"/>
      <c r="AT41" s="807"/>
      <c r="AU41" s="807"/>
    </row>
    <row r="42" spans="2:47">
      <c r="B42" s="20" t="s">
        <v>324</v>
      </c>
      <c r="C42" s="13"/>
      <c r="D42" s="13"/>
      <c r="E42" s="13"/>
      <c r="F42" s="865"/>
      <c r="H42" s="872"/>
      <c r="I42" s="866"/>
      <c r="J42" s="798"/>
      <c r="K42" s="13"/>
      <c r="L42" s="865"/>
      <c r="M42" s="21"/>
      <c r="N42" s="13"/>
      <c r="O42" s="866"/>
      <c r="P42" s="798"/>
      <c r="Q42" s="13"/>
      <c r="R42" s="865"/>
      <c r="S42" s="21"/>
      <c r="T42" s="13"/>
      <c r="U42" s="865"/>
      <c r="V42" s="21"/>
      <c r="W42" s="13"/>
      <c r="X42" s="865"/>
      <c r="Y42" s="21"/>
      <c r="Z42" s="13"/>
      <c r="AA42" s="865"/>
      <c r="AB42" s="21"/>
      <c r="AC42" s="13"/>
      <c r="AD42" s="865"/>
      <c r="AE42" s="21"/>
      <c r="AF42" s="13"/>
      <c r="AG42" s="865"/>
      <c r="AH42" s="21"/>
      <c r="AI42" s="13"/>
      <c r="AJ42" s="865"/>
      <c r="AK42" s="21"/>
      <c r="AL42" s="12"/>
      <c r="AM42" s="865"/>
      <c r="AN42" s="21"/>
      <c r="AO42" s="13"/>
      <c r="AP42" s="865"/>
      <c r="AQ42" s="873"/>
      <c r="AR42" s="807"/>
      <c r="AS42" s="807"/>
      <c r="AT42" s="807"/>
      <c r="AU42" s="807"/>
    </row>
    <row r="43" spans="2:47">
      <c r="B43" s="848" t="s">
        <v>325</v>
      </c>
      <c r="C43" s="13"/>
      <c r="D43" s="13"/>
      <c r="E43" s="13"/>
      <c r="F43" s="865"/>
      <c r="H43" s="872"/>
      <c r="I43" s="866"/>
      <c r="J43" s="798"/>
      <c r="K43" s="13"/>
      <c r="L43" s="865"/>
      <c r="M43" s="21"/>
      <c r="N43" s="13"/>
      <c r="O43" s="866"/>
      <c r="P43" s="798"/>
      <c r="Q43" s="13"/>
      <c r="R43" s="865"/>
      <c r="S43" s="21"/>
      <c r="T43" s="13"/>
      <c r="U43" s="865"/>
      <c r="V43" s="21"/>
      <c r="W43" s="13"/>
      <c r="X43" s="865"/>
      <c r="Y43" s="21"/>
      <c r="Z43" s="13"/>
      <c r="AA43" s="865"/>
      <c r="AB43" s="21"/>
      <c r="AC43" s="13"/>
      <c r="AD43" s="865"/>
      <c r="AE43" s="21"/>
      <c r="AF43" s="13"/>
      <c r="AG43" s="865"/>
      <c r="AH43" s="21"/>
      <c r="AI43" s="13"/>
      <c r="AJ43" s="865"/>
      <c r="AK43" s="21"/>
      <c r="AL43" s="12"/>
      <c r="AM43" s="865"/>
      <c r="AN43" s="21"/>
      <c r="AO43" s="13"/>
      <c r="AP43" s="865"/>
      <c r="AQ43" s="873"/>
      <c r="AR43" s="807"/>
      <c r="AS43" s="807"/>
      <c r="AT43" s="807"/>
      <c r="AU43" s="807"/>
    </row>
    <row r="44" spans="2:47">
      <c r="B44" s="56" t="s">
        <v>326</v>
      </c>
      <c r="C44" s="13"/>
      <c r="D44" s="13"/>
      <c r="E44" s="874">
        <f>IFERROR(F44/F40,0)</f>
        <v>0</v>
      </c>
      <c r="F44" s="983">
        <v>0</v>
      </c>
      <c r="H44" s="747">
        <v>3.5000000000000003E-2</v>
      </c>
      <c r="I44" s="866">
        <f>$H$44*I$40</f>
        <v>38145.617999999995</v>
      </c>
      <c r="J44" s="798"/>
      <c r="K44" s="13"/>
      <c r="L44" s="865">
        <f>$H$44*L$40</f>
        <v>38903.214</v>
      </c>
      <c r="M44" s="21"/>
      <c r="N44" s="13"/>
      <c r="O44" s="865">
        <f>$H$44*O$40</f>
        <v>39926.581270800001</v>
      </c>
      <c r="P44" s="798"/>
      <c r="Q44" s="13"/>
      <c r="R44" s="865">
        <f>$H$44*R$40</f>
        <v>41050.143708924006</v>
      </c>
      <c r="S44" s="21"/>
      <c r="T44" s="13"/>
      <c r="U44" s="865">
        <f>$H$44*U$40</f>
        <v>42206.670670191728</v>
      </c>
      <c r="V44" s="21"/>
      <c r="W44" s="13"/>
      <c r="X44" s="865">
        <f>$H$44*X$40</f>
        <v>43397.143666797478</v>
      </c>
      <c r="Y44" s="21"/>
      <c r="Z44" s="13"/>
      <c r="AA44" s="865">
        <f>$H$44*AA$40</f>
        <v>44622.573582066398</v>
      </c>
      <c r="AB44" s="21"/>
      <c r="AC44" s="13"/>
      <c r="AD44" s="865">
        <f>$H$44*AD$40</f>
        <v>45884.001550846056</v>
      </c>
      <c r="AE44" s="21"/>
      <c r="AF44" s="13"/>
      <c r="AG44" s="865">
        <f>$H$44*AG$40</f>
        <v>47182.499866302256</v>
      </c>
      <c r="AH44" s="21"/>
      <c r="AI44" s="13"/>
      <c r="AJ44" s="865">
        <f>$H$44*AJ$40</f>
        <v>48519.172913911469</v>
      </c>
      <c r="AK44" s="21"/>
      <c r="AL44" s="12"/>
      <c r="AM44" s="865">
        <f>$H$44*AM$40</f>
        <v>49895.158133465142</v>
      </c>
      <c r="AN44" s="21"/>
      <c r="AO44" s="13"/>
      <c r="AP44" s="865">
        <f>$H$44*AP$40</f>
        <v>51311.627009926793</v>
      </c>
      <c r="AQ44" s="873"/>
      <c r="AR44" s="807"/>
      <c r="AS44" s="807"/>
      <c r="AT44" s="807"/>
      <c r="AU44" s="807"/>
    </row>
    <row r="45" spans="2:47">
      <c r="B45" s="56" t="s">
        <v>327</v>
      </c>
      <c r="C45" s="13"/>
      <c r="D45" s="13"/>
      <c r="E45" s="868">
        <f>F45/Assumptions!$E$14</f>
        <v>0</v>
      </c>
      <c r="F45" s="983">
        <v>0</v>
      </c>
      <c r="H45" s="984">
        <v>250</v>
      </c>
      <c r="I45" s="866">
        <f>H45*Assumptions!$E$14</f>
        <v>26250</v>
      </c>
      <c r="J45" s="798"/>
      <c r="K45" s="13"/>
      <c r="L45" s="865">
        <f t="shared" ref="L45:L51" si="12">I45*(1+L$17)</f>
        <v>26250</v>
      </c>
      <c r="M45" s="21"/>
      <c r="N45" s="13"/>
      <c r="O45" s="865">
        <f t="shared" ref="O45:O51" si="13">L45*(1+O$17)</f>
        <v>26775</v>
      </c>
      <c r="P45" s="798"/>
      <c r="Q45" s="13"/>
      <c r="R45" s="865">
        <f t="shared" ref="R45:R51" si="14">O45*(1+R$17)</f>
        <v>27310.5</v>
      </c>
      <c r="S45" s="21"/>
      <c r="T45" s="13"/>
      <c r="U45" s="865">
        <f t="shared" ref="U45:U51" si="15">R45*(1+U$17)</f>
        <v>27856.71</v>
      </c>
      <c r="V45" s="21"/>
      <c r="W45" s="13"/>
      <c r="X45" s="865">
        <f t="shared" ref="X45:X51" si="16">U45*(1+X$17)</f>
        <v>28413.8442</v>
      </c>
      <c r="Y45" s="21"/>
      <c r="Z45" s="13"/>
      <c r="AA45" s="865">
        <f t="shared" ref="AA45:AA51" si="17">X45*(1+AA$17)</f>
        <v>28982.121083999999</v>
      </c>
      <c r="AB45" s="21"/>
      <c r="AC45" s="13"/>
      <c r="AD45" s="865">
        <f t="shared" ref="AD45:AD51" si="18">AA45*(1+AD$17)</f>
        <v>29561.763505679999</v>
      </c>
      <c r="AE45" s="21"/>
      <c r="AF45" s="13"/>
      <c r="AG45" s="865">
        <f t="shared" ref="AG45:AG51" si="19">AD45*(1+AG$17)</f>
        <v>30152.9987757936</v>
      </c>
      <c r="AH45" s="21"/>
      <c r="AI45" s="13"/>
      <c r="AJ45" s="865">
        <f t="shared" ref="AJ45:AJ51" si="20">AG45*(1+AJ$17)</f>
        <v>30756.058751309472</v>
      </c>
      <c r="AK45" s="21"/>
      <c r="AL45" s="12"/>
      <c r="AM45" s="865">
        <f t="shared" ref="AM45:AM51" si="21">AJ45*(1+AM$17)</f>
        <v>31371.179926335662</v>
      </c>
      <c r="AN45" s="21"/>
      <c r="AO45" s="13"/>
      <c r="AP45" s="865">
        <f t="shared" ref="AP45:AP51" si="22">AM45*(1+AP$17)</f>
        <v>31998.603524862378</v>
      </c>
      <c r="AQ45" s="873"/>
      <c r="AR45" s="807"/>
      <c r="AS45" s="807"/>
      <c r="AT45" s="807"/>
      <c r="AU45" s="807"/>
    </row>
    <row r="46" spans="2:47">
      <c r="B46" s="56" t="s">
        <v>328</v>
      </c>
      <c r="C46" s="13"/>
      <c r="D46" s="13"/>
      <c r="E46" s="868">
        <f>F46/Assumptions!$E$14</f>
        <v>0</v>
      </c>
      <c r="F46" s="983">
        <v>0</v>
      </c>
      <c r="H46" s="984">
        <v>200</v>
      </c>
      <c r="I46" s="866">
        <f>H46*Assumptions!$E$14</f>
        <v>21000</v>
      </c>
      <c r="J46" s="798"/>
      <c r="K46" s="13"/>
      <c r="L46" s="865">
        <f t="shared" si="12"/>
        <v>21000</v>
      </c>
      <c r="M46" s="21"/>
      <c r="N46" s="13"/>
      <c r="O46" s="865">
        <f t="shared" si="13"/>
        <v>21420</v>
      </c>
      <c r="P46" s="798"/>
      <c r="Q46" s="13"/>
      <c r="R46" s="865">
        <f t="shared" si="14"/>
        <v>21848.400000000001</v>
      </c>
      <c r="S46" s="21"/>
      <c r="T46" s="13"/>
      <c r="U46" s="865">
        <f t="shared" si="15"/>
        <v>22285.368000000002</v>
      </c>
      <c r="V46" s="21"/>
      <c r="W46" s="13"/>
      <c r="X46" s="865">
        <f t="shared" si="16"/>
        <v>22731.075360000003</v>
      </c>
      <c r="Y46" s="21"/>
      <c r="Z46" s="13"/>
      <c r="AA46" s="865">
        <f t="shared" si="17"/>
        <v>23185.696867200004</v>
      </c>
      <c r="AB46" s="21"/>
      <c r="AC46" s="13"/>
      <c r="AD46" s="865">
        <f t="shared" si="18"/>
        <v>23649.410804544004</v>
      </c>
      <c r="AE46" s="21"/>
      <c r="AF46" s="13"/>
      <c r="AG46" s="865">
        <f t="shared" si="19"/>
        <v>24122.399020634886</v>
      </c>
      <c r="AH46" s="21"/>
      <c r="AI46" s="13"/>
      <c r="AJ46" s="865">
        <f t="shared" si="20"/>
        <v>24604.847001047583</v>
      </c>
      <c r="AK46" s="21"/>
      <c r="AL46" s="12"/>
      <c r="AM46" s="865">
        <f t="shared" si="21"/>
        <v>25096.943941068534</v>
      </c>
      <c r="AN46" s="21"/>
      <c r="AO46" s="13"/>
      <c r="AP46" s="865">
        <f t="shared" si="22"/>
        <v>25598.882819889906</v>
      </c>
      <c r="AQ46" s="873"/>
      <c r="AR46" s="807"/>
      <c r="AS46" s="807"/>
      <c r="AT46" s="807"/>
      <c r="AU46" s="807"/>
    </row>
    <row r="47" spans="2:47">
      <c r="B47" s="56" t="s">
        <v>329</v>
      </c>
      <c r="C47" s="13"/>
      <c r="D47" s="13"/>
      <c r="E47" s="868">
        <f>F47/Assumptions!$E$14</f>
        <v>0</v>
      </c>
      <c r="F47" s="983">
        <v>0</v>
      </c>
      <c r="H47" s="984">
        <v>100</v>
      </c>
      <c r="I47" s="866">
        <f>H47*Assumptions!$E$14</f>
        <v>10500</v>
      </c>
      <c r="J47" s="798"/>
      <c r="K47" s="13"/>
      <c r="L47" s="865">
        <f t="shared" si="12"/>
        <v>10500</v>
      </c>
      <c r="M47" s="21"/>
      <c r="N47" s="13"/>
      <c r="O47" s="865">
        <f t="shared" si="13"/>
        <v>10710</v>
      </c>
      <c r="P47" s="798"/>
      <c r="Q47" s="13"/>
      <c r="R47" s="865">
        <f t="shared" si="14"/>
        <v>10924.2</v>
      </c>
      <c r="S47" s="21"/>
      <c r="T47" s="13"/>
      <c r="U47" s="865">
        <f t="shared" si="15"/>
        <v>11142.684000000001</v>
      </c>
      <c r="V47" s="21"/>
      <c r="W47" s="13"/>
      <c r="X47" s="865">
        <f t="shared" si="16"/>
        <v>11365.537680000001</v>
      </c>
      <c r="Y47" s="21"/>
      <c r="Z47" s="13"/>
      <c r="AA47" s="865">
        <f t="shared" si="17"/>
        <v>11592.848433600002</v>
      </c>
      <c r="AB47" s="21"/>
      <c r="AC47" s="13"/>
      <c r="AD47" s="865">
        <f t="shared" si="18"/>
        <v>11824.705402272002</v>
      </c>
      <c r="AE47" s="21"/>
      <c r="AF47" s="13"/>
      <c r="AG47" s="865">
        <f t="shared" si="19"/>
        <v>12061.199510317443</v>
      </c>
      <c r="AH47" s="21"/>
      <c r="AI47" s="13"/>
      <c r="AJ47" s="865">
        <f t="shared" si="20"/>
        <v>12302.423500523792</v>
      </c>
      <c r="AK47" s="21"/>
      <c r="AL47" s="12"/>
      <c r="AM47" s="865">
        <f t="shared" si="21"/>
        <v>12548.471970534267</v>
      </c>
      <c r="AN47" s="21"/>
      <c r="AO47" s="13"/>
      <c r="AP47" s="865">
        <f t="shared" si="22"/>
        <v>12799.441409944953</v>
      </c>
      <c r="AQ47" s="873"/>
      <c r="AR47" s="807"/>
      <c r="AS47" s="807"/>
      <c r="AT47" s="807"/>
      <c r="AU47" s="807"/>
    </row>
    <row r="48" spans="2:47">
      <c r="B48" s="56" t="s">
        <v>330</v>
      </c>
      <c r="C48" s="13"/>
      <c r="D48" s="13"/>
      <c r="E48" s="868">
        <f>F48/Assumptions!$E$14</f>
        <v>0</v>
      </c>
      <c r="F48" s="983">
        <v>0</v>
      </c>
      <c r="H48" s="984">
        <v>1300</v>
      </c>
      <c r="I48" s="866">
        <f>H48*Assumptions!$E$14</f>
        <v>136500</v>
      </c>
      <c r="J48" s="798"/>
      <c r="K48" s="13"/>
      <c r="L48" s="865">
        <f t="shared" si="12"/>
        <v>136500</v>
      </c>
      <c r="M48" s="21"/>
      <c r="N48" s="13"/>
      <c r="O48" s="865">
        <f t="shared" si="13"/>
        <v>139230</v>
      </c>
      <c r="P48" s="798"/>
      <c r="Q48" s="13"/>
      <c r="R48" s="865">
        <f t="shared" si="14"/>
        <v>142014.6</v>
      </c>
      <c r="S48" s="21"/>
      <c r="T48" s="13"/>
      <c r="U48" s="865">
        <f t="shared" si="15"/>
        <v>144854.89200000002</v>
      </c>
      <c r="V48" s="21"/>
      <c r="W48" s="13"/>
      <c r="X48" s="865">
        <f t="shared" si="16"/>
        <v>147751.98984000002</v>
      </c>
      <c r="Y48" s="21"/>
      <c r="Z48" s="13"/>
      <c r="AA48" s="865">
        <f t="shared" si="17"/>
        <v>150707.02963680003</v>
      </c>
      <c r="AB48" s="21"/>
      <c r="AC48" s="13"/>
      <c r="AD48" s="865">
        <f t="shared" si="18"/>
        <v>153721.17022953604</v>
      </c>
      <c r="AE48" s="21"/>
      <c r="AF48" s="13"/>
      <c r="AG48" s="865">
        <f t="shared" si="19"/>
        <v>156795.59363412677</v>
      </c>
      <c r="AH48" s="21"/>
      <c r="AI48" s="13"/>
      <c r="AJ48" s="865">
        <f t="shared" si="20"/>
        <v>159931.50550680931</v>
      </c>
      <c r="AK48" s="21"/>
      <c r="AL48" s="12"/>
      <c r="AM48" s="865">
        <f t="shared" si="21"/>
        <v>163130.13561694548</v>
      </c>
      <c r="AN48" s="21"/>
      <c r="AO48" s="13"/>
      <c r="AP48" s="865">
        <f t="shared" si="22"/>
        <v>166392.73832928439</v>
      </c>
      <c r="AQ48" s="873"/>
      <c r="AR48" s="807"/>
      <c r="AS48" s="807"/>
      <c r="AT48" s="807"/>
      <c r="AU48" s="807"/>
    </row>
    <row r="49" spans="2:47">
      <c r="B49" s="56" t="s">
        <v>331</v>
      </c>
      <c r="C49" s="13"/>
      <c r="D49" s="13"/>
      <c r="E49" s="868">
        <f>F49/Assumptions!$E$14</f>
        <v>0</v>
      </c>
      <c r="F49" s="983">
        <v>0</v>
      </c>
      <c r="H49" s="984">
        <v>500</v>
      </c>
      <c r="I49" s="866">
        <f>H49*Assumptions!$E$14</f>
        <v>52500</v>
      </c>
      <c r="J49" s="798"/>
      <c r="K49" s="13"/>
      <c r="L49" s="865">
        <f t="shared" si="12"/>
        <v>52500</v>
      </c>
      <c r="M49" s="21"/>
      <c r="N49" s="13"/>
      <c r="O49" s="865">
        <f t="shared" si="13"/>
        <v>53550</v>
      </c>
      <c r="P49" s="798"/>
      <c r="Q49" s="13"/>
      <c r="R49" s="865">
        <f t="shared" si="14"/>
        <v>54621</v>
      </c>
      <c r="S49" s="21"/>
      <c r="T49" s="13"/>
      <c r="U49" s="865">
        <f t="shared" si="15"/>
        <v>55713.42</v>
      </c>
      <c r="V49" s="21"/>
      <c r="W49" s="13"/>
      <c r="X49" s="865">
        <f t="shared" si="16"/>
        <v>56827.688399999999</v>
      </c>
      <c r="Y49" s="21"/>
      <c r="Z49" s="13"/>
      <c r="AA49" s="865">
        <f t="shared" si="17"/>
        <v>57964.242167999997</v>
      </c>
      <c r="AB49" s="21"/>
      <c r="AC49" s="13"/>
      <c r="AD49" s="865">
        <f t="shared" si="18"/>
        <v>59123.527011359998</v>
      </c>
      <c r="AE49" s="21"/>
      <c r="AF49" s="13"/>
      <c r="AG49" s="865">
        <f t="shared" si="19"/>
        <v>60305.997551587199</v>
      </c>
      <c r="AH49" s="21"/>
      <c r="AI49" s="13"/>
      <c r="AJ49" s="865">
        <f t="shared" si="20"/>
        <v>61512.117502618945</v>
      </c>
      <c r="AK49" s="21"/>
      <c r="AL49" s="12"/>
      <c r="AM49" s="865">
        <f t="shared" si="21"/>
        <v>62742.359852671325</v>
      </c>
      <c r="AN49" s="21"/>
      <c r="AO49" s="13"/>
      <c r="AP49" s="865">
        <f t="shared" si="22"/>
        <v>63997.207049724755</v>
      </c>
      <c r="AQ49" s="873"/>
      <c r="AR49" s="807"/>
      <c r="AS49" s="807"/>
      <c r="AT49" s="807"/>
      <c r="AU49" s="807"/>
    </row>
    <row r="50" spans="2:47">
      <c r="B50" s="56" t="s">
        <v>332</v>
      </c>
      <c r="C50" s="13"/>
      <c r="D50" s="13"/>
      <c r="E50" s="868">
        <f>F50/Assumptions!$E$14</f>
        <v>0</v>
      </c>
      <c r="F50" s="983">
        <v>0</v>
      </c>
      <c r="H50" s="984">
        <v>250</v>
      </c>
      <c r="I50" s="866">
        <f>H50*Assumptions!$E$14</f>
        <v>26250</v>
      </c>
      <c r="J50" s="798"/>
      <c r="K50" s="13"/>
      <c r="L50" s="865">
        <f t="shared" si="12"/>
        <v>26250</v>
      </c>
      <c r="M50" s="21"/>
      <c r="N50" s="13"/>
      <c r="O50" s="865">
        <f t="shared" si="13"/>
        <v>26775</v>
      </c>
      <c r="P50" s="798"/>
      <c r="Q50" s="13"/>
      <c r="R50" s="865">
        <f t="shared" si="14"/>
        <v>27310.5</v>
      </c>
      <c r="S50" s="21"/>
      <c r="T50" s="13"/>
      <c r="U50" s="865">
        <f t="shared" si="15"/>
        <v>27856.71</v>
      </c>
      <c r="V50" s="21"/>
      <c r="W50" s="13"/>
      <c r="X50" s="865">
        <f t="shared" si="16"/>
        <v>28413.8442</v>
      </c>
      <c r="Y50" s="21"/>
      <c r="Z50" s="13"/>
      <c r="AA50" s="865">
        <f t="shared" si="17"/>
        <v>28982.121083999999</v>
      </c>
      <c r="AB50" s="21"/>
      <c r="AC50" s="13"/>
      <c r="AD50" s="865">
        <f t="shared" si="18"/>
        <v>29561.763505679999</v>
      </c>
      <c r="AE50" s="21"/>
      <c r="AF50" s="13"/>
      <c r="AG50" s="865">
        <f t="shared" si="19"/>
        <v>30152.9987757936</v>
      </c>
      <c r="AH50" s="21"/>
      <c r="AI50" s="13"/>
      <c r="AJ50" s="865">
        <f t="shared" si="20"/>
        <v>30756.058751309472</v>
      </c>
      <c r="AK50" s="21"/>
      <c r="AL50" s="12"/>
      <c r="AM50" s="865">
        <f t="shared" si="21"/>
        <v>31371.179926335662</v>
      </c>
      <c r="AN50" s="21"/>
      <c r="AO50" s="13"/>
      <c r="AP50" s="865">
        <f t="shared" si="22"/>
        <v>31998.603524862378</v>
      </c>
      <c r="AQ50" s="873"/>
      <c r="AR50" s="807"/>
      <c r="AS50" s="807"/>
      <c r="AT50" s="807"/>
      <c r="AU50" s="807"/>
    </row>
    <row r="51" spans="2:47">
      <c r="B51" s="56" t="s">
        <v>333</v>
      </c>
      <c r="C51" s="13"/>
      <c r="D51" s="13"/>
      <c r="E51" s="868">
        <f>F51/Assumptions!$E$14</f>
        <v>0</v>
      </c>
      <c r="F51" s="983">
        <v>0</v>
      </c>
      <c r="H51" s="984">
        <v>0</v>
      </c>
      <c r="I51" s="866">
        <f>H51*Assumptions!$E$14</f>
        <v>0</v>
      </c>
      <c r="J51" s="798"/>
      <c r="K51" s="13"/>
      <c r="L51" s="865">
        <f t="shared" si="12"/>
        <v>0</v>
      </c>
      <c r="M51" s="21"/>
      <c r="N51" s="13"/>
      <c r="O51" s="865">
        <f t="shared" si="13"/>
        <v>0</v>
      </c>
      <c r="P51" s="798"/>
      <c r="Q51" s="13"/>
      <c r="R51" s="865">
        <f t="shared" si="14"/>
        <v>0</v>
      </c>
      <c r="S51" s="21"/>
      <c r="T51" s="13"/>
      <c r="U51" s="865">
        <f t="shared" si="15"/>
        <v>0</v>
      </c>
      <c r="V51" s="21"/>
      <c r="W51" s="13"/>
      <c r="X51" s="865">
        <f t="shared" si="16"/>
        <v>0</v>
      </c>
      <c r="Y51" s="21"/>
      <c r="Z51" s="13"/>
      <c r="AA51" s="865">
        <f t="shared" si="17"/>
        <v>0</v>
      </c>
      <c r="AB51" s="21"/>
      <c r="AC51" s="13"/>
      <c r="AD51" s="865">
        <f t="shared" si="18"/>
        <v>0</v>
      </c>
      <c r="AE51" s="21"/>
      <c r="AF51" s="13"/>
      <c r="AG51" s="865">
        <f t="shared" si="19"/>
        <v>0</v>
      </c>
      <c r="AH51" s="21"/>
      <c r="AI51" s="13"/>
      <c r="AJ51" s="865">
        <f t="shared" si="20"/>
        <v>0</v>
      </c>
      <c r="AK51" s="21"/>
      <c r="AL51" s="12"/>
      <c r="AM51" s="865">
        <f t="shared" si="21"/>
        <v>0</v>
      </c>
      <c r="AN51" s="21"/>
      <c r="AO51" s="13"/>
      <c r="AP51" s="865">
        <f t="shared" si="22"/>
        <v>0</v>
      </c>
      <c r="AQ51" s="873"/>
      <c r="AR51" s="807"/>
      <c r="AS51" s="807"/>
      <c r="AT51" s="807"/>
      <c r="AU51" s="807"/>
    </row>
    <row r="52" spans="2:47">
      <c r="B52" s="13"/>
      <c r="C52" s="13"/>
      <c r="D52" s="13"/>
      <c r="E52" s="206"/>
      <c r="F52" s="875">
        <f>SUM(F44:F51)</f>
        <v>0</v>
      </c>
      <c r="H52" s="872"/>
      <c r="I52" s="875">
        <f>SUM(I44:I51)</f>
        <v>311145.61800000002</v>
      </c>
      <c r="J52" s="798"/>
      <c r="K52" s="13"/>
      <c r="L52" s="875">
        <f>SUM(L44:L51)</f>
        <v>311903.21400000004</v>
      </c>
      <c r="M52" s="21"/>
      <c r="N52" s="13"/>
      <c r="O52" s="875">
        <f>SUM(O44:O51)</f>
        <v>318386.58127079997</v>
      </c>
      <c r="P52" s="798"/>
      <c r="Q52" s="13"/>
      <c r="R52" s="875">
        <f>SUM(R44:R51)</f>
        <v>325079.34370892402</v>
      </c>
      <c r="S52" s="21"/>
      <c r="T52" s="13"/>
      <c r="U52" s="875">
        <f>SUM(U44:U51)</f>
        <v>331916.45467019174</v>
      </c>
      <c r="V52" s="21"/>
      <c r="W52" s="13"/>
      <c r="X52" s="875">
        <f>SUM(X44:X51)</f>
        <v>338901.12334679748</v>
      </c>
      <c r="Y52" s="21"/>
      <c r="Z52" s="13"/>
      <c r="AA52" s="875">
        <f>SUM(AA44:AA51)</f>
        <v>346036.63285566645</v>
      </c>
      <c r="AB52" s="21"/>
      <c r="AC52" s="13"/>
      <c r="AD52" s="875">
        <f>SUM(AD44:AD51)</f>
        <v>353326.34200991812</v>
      </c>
      <c r="AE52" s="21"/>
      <c r="AF52" s="13"/>
      <c r="AG52" s="875">
        <f>SUM(AG44:AG51)</f>
        <v>360773.68713455572</v>
      </c>
      <c r="AH52" s="21"/>
      <c r="AI52" s="13"/>
      <c r="AJ52" s="875">
        <f>SUM(AJ44:AJ51)</f>
        <v>368382.18392753002</v>
      </c>
      <c r="AK52" s="21"/>
      <c r="AL52" s="12"/>
      <c r="AM52" s="875">
        <f>SUM(AM44:AM51)</f>
        <v>376155.42936735606</v>
      </c>
      <c r="AN52" s="21"/>
      <c r="AO52" s="13"/>
      <c r="AP52" s="875">
        <f>SUM(AP44:AP51)</f>
        <v>384097.10366849555</v>
      </c>
      <c r="AQ52" s="873"/>
      <c r="AR52" s="807"/>
      <c r="AS52" s="807"/>
      <c r="AT52" s="807"/>
      <c r="AU52" s="807"/>
    </row>
    <row r="53" spans="2:47">
      <c r="B53" s="848" t="s">
        <v>334</v>
      </c>
      <c r="C53" s="13"/>
      <c r="D53" s="13"/>
      <c r="E53" s="872"/>
      <c r="F53" s="865"/>
      <c r="H53" s="872"/>
      <c r="I53" s="866"/>
      <c r="J53" s="798"/>
      <c r="K53" s="13"/>
      <c r="L53" s="865"/>
      <c r="M53" s="21"/>
      <c r="N53" s="13"/>
      <c r="O53" s="866"/>
      <c r="P53" s="798"/>
      <c r="Q53" s="13"/>
      <c r="R53" s="865"/>
      <c r="S53" s="21"/>
      <c r="T53" s="13"/>
      <c r="U53" s="865"/>
      <c r="V53" s="21"/>
      <c r="W53" s="13"/>
      <c r="X53" s="865"/>
      <c r="Y53" s="21"/>
      <c r="Z53" s="13"/>
      <c r="AA53" s="865"/>
      <c r="AB53" s="21"/>
      <c r="AC53" s="13"/>
      <c r="AD53" s="865"/>
      <c r="AE53" s="21"/>
      <c r="AF53" s="13"/>
      <c r="AG53" s="865"/>
      <c r="AH53" s="21"/>
      <c r="AI53" s="13"/>
      <c r="AJ53" s="865"/>
      <c r="AK53" s="21"/>
      <c r="AL53" s="12"/>
      <c r="AM53" s="865"/>
      <c r="AN53" s="21"/>
      <c r="AO53" s="13"/>
      <c r="AP53" s="865"/>
      <c r="AQ53" s="873"/>
      <c r="AR53" s="807"/>
      <c r="AS53" s="807"/>
      <c r="AT53" s="807"/>
      <c r="AU53" s="807"/>
    </row>
    <row r="54" spans="2:47">
      <c r="B54" s="56" t="s">
        <v>335</v>
      </c>
      <c r="C54" s="13"/>
      <c r="D54" s="13"/>
      <c r="E54" s="868">
        <f>F54/Assumptions!$E$14</f>
        <v>0</v>
      </c>
      <c r="F54" s="983">
        <v>0</v>
      </c>
      <c r="H54" s="984">
        <v>350</v>
      </c>
      <c r="I54" s="866">
        <f>H54*Assumptions!$E$14</f>
        <v>36750</v>
      </c>
      <c r="J54" s="798"/>
      <c r="K54" s="13"/>
      <c r="L54" s="865">
        <f>I54*(1+L$17)</f>
        <v>36750</v>
      </c>
      <c r="M54" s="21"/>
      <c r="N54" s="13"/>
      <c r="O54" s="865">
        <f>L54*(1+O$17)</f>
        <v>37485</v>
      </c>
      <c r="P54" s="798"/>
      <c r="Q54" s="13"/>
      <c r="R54" s="865">
        <f>O54*(1+R$17)</f>
        <v>38234.699999999997</v>
      </c>
      <c r="S54" s="21"/>
      <c r="T54" s="13"/>
      <c r="U54" s="865">
        <f>R54*(1+U$17)</f>
        <v>38999.394</v>
      </c>
      <c r="V54" s="21"/>
      <c r="W54" s="13"/>
      <c r="X54" s="865">
        <f>U54*(1+X$17)</f>
        <v>39779.381880000001</v>
      </c>
      <c r="Y54" s="21"/>
      <c r="Z54" s="13"/>
      <c r="AA54" s="865">
        <f>X54*(1+AA$17)</f>
        <v>40574.969517600002</v>
      </c>
      <c r="AB54" s="21"/>
      <c r="AC54" s="13"/>
      <c r="AD54" s="865">
        <f>AA54*(1+AD$17)</f>
        <v>41386.468907952003</v>
      </c>
      <c r="AE54" s="21"/>
      <c r="AF54" s="13"/>
      <c r="AG54" s="865">
        <f>AD54*(1+AG$17)</f>
        <v>42214.198286111045</v>
      </c>
      <c r="AH54" s="21"/>
      <c r="AI54" s="13"/>
      <c r="AJ54" s="865">
        <f>AG54*(1+AJ$17)</f>
        <v>43058.482251833266</v>
      </c>
      <c r="AK54" s="21"/>
      <c r="AL54" s="12"/>
      <c r="AM54" s="865">
        <f>AJ54*(1+AM$17)</f>
        <v>43919.651896869931</v>
      </c>
      <c r="AN54" s="21"/>
      <c r="AO54" s="13"/>
      <c r="AP54" s="865">
        <f>AM54*(1+AP$17)</f>
        <v>44798.044934807331</v>
      </c>
      <c r="AQ54" s="873"/>
      <c r="AR54" s="807"/>
      <c r="AS54" s="807"/>
      <c r="AT54" s="807"/>
      <c r="AU54" s="807"/>
    </row>
    <row r="55" spans="2:47">
      <c r="B55" s="56" t="s">
        <v>336</v>
      </c>
      <c r="C55" s="13"/>
      <c r="D55" s="13"/>
      <c r="E55" s="868">
        <f>F55/Assumptions!$E$14</f>
        <v>0</v>
      </c>
      <c r="F55" s="983">
        <v>0</v>
      </c>
      <c r="H55" s="206">
        <f>L55/Assumptions!$E$14</f>
        <v>952.38095238095241</v>
      </c>
      <c r="I55" s="876">
        <f>L55</f>
        <v>100000</v>
      </c>
      <c r="J55" s="798"/>
      <c r="K55" s="13"/>
      <c r="L55" s="985">
        <v>100000</v>
      </c>
      <c r="M55" s="21"/>
      <c r="N55" s="751">
        <v>0.03</v>
      </c>
      <c r="O55" s="865">
        <f>L55*(1+N55)</f>
        <v>103000</v>
      </c>
      <c r="P55" s="798"/>
      <c r="Q55" s="751">
        <v>0.03</v>
      </c>
      <c r="R55" s="865">
        <f>O55*(1+Q55)</f>
        <v>106090</v>
      </c>
      <c r="S55" s="21"/>
      <c r="T55" s="751">
        <v>0.03</v>
      </c>
      <c r="U55" s="865">
        <f>R55*(1+T55)</f>
        <v>109272.7</v>
      </c>
      <c r="V55" s="21"/>
      <c r="W55" s="751">
        <v>0.03</v>
      </c>
      <c r="X55" s="865">
        <f>U55*(1+W55)</f>
        <v>112550.88099999999</v>
      </c>
      <c r="Y55" s="21"/>
      <c r="Z55" s="751">
        <v>0.03</v>
      </c>
      <c r="AA55" s="865">
        <f>X55*(1+Z55)</f>
        <v>115927.40742999999</v>
      </c>
      <c r="AB55" s="21"/>
      <c r="AC55" s="751">
        <v>0.03</v>
      </c>
      <c r="AD55" s="865">
        <f>AA55*(1+AC55)</f>
        <v>119405.2296529</v>
      </c>
      <c r="AE55" s="21"/>
      <c r="AF55" s="751">
        <v>0.03</v>
      </c>
      <c r="AG55" s="865">
        <f>AD55*(1+AF55)</f>
        <v>122987.386542487</v>
      </c>
      <c r="AH55" s="21"/>
      <c r="AI55" s="751">
        <v>0.03</v>
      </c>
      <c r="AJ55" s="865">
        <f>AG55*(1+AI55)</f>
        <v>126677.00813876161</v>
      </c>
      <c r="AK55" s="21"/>
      <c r="AL55" s="751">
        <v>0.03</v>
      </c>
      <c r="AM55" s="865">
        <f>AJ55*(1+AL55)</f>
        <v>130477.31838292447</v>
      </c>
      <c r="AN55" s="21"/>
      <c r="AO55" s="751">
        <v>0.03</v>
      </c>
      <c r="AP55" s="865">
        <f>AM55*(1+AO55)</f>
        <v>134391.6379344122</v>
      </c>
      <c r="AQ55" s="873"/>
      <c r="AR55" s="807"/>
      <c r="AS55" s="807"/>
      <c r="AT55" s="807"/>
      <c r="AU55" s="807"/>
    </row>
    <row r="56" spans="2:47">
      <c r="B56" s="56" t="s">
        <v>337</v>
      </c>
      <c r="C56" s="13"/>
      <c r="D56" s="13"/>
      <c r="E56" s="868">
        <f>F56/Assumptions!$E$14</f>
        <v>0</v>
      </c>
      <c r="F56" s="983">
        <v>0</v>
      </c>
      <c r="H56" s="984">
        <v>800</v>
      </c>
      <c r="I56" s="866">
        <f>H56*Assumptions!$E$14</f>
        <v>84000</v>
      </c>
      <c r="J56" s="798"/>
      <c r="K56" s="13"/>
      <c r="L56" s="865">
        <f>I56*(1+L$17)</f>
        <v>84000</v>
      </c>
      <c r="M56" s="21"/>
      <c r="N56" s="13"/>
      <c r="O56" s="865">
        <f>L56*(1+O$17)</f>
        <v>85680</v>
      </c>
      <c r="P56" s="798"/>
      <c r="Q56" s="13"/>
      <c r="R56" s="865">
        <f>O56*(1+R$17)</f>
        <v>87393.600000000006</v>
      </c>
      <c r="S56" s="21"/>
      <c r="T56" s="13"/>
      <c r="U56" s="865">
        <f>R56*(1+U$17)</f>
        <v>89141.472000000009</v>
      </c>
      <c r="V56" s="21"/>
      <c r="W56" s="13"/>
      <c r="X56" s="865">
        <f>U56*(1+X$17)</f>
        <v>90924.30144000001</v>
      </c>
      <c r="Y56" s="21"/>
      <c r="Z56" s="13"/>
      <c r="AA56" s="865">
        <f>X56*(1+AA$17)</f>
        <v>92742.787468800016</v>
      </c>
      <c r="AB56" s="21"/>
      <c r="AC56" s="13"/>
      <c r="AD56" s="865">
        <f>AA56*(1+AD$17)</f>
        <v>94597.643218176017</v>
      </c>
      <c r="AE56" s="21"/>
      <c r="AF56" s="13"/>
      <c r="AG56" s="865">
        <f>AD56*(1+AG$17)</f>
        <v>96489.596082539545</v>
      </c>
      <c r="AH56" s="21"/>
      <c r="AI56" s="13"/>
      <c r="AJ56" s="865">
        <f>AG56*(1+AJ$17)</f>
        <v>98419.388004190332</v>
      </c>
      <c r="AK56" s="21"/>
      <c r="AL56" s="12"/>
      <c r="AM56" s="865">
        <f>AJ56*(1+AM$17)</f>
        <v>100387.77576427413</v>
      </c>
      <c r="AN56" s="21"/>
      <c r="AO56" s="13"/>
      <c r="AP56" s="865">
        <f>AM56*(1+AP$17)</f>
        <v>102395.53127955963</v>
      </c>
      <c r="AQ56" s="873"/>
      <c r="AR56" s="807"/>
      <c r="AS56" s="807"/>
      <c r="AT56" s="807"/>
      <c r="AU56" s="807"/>
    </row>
    <row r="57" spans="2:47">
      <c r="B57" s="13"/>
      <c r="C57" s="13"/>
      <c r="D57" s="13"/>
      <c r="E57" s="206"/>
      <c r="F57" s="875">
        <f>SUM(F54:F56)</f>
        <v>0</v>
      </c>
      <c r="H57" s="872"/>
      <c r="I57" s="875">
        <f>SUM(I54:I56)</f>
        <v>220750</v>
      </c>
      <c r="J57" s="798"/>
      <c r="K57" s="13"/>
      <c r="L57" s="875">
        <f>SUM(L54:L56)</f>
        <v>220750</v>
      </c>
      <c r="M57" s="21"/>
      <c r="N57" s="13"/>
      <c r="O57" s="875">
        <f>SUM(O54:O56)</f>
        <v>226165</v>
      </c>
      <c r="P57" s="798"/>
      <c r="Q57" s="13"/>
      <c r="R57" s="875">
        <f>SUM(R54:R56)</f>
        <v>231718.30000000002</v>
      </c>
      <c r="S57" s="21"/>
      <c r="T57" s="13"/>
      <c r="U57" s="875">
        <f>SUM(U54:U56)</f>
        <v>237413.56599999999</v>
      </c>
      <c r="V57" s="21"/>
      <c r="W57" s="13"/>
      <c r="X57" s="875">
        <f>SUM(X54:X56)</f>
        <v>243254.56432</v>
      </c>
      <c r="Y57" s="21"/>
      <c r="Z57" s="13"/>
      <c r="AA57" s="875">
        <f>SUM(AA54:AA56)</f>
        <v>249245.16441640002</v>
      </c>
      <c r="AB57" s="21"/>
      <c r="AC57" s="13"/>
      <c r="AD57" s="875">
        <f>SUM(AD54:AD56)</f>
        <v>255389.34177902801</v>
      </c>
      <c r="AE57" s="21"/>
      <c r="AF57" s="13"/>
      <c r="AG57" s="875">
        <f>SUM(AG54:AG56)</f>
        <v>261691.18091113761</v>
      </c>
      <c r="AH57" s="21"/>
      <c r="AI57" s="13"/>
      <c r="AJ57" s="875">
        <f>SUM(AJ54:AJ56)</f>
        <v>268154.87839478522</v>
      </c>
      <c r="AK57" s="21"/>
      <c r="AL57" s="12"/>
      <c r="AM57" s="875">
        <f>SUM(AM54:AM56)</f>
        <v>274784.74604406854</v>
      </c>
      <c r="AN57" s="21"/>
      <c r="AO57" s="13"/>
      <c r="AP57" s="875">
        <f>SUM(AP54:AP56)</f>
        <v>281585.21414877917</v>
      </c>
      <c r="AQ57" s="873"/>
      <c r="AR57" s="807"/>
      <c r="AS57" s="807"/>
      <c r="AT57" s="807"/>
      <c r="AU57" s="807"/>
    </row>
    <row r="58" spans="2:47">
      <c r="B58" s="13"/>
      <c r="C58" s="13"/>
      <c r="D58" s="13"/>
      <c r="E58" s="13"/>
      <c r="F58" s="865"/>
      <c r="H58" s="872"/>
      <c r="I58" s="866"/>
      <c r="J58" s="798"/>
      <c r="K58" s="13"/>
      <c r="L58" s="865"/>
      <c r="M58" s="21"/>
      <c r="N58" s="13"/>
      <c r="O58" s="866"/>
      <c r="P58" s="798"/>
      <c r="Q58" s="13"/>
      <c r="R58" s="865"/>
      <c r="S58" s="21"/>
      <c r="T58" s="13"/>
      <c r="U58" s="865"/>
      <c r="V58" s="21"/>
      <c r="W58" s="13"/>
      <c r="X58" s="865"/>
      <c r="Y58" s="21"/>
      <c r="Z58" s="13"/>
      <c r="AA58" s="865"/>
      <c r="AB58" s="21"/>
      <c r="AC58" s="13"/>
      <c r="AD58" s="865"/>
      <c r="AE58" s="21"/>
      <c r="AF58" s="13"/>
      <c r="AG58" s="865"/>
      <c r="AH58" s="21"/>
      <c r="AI58" s="13"/>
      <c r="AJ58" s="865"/>
      <c r="AK58" s="21"/>
      <c r="AL58" s="12"/>
      <c r="AM58" s="865"/>
      <c r="AN58" s="21"/>
      <c r="AO58" s="13"/>
      <c r="AP58" s="865"/>
      <c r="AQ58" s="873"/>
      <c r="AR58" s="807"/>
      <c r="AS58" s="807"/>
      <c r="AT58" s="807"/>
      <c r="AU58" s="807"/>
    </row>
    <row r="59" spans="2:47">
      <c r="B59" s="20" t="s">
        <v>338</v>
      </c>
      <c r="C59" s="13"/>
      <c r="D59" s="13"/>
      <c r="E59" s="206"/>
      <c r="F59" s="877">
        <f>F52+F57</f>
        <v>0</v>
      </c>
      <c r="H59" s="862">
        <f>IFERROR(I59/F59-1,0)</f>
        <v>0</v>
      </c>
      <c r="I59" s="878">
        <f>I52+I57</f>
        <v>531895.61800000002</v>
      </c>
      <c r="J59" s="798"/>
      <c r="K59" s="862">
        <f>IFERROR(L59/I59-1,0)</f>
        <v>1.424332095174341E-3</v>
      </c>
      <c r="L59" s="878">
        <f>L52+L57</f>
        <v>532653.21400000004</v>
      </c>
      <c r="M59" s="798"/>
      <c r="N59" s="862">
        <f>O59/L59-1</f>
        <v>2.2337924484578275E-2</v>
      </c>
      <c r="O59" s="878">
        <f>O52+O57</f>
        <v>544551.58127079997</v>
      </c>
      <c r="P59" s="798"/>
      <c r="Q59" s="862">
        <f>R59/O59-1</f>
        <v>2.248834244415554E-2</v>
      </c>
      <c r="R59" s="878">
        <f>R52+R57</f>
        <v>556797.64370892406</v>
      </c>
      <c r="S59" s="798"/>
      <c r="T59" s="862">
        <f>U59/R59-1</f>
        <v>2.2507956171989862E-2</v>
      </c>
      <c r="U59" s="878">
        <f>U52+U57</f>
        <v>569330.02067019173</v>
      </c>
      <c r="V59" s="798"/>
      <c r="W59" s="862">
        <f>X59/U59-1</f>
        <v>2.2527649220935198E-2</v>
      </c>
      <c r="X59" s="878">
        <f>X52+X57</f>
        <v>582155.68766679754</v>
      </c>
      <c r="Y59" s="798"/>
      <c r="Z59" s="862">
        <f>AA59/X59-1</f>
        <v>2.2547421391478029E-2</v>
      </c>
      <c r="AA59" s="878">
        <f>AA52+AA57</f>
        <v>595281.79727206647</v>
      </c>
      <c r="AB59" s="798"/>
      <c r="AC59" s="862">
        <f>AD59/AA59-1</f>
        <v>2.2567272472368005E-2</v>
      </c>
      <c r="AD59" s="878">
        <f>AD52+AD57</f>
        <v>608715.68378894613</v>
      </c>
      <c r="AE59" s="798"/>
      <c r="AF59" s="862">
        <f>AG59/AD59-1</f>
        <v>2.2587202240568871E-2</v>
      </c>
      <c r="AG59" s="878">
        <f>AG52+AG57</f>
        <v>622464.86804569326</v>
      </c>
      <c r="AH59" s="798"/>
      <c r="AI59" s="862">
        <f>AJ59/AG59-1</f>
        <v>2.2607210461216054E-2</v>
      </c>
      <c r="AJ59" s="878">
        <f>AJ52+AJ57</f>
        <v>636537.06232231529</v>
      </c>
      <c r="AK59" s="798"/>
      <c r="AL59" s="862">
        <f>AM59/AJ59-1</f>
        <v>2.2627296887570925E-2</v>
      </c>
      <c r="AM59" s="878">
        <f>AM52+AM57</f>
        <v>650940.1754114246</v>
      </c>
      <c r="AN59" s="798"/>
      <c r="AO59" s="862">
        <f>AP59/AM59-1</f>
        <v>2.2647461260986601E-2</v>
      </c>
      <c r="AP59" s="877">
        <f>AP52+AP57</f>
        <v>665682.31781727471</v>
      </c>
      <c r="AQ59" s="867"/>
      <c r="AR59" s="807"/>
      <c r="AS59" s="807"/>
      <c r="AT59" s="807"/>
      <c r="AU59" s="807"/>
    </row>
    <row r="60" spans="2:47">
      <c r="B60" s="53" t="s">
        <v>339</v>
      </c>
      <c r="C60" s="56"/>
      <c r="D60" s="13"/>
      <c r="E60" s="13"/>
      <c r="F60" s="879">
        <f>F59/Assumptions!$E$14</f>
        <v>0</v>
      </c>
      <c r="H60" s="872"/>
      <c r="I60" s="879">
        <f>I59/Assumptions!$E$14</f>
        <v>5065.6725523809528</v>
      </c>
      <c r="J60" s="798"/>
      <c r="K60" s="13"/>
      <c r="L60" s="879">
        <f>L59/Assumptions!$E$14</f>
        <v>5072.8877523809524</v>
      </c>
      <c r="M60" s="21"/>
      <c r="N60" s="872"/>
      <c r="O60" s="879">
        <f>O59/Assumptions!$E$14</f>
        <v>5186.2055359123806</v>
      </c>
      <c r="P60" s="798"/>
      <c r="Q60" s="22" t="s">
        <v>44</v>
      </c>
      <c r="R60" s="879">
        <f>R59/Assumptions!$E$14</f>
        <v>5302.8347019897528</v>
      </c>
      <c r="S60" s="21"/>
      <c r="T60" s="872"/>
      <c r="U60" s="879">
        <f>U59/Assumptions!$E$14</f>
        <v>5422.1906730494447</v>
      </c>
      <c r="V60" s="21"/>
      <c r="W60" s="872"/>
      <c r="X60" s="879">
        <f>X59/Assumptions!$E$14</f>
        <v>5544.3398825409286</v>
      </c>
      <c r="Y60" s="21"/>
      <c r="Z60" s="872"/>
      <c r="AA60" s="879">
        <f>AA59/Assumptions!$E$14</f>
        <v>5669.3504502101569</v>
      </c>
      <c r="AB60" s="21"/>
      <c r="AC60" s="872"/>
      <c r="AD60" s="879">
        <f>AD59/Assumptions!$E$14</f>
        <v>5797.2922265613915</v>
      </c>
      <c r="AE60" s="21"/>
      <c r="AF60" s="872"/>
      <c r="AG60" s="879">
        <f>AG59/Assumptions!$E$14</f>
        <v>5928.2368385304117</v>
      </c>
      <c r="AH60" s="21"/>
      <c r="AI60" s="872"/>
      <c r="AJ60" s="879">
        <f>AJ59/Assumptions!$E$14</f>
        <v>6062.257736403003</v>
      </c>
      <c r="AK60" s="21"/>
      <c r="AL60" s="880"/>
      <c r="AM60" s="879">
        <f>AM59/Assumptions!$E$14</f>
        <v>6199.4302420135673</v>
      </c>
      <c r="AN60" s="21"/>
      <c r="AO60" s="872"/>
      <c r="AP60" s="879">
        <f>AP59/Assumptions!$E$14</f>
        <v>6339.8315982597596</v>
      </c>
      <c r="AQ60" s="867"/>
      <c r="AR60" s="807"/>
      <c r="AS60" s="1291"/>
      <c r="AT60" s="1292"/>
      <c r="AU60" s="1292"/>
    </row>
    <row r="61" spans="2:47">
      <c r="B61" s="53" t="s">
        <v>340</v>
      </c>
      <c r="C61" s="56"/>
      <c r="D61" s="13"/>
      <c r="E61" s="984">
        <v>300</v>
      </c>
      <c r="F61" s="865">
        <f>E61*Assumptions!$E$14</f>
        <v>31500</v>
      </c>
      <c r="H61" s="872"/>
      <c r="I61" s="866">
        <f>F61</f>
        <v>31500</v>
      </c>
      <c r="J61" s="798"/>
      <c r="K61" s="21"/>
      <c r="L61" s="865">
        <f>E61*Assumptions!$E$14</f>
        <v>31500</v>
      </c>
      <c r="M61" s="21"/>
      <c r="N61" s="22" t="s">
        <v>44</v>
      </c>
      <c r="O61" s="866">
        <f>L61</f>
        <v>31500</v>
      </c>
      <c r="P61" s="798"/>
      <c r="Q61" s="22" t="s">
        <v>44</v>
      </c>
      <c r="R61" s="865">
        <f>O61</f>
        <v>31500</v>
      </c>
      <c r="S61" s="21"/>
      <c r="T61" s="22"/>
      <c r="U61" s="865">
        <f>R61</f>
        <v>31500</v>
      </c>
      <c r="V61" s="21"/>
      <c r="W61" s="22"/>
      <c r="X61" s="865">
        <f>U61</f>
        <v>31500</v>
      </c>
      <c r="Y61" s="21"/>
      <c r="Z61" s="22"/>
      <c r="AA61" s="865">
        <f>X61</f>
        <v>31500</v>
      </c>
      <c r="AB61" s="21"/>
      <c r="AC61" s="22"/>
      <c r="AD61" s="865">
        <f>AA61</f>
        <v>31500</v>
      </c>
      <c r="AE61" s="21"/>
      <c r="AF61" s="22"/>
      <c r="AG61" s="865">
        <f>AD61</f>
        <v>31500</v>
      </c>
      <c r="AH61" s="21"/>
      <c r="AI61" s="22"/>
      <c r="AJ61" s="865">
        <f>AG61</f>
        <v>31500</v>
      </c>
      <c r="AK61" s="21"/>
      <c r="AL61" s="20" t="s">
        <v>44</v>
      </c>
      <c r="AM61" s="865">
        <f>AJ61</f>
        <v>31500</v>
      </c>
      <c r="AN61" s="21"/>
      <c r="AO61" s="22" t="s">
        <v>44</v>
      </c>
      <c r="AP61" s="866">
        <f>AM61</f>
        <v>31500</v>
      </c>
      <c r="AQ61" s="867"/>
      <c r="AR61" s="807"/>
      <c r="AS61" s="1291"/>
      <c r="AT61" s="1292"/>
      <c r="AU61" s="1292"/>
    </row>
    <row r="62" spans="2:47" s="205" customFormat="1">
      <c r="B62" s="881" t="s">
        <v>90</v>
      </c>
      <c r="C62" s="882"/>
      <c r="D62" s="882"/>
      <c r="E62" s="883"/>
      <c r="F62" s="884">
        <f>IFERROR((F61+F59)/F40,0)</f>
        <v>0</v>
      </c>
      <c r="G62" s="178"/>
      <c r="H62" s="885"/>
      <c r="I62" s="885">
        <f>(I61+I59)/I40</f>
        <v>0.51693609027385545</v>
      </c>
      <c r="J62" s="886"/>
      <c r="K62" s="885"/>
      <c r="L62" s="884">
        <f>(L61+L59)/L40</f>
        <v>0.50755093113900573</v>
      </c>
      <c r="M62" s="887"/>
      <c r="N62" s="885"/>
      <c r="O62" s="885">
        <f>(O61+O59)/O40</f>
        <v>0.50497199366335888</v>
      </c>
      <c r="P62" s="886"/>
      <c r="Q62" s="885"/>
      <c r="R62" s="884">
        <f>(R61+R59)/R40</f>
        <v>0.50159185009956819</v>
      </c>
      <c r="S62" s="887"/>
      <c r="T62" s="885"/>
      <c r="U62" s="884">
        <f>(U61+U59)/U40</f>
        <v>0.49823997935730063</v>
      </c>
      <c r="V62" s="887"/>
      <c r="W62" s="885"/>
      <c r="X62" s="884">
        <f>(X61+X59)/X40</f>
        <v>0.4949161915642476</v>
      </c>
      <c r="Y62" s="887"/>
      <c r="Z62" s="885"/>
      <c r="AA62" s="884">
        <f>(AA61+AA59)/AA40</f>
        <v>0.49162029760961279</v>
      </c>
      <c r="AB62" s="887"/>
      <c r="AC62" s="885"/>
      <c r="AD62" s="884">
        <f>(AD61+AD59)/AD40</f>
        <v>0.48835210912854532</v>
      </c>
      <c r="AE62" s="887"/>
      <c r="AF62" s="885"/>
      <c r="AG62" s="884">
        <f>(AG61+AG59)/AG40</f>
        <v>0.48511143848794724</v>
      </c>
      <c r="AH62" s="887"/>
      <c r="AI62" s="885"/>
      <c r="AJ62" s="884">
        <f>(AJ61+AJ59)/AJ40</f>
        <v>0.48189809877359074</v>
      </c>
      <c r="AK62" s="887"/>
      <c r="AL62" s="885"/>
      <c r="AM62" s="884">
        <f>(AM61+AM59)/AM40</f>
        <v>0.4787119037784891</v>
      </c>
      <c r="AN62" s="887"/>
      <c r="AO62" s="885"/>
      <c r="AP62" s="884">
        <f>(AP61+AP59)/AP40</f>
        <v>0.47555266799245915</v>
      </c>
      <c r="AQ62" s="888"/>
      <c r="AS62" s="889"/>
    </row>
    <row r="63" spans="2:47" ht="15" thickBot="1">
      <c r="B63" s="20" t="s">
        <v>341</v>
      </c>
      <c r="C63" s="13"/>
      <c r="D63" s="13"/>
      <c r="E63" s="13"/>
      <c r="F63" s="869">
        <f>F40-F59-F61</f>
        <v>-31500</v>
      </c>
      <c r="H63" s="862">
        <f>I63/F63-1</f>
        <v>-17.71362482539682</v>
      </c>
      <c r="I63" s="871">
        <f>I40-I59-I61</f>
        <v>526479.1819999998</v>
      </c>
      <c r="J63" s="798"/>
      <c r="K63" s="862">
        <f>IFERROR(L63/I63-1,0)</f>
        <v>3.9674890696817844E-2</v>
      </c>
      <c r="L63" s="869">
        <f>L40-L59-L61</f>
        <v>547367.18599999987</v>
      </c>
      <c r="M63" s="21"/>
      <c r="N63" s="862">
        <f>O63/L63-1</f>
        <v>3.1680192113672012E-2</v>
      </c>
      <c r="O63" s="871">
        <f>O40-O59-O61</f>
        <v>564707.8836091999</v>
      </c>
      <c r="P63" s="798"/>
      <c r="Q63" s="862">
        <f>R63/O63-1</f>
        <v>3.5161048897303981E-2</v>
      </c>
      <c r="R63" s="869">
        <f>R40-R59-R61</f>
        <v>584563.60511747608</v>
      </c>
      <c r="S63" s="21"/>
      <c r="T63" s="862">
        <f>U63/R63-1</f>
        <v>3.5088141519522553E-2</v>
      </c>
      <c r="U63" s="869">
        <f>U40-U59-U61</f>
        <v>605074.8556210004</v>
      </c>
      <c r="V63" s="21"/>
      <c r="W63" s="862">
        <f>X63/U63-1</f>
        <v>3.5016902446531883E-2</v>
      </c>
      <c r="X63" s="869">
        <f>X40-X59-X61</f>
        <v>626262.70281313034</v>
      </c>
      <c r="Y63" s="21"/>
      <c r="Z63" s="862">
        <f>AA63/X63-1</f>
        <v>3.4947273068981266E-2</v>
      </c>
      <c r="AA63" s="869">
        <f>AA40-AA59-AA61</f>
        <v>648148.87650125904</v>
      </c>
      <c r="AB63" s="21"/>
      <c r="AC63" s="862">
        <f>AD63/AA63-1</f>
        <v>3.4879197373825388E-2</v>
      </c>
      <c r="AD63" s="869">
        <f>AD40-AD59-AD61</f>
        <v>670755.78909236961</v>
      </c>
      <c r="AE63" s="21"/>
      <c r="AF63" s="862">
        <f>AG63/AD63-1</f>
        <v>3.4812621811325828E-2</v>
      </c>
      <c r="AG63" s="869">
        <f>AG40-AG59-AG61</f>
        <v>694106.55670579965</v>
      </c>
      <c r="AH63" s="21"/>
      <c r="AI63" s="862">
        <f>AJ63/AG63-1</f>
        <v>3.4747495169853204E-2</v>
      </c>
      <c r="AJ63" s="869">
        <f>AJ40-AJ59-AJ61</f>
        <v>718225.02093229792</v>
      </c>
      <c r="AK63" s="21"/>
      <c r="AL63" s="862">
        <f>AM63/AJ63-1</f>
        <v>3.4683768457933306E-2</v>
      </c>
      <c r="AM63" s="869">
        <f>AM40-AM59-AM61</f>
        <v>743135.77125900798</v>
      </c>
      <c r="AN63" s="21"/>
      <c r="AO63" s="862">
        <f>AP63/AM63-1</f>
        <v>3.462139479309001E-2</v>
      </c>
      <c r="AP63" s="869">
        <f>AP40-AP59-AP61</f>
        <v>768864.16818063357</v>
      </c>
      <c r="AQ63" s="867"/>
      <c r="AR63" s="807"/>
      <c r="AS63" s="807"/>
      <c r="AT63" s="807"/>
      <c r="AU63" s="807"/>
    </row>
    <row r="64" spans="2:47">
      <c r="B64" s="890" t="s">
        <v>342</v>
      </c>
      <c r="C64" s="21"/>
      <c r="D64" s="13"/>
      <c r="E64" s="668">
        <f>Assumptions!J74</f>
        <v>0.02</v>
      </c>
      <c r="F64" s="865">
        <f>$E$64*F40</f>
        <v>0</v>
      </c>
      <c r="H64" s="687"/>
      <c r="I64" s="866">
        <f>$E$64*I40</f>
        <v>21797.495999999996</v>
      </c>
      <c r="J64" s="798"/>
      <c r="K64" s="873" t="s">
        <v>44</v>
      </c>
      <c r="L64" s="865">
        <f>IF(L$13&gt;'Sensitivity Analysis'!$V$13,0,$E$64*L40)</f>
        <v>22230.407999999999</v>
      </c>
      <c r="M64" s="21"/>
      <c r="N64" s="873" t="s">
        <v>44</v>
      </c>
      <c r="O64" s="865">
        <f>IF(O$13&gt;'Sensitivity Analysis'!$V$13,0,$E$64*O40)</f>
        <v>22815.189297599998</v>
      </c>
      <c r="P64" s="798"/>
      <c r="Q64" s="873" t="s">
        <v>44</v>
      </c>
      <c r="R64" s="865">
        <f>IF(R$13&gt;'Sensitivity Analysis'!$V$13,0,$E$64*R40)</f>
        <v>23457.224976528003</v>
      </c>
      <c r="S64" s="21"/>
      <c r="T64" s="873"/>
      <c r="U64" s="865">
        <f>IF(U$13&gt;'Sensitivity Analysis'!$V$13,0,$E$64*U40)</f>
        <v>24118.097525823843</v>
      </c>
      <c r="V64" s="21"/>
      <c r="W64" s="873"/>
      <c r="X64" s="865">
        <f>IF(X$13&gt;'Sensitivity Analysis'!$V$13,0,$E$64*X40)</f>
        <v>24798.36780959856</v>
      </c>
      <c r="Y64" s="21"/>
      <c r="Z64" s="873"/>
      <c r="AA64" s="865">
        <f>IF(AA$13&gt;'Sensitivity Analysis'!$V$13,0,$E$64*AA40)</f>
        <v>0</v>
      </c>
      <c r="AB64" s="21"/>
      <c r="AC64" s="873"/>
      <c r="AD64" s="865">
        <f>IF(AD$13&gt;'Sensitivity Analysis'!$V$13,0,$E$64*AD40)</f>
        <v>0</v>
      </c>
      <c r="AE64" s="21"/>
      <c r="AF64" s="873"/>
      <c r="AG64" s="865">
        <f>IF(AG$13&gt;'Sensitivity Analysis'!$V$13,0,$E$64*AG40)</f>
        <v>0</v>
      </c>
      <c r="AH64" s="21"/>
      <c r="AI64" s="873"/>
      <c r="AJ64" s="865">
        <f>IF(AJ$13&gt;'Sensitivity Analysis'!$V$13,0,$E$64*AJ40)</f>
        <v>0</v>
      </c>
      <c r="AK64" s="21"/>
      <c r="AL64" s="891" t="s">
        <v>44</v>
      </c>
      <c r="AM64" s="865">
        <f>IF(AM$13&gt;'Sensitivity Analysis'!$V$13,0,$E$64*AM40)</f>
        <v>0</v>
      </c>
      <c r="AN64" s="21"/>
      <c r="AO64" s="873" t="s">
        <v>44</v>
      </c>
      <c r="AP64" s="865"/>
      <c r="AQ64" s="867"/>
      <c r="AR64" s="807"/>
      <c r="AS64" s="807"/>
      <c r="AT64" s="807"/>
      <c r="AU64" s="807"/>
    </row>
    <row r="65" spans="2:47">
      <c r="B65" s="890" t="s">
        <v>343</v>
      </c>
      <c r="C65" s="21"/>
      <c r="D65" s="13"/>
      <c r="E65" s="13"/>
      <c r="F65" s="865">
        <f>$L$65</f>
        <v>270000</v>
      </c>
      <c r="H65" s="687"/>
      <c r="I65" s="866">
        <f>$L$65</f>
        <v>270000</v>
      </c>
      <c r="J65" s="798"/>
      <c r="K65" s="873" t="s">
        <v>44</v>
      </c>
      <c r="L65" s="865">
        <f>IF(AND(L$13&gt;Assumptions!$J$40,Assumptions!$J$39="Yes"),0,SUMIFS('Loan Schedules'!$F:$F,'Loan Schedules'!$B:$B,L$13))</f>
        <v>270000</v>
      </c>
      <c r="M65" s="21"/>
      <c r="N65" s="873" t="s">
        <v>44</v>
      </c>
      <c r="O65" s="865">
        <f>IF(AND(O$13&gt;Assumptions!$J$40,Assumptions!$J$39="Yes"),0,SUMIFS('Loan Schedules'!$F:$F,'Loan Schedules'!$B:$B,O$13))</f>
        <v>270000</v>
      </c>
      <c r="P65" s="21"/>
      <c r="Q65" s="873" t="s">
        <v>44</v>
      </c>
      <c r="R65" s="865">
        <f>IF(AND(R$13&gt;Assumptions!$J$40,Assumptions!$J$39="Yes"),0,SUMIFS('Loan Schedules'!$F:$F,'Loan Schedules'!$B:$B,R$13))</f>
        <v>323757.28358248621</v>
      </c>
      <c r="S65" s="21"/>
      <c r="T65" s="873"/>
      <c r="U65" s="865">
        <f>IF(AND(U$13&gt;Assumptions!$J$40,Assumptions!$J$39="Yes"),0,SUMIFS('Loan Schedules'!$F:$F,'Loan Schedules'!$B:$B,U$13))</f>
        <v>323757.28358248621</v>
      </c>
      <c r="V65" s="21"/>
      <c r="W65" s="873"/>
      <c r="X65" s="865">
        <f>IF(AND(X$13&gt;Assumptions!$J$40,Assumptions!$J$39="Yes"),0,SUMIFS('Loan Schedules'!$F:$F,'Loan Schedules'!$B:$B,X$13))</f>
        <v>323757.28358248621</v>
      </c>
      <c r="Y65" s="21"/>
      <c r="Z65" s="873"/>
      <c r="AA65" s="865">
        <f>IF(AND(AA$13&gt;Assumptions!$J$40,Assumptions!$J$39="Yes"),0,SUMIFS('Loan Schedules'!$F:$F,'Loan Schedules'!$B:$B,AA$13))</f>
        <v>323757.28358248621</v>
      </c>
      <c r="AB65" s="21"/>
      <c r="AC65" s="873"/>
      <c r="AD65" s="865">
        <f>IF(AND(AD$13&gt;Assumptions!$J$40,Assumptions!$J$39="Yes"),0,SUMIFS('Loan Schedules'!$F:$F,'Loan Schedules'!$B:$B,AD$13))</f>
        <v>323757.28358248621</v>
      </c>
      <c r="AE65" s="21"/>
      <c r="AF65" s="873"/>
      <c r="AG65" s="865">
        <f>IF(AND(AG$13&gt;Assumptions!$J$40,Assumptions!$J$39="Yes"),0,SUMIFS('Loan Schedules'!$F:$F,'Loan Schedules'!$B:$B,AG$13))</f>
        <v>323757.28358248621</v>
      </c>
      <c r="AH65" s="21"/>
      <c r="AI65" s="873"/>
      <c r="AJ65" s="865">
        <f>IF(AND(AJ$13&gt;Assumptions!$J$40,Assumptions!$J$39="Yes"),0,SUMIFS('Loan Schedules'!$F:$F,'Loan Schedules'!$B:$B,AJ$13))</f>
        <v>323757.28358248621</v>
      </c>
      <c r="AK65" s="21"/>
      <c r="AL65" s="891" t="s">
        <v>44</v>
      </c>
      <c r="AM65" s="865">
        <f>IF(AND(AM$13&gt;Assumptions!$J$40,Assumptions!$J$39="Yes"),0,SUMIFS('Loan Schedules'!$F:$F,'Loan Schedules'!$B:$B,AM$13))</f>
        <v>323757.28358248621</v>
      </c>
      <c r="AN65" s="21"/>
      <c r="AO65" s="867" t="s">
        <v>44</v>
      </c>
      <c r="AP65" s="892"/>
      <c r="AQ65" s="867"/>
      <c r="AR65" s="807"/>
      <c r="AS65" s="807"/>
      <c r="AT65" s="807"/>
      <c r="AU65" s="807"/>
    </row>
    <row r="66" spans="2:47">
      <c r="B66" s="890" t="s">
        <v>344</v>
      </c>
      <c r="C66" s="21"/>
      <c r="D66" s="13"/>
      <c r="E66" s="13"/>
      <c r="F66" s="865">
        <f>$L$66</f>
        <v>0</v>
      </c>
      <c r="H66" s="687"/>
      <c r="I66" s="866">
        <f>$L$66</f>
        <v>0</v>
      </c>
      <c r="J66" s="798"/>
      <c r="K66" s="873"/>
      <c r="L66" s="865">
        <f>IF(AND(L$13&gt;Assumptions!$J$40,Assumptions!$J$39="Yes"),0,SUMIFS('Loan Schedules'!$R:$R,'Loan Schedules'!$N:$N,L$13))</f>
        <v>0</v>
      </c>
      <c r="M66" s="21"/>
      <c r="N66" s="873"/>
      <c r="O66" s="865">
        <f>IF(AND(O$13&gt;Assumptions!$J$40,Assumptions!$J$39="Yes"),0,SUMIFS('Loan Schedules'!$R:$R,'Loan Schedules'!$N:$N,O$13))</f>
        <v>0</v>
      </c>
      <c r="P66" s="21"/>
      <c r="Q66" s="873"/>
      <c r="R66" s="865">
        <f>IF(AND(R$13&gt;Assumptions!$J$40,Assumptions!$J$39="Yes"),0,SUMIFS('Loan Schedules'!$R:$R,'Loan Schedules'!$N:$N,R$13))</f>
        <v>0</v>
      </c>
      <c r="S66" s="21"/>
      <c r="T66" s="873"/>
      <c r="U66" s="865">
        <f>IF(AND(U$13&gt;Assumptions!$J$40,Assumptions!$J$39="Yes"),0,SUMIFS('Loan Schedules'!$R:$R,'Loan Schedules'!$N:$N,U$13))</f>
        <v>0</v>
      </c>
      <c r="V66" s="21"/>
      <c r="W66" s="873"/>
      <c r="X66" s="865">
        <f>IF(AND(X$13&gt;Assumptions!$J$40,Assumptions!$J$39="Yes"),0,SUMIFS('Loan Schedules'!$R:$R,'Loan Schedules'!$N:$N,X$13))</f>
        <v>0</v>
      </c>
      <c r="Y66" s="21"/>
      <c r="Z66" s="873"/>
      <c r="AA66" s="865">
        <f>IF(AND(AA$13&gt;Assumptions!$J$40,Assumptions!$J$39="Yes"),0,SUMIFS('Loan Schedules'!$R:$R,'Loan Schedules'!$N:$N,AA$13))</f>
        <v>0</v>
      </c>
      <c r="AB66" s="21"/>
      <c r="AC66" s="873"/>
      <c r="AD66" s="865">
        <f>IF(AND(AD$13&gt;Assumptions!$J$40,Assumptions!$J$39="Yes"),0,SUMIFS('Loan Schedules'!$R:$R,'Loan Schedules'!$N:$N,AD$13))</f>
        <v>0</v>
      </c>
      <c r="AE66" s="21"/>
      <c r="AF66" s="873"/>
      <c r="AG66" s="865">
        <f>IF(AND(AG$13&gt;Assumptions!$J$40,Assumptions!$J$39="Yes"),0,SUMIFS('Loan Schedules'!$R:$R,'Loan Schedules'!$N:$N,AG$13))</f>
        <v>0</v>
      </c>
      <c r="AH66" s="21"/>
      <c r="AI66" s="873"/>
      <c r="AJ66" s="865">
        <f>IF(AND(AJ$13&gt;Assumptions!$J$40,Assumptions!$J$39="Yes"),0,SUMIFS('Loan Schedules'!$R:$R,'Loan Schedules'!$N:$N,AJ$13))</f>
        <v>0</v>
      </c>
      <c r="AK66" s="21"/>
      <c r="AL66" s="891"/>
      <c r="AM66" s="865">
        <f>IF(AND(AM$13&gt;Assumptions!$J$40,Assumptions!$J$39="Yes"),0,SUMIFS('Loan Schedules'!$R:$R,'Loan Schedules'!$N:$N,AM$13))</f>
        <v>0</v>
      </c>
      <c r="AN66" s="21"/>
      <c r="AO66" s="873"/>
      <c r="AP66" s="893"/>
      <c r="AQ66" s="873"/>
      <c r="AR66" s="807"/>
      <c r="AS66" s="807"/>
      <c r="AT66" s="807"/>
      <c r="AU66" s="807"/>
    </row>
    <row r="67" spans="2:47">
      <c r="B67" s="890" t="s">
        <v>345</v>
      </c>
      <c r="C67" s="21"/>
      <c r="D67" s="13"/>
      <c r="E67" s="13"/>
      <c r="F67" s="865">
        <f>$L$67</f>
        <v>0</v>
      </c>
      <c r="H67" s="687"/>
      <c r="I67" s="866">
        <f>$L$67</f>
        <v>0</v>
      </c>
      <c r="J67" s="798"/>
      <c r="K67" s="873"/>
      <c r="L67" s="865">
        <f>IF(Assumptions!$J$39="No",0,SUMIFS('Loan Schedules'!$AD:$AD,'Loan Schedules'!$Z:$Z,L$13))</f>
        <v>0</v>
      </c>
      <c r="M67" s="21"/>
      <c r="N67" s="873"/>
      <c r="O67" s="865">
        <f>IF(Assumptions!$J$39="No",0,SUMIFS('Loan Schedules'!$AD:$AD,'Loan Schedules'!$Z:$Z,O$13))</f>
        <v>0</v>
      </c>
      <c r="P67" s="21"/>
      <c r="Q67" s="873"/>
      <c r="R67" s="865">
        <f>IF(Assumptions!$J$39="No",0,SUMIFS('Loan Schedules'!$AD:$AD,'Loan Schedules'!$Z:$Z,R$13))</f>
        <v>0</v>
      </c>
      <c r="S67" s="21"/>
      <c r="T67" s="873"/>
      <c r="U67" s="865">
        <f>IF(Assumptions!$J$39="No",0,SUMIFS('Loan Schedules'!$AD:$AD,'Loan Schedules'!$Z:$Z,U$13))</f>
        <v>0</v>
      </c>
      <c r="V67" s="21"/>
      <c r="W67" s="873"/>
      <c r="X67" s="865">
        <f>IF(Assumptions!$J$39="No",0,SUMIFS('Loan Schedules'!$AD:$AD,'Loan Schedules'!$Z:$Z,X$13))</f>
        <v>0</v>
      </c>
      <c r="Y67" s="21"/>
      <c r="Z67" s="873"/>
      <c r="AA67" s="865">
        <f>IF(Assumptions!$J$39="No",0,SUMIFS('Loan Schedules'!$AD:$AD,'Loan Schedules'!$Z:$Z,AA$13))</f>
        <v>0</v>
      </c>
      <c r="AB67" s="21"/>
      <c r="AC67" s="873"/>
      <c r="AD67" s="865">
        <f>IF(Assumptions!$J$39="No",0,SUMIFS('Loan Schedules'!$AD:$AD,'Loan Schedules'!$Z:$Z,AD$13))</f>
        <v>0</v>
      </c>
      <c r="AE67" s="21"/>
      <c r="AF67" s="873"/>
      <c r="AG67" s="865">
        <f>IF(Assumptions!$J$39="No",0,SUMIFS('Loan Schedules'!$AD:$AD,'Loan Schedules'!$Z:$Z,AG$13))</f>
        <v>0</v>
      </c>
      <c r="AH67" s="21"/>
      <c r="AI67" s="873"/>
      <c r="AJ67" s="865">
        <f>IF(Assumptions!$J$39="No",0,SUMIFS('Loan Schedules'!$AD:$AD,'Loan Schedules'!$Z:$Z,AJ$13))</f>
        <v>0</v>
      </c>
      <c r="AK67" s="21"/>
      <c r="AL67" s="891"/>
      <c r="AM67" s="865">
        <f>IF(Assumptions!$J$39="No",0,SUMIFS('Loan Schedules'!$AD:$AD,'Loan Schedules'!$Z:$Z,AM$13))</f>
        <v>0</v>
      </c>
      <c r="AN67" s="21"/>
      <c r="AO67" s="873"/>
      <c r="AP67" s="893"/>
      <c r="AQ67" s="873"/>
      <c r="AR67" s="807"/>
      <c r="AS67" s="807"/>
      <c r="AT67" s="807"/>
      <c r="AU67" s="807"/>
    </row>
    <row r="68" spans="2:47" ht="15">
      <c r="B68" s="890" t="s">
        <v>346</v>
      </c>
      <c r="C68" s="21"/>
      <c r="D68" s="13"/>
      <c r="E68" s="13"/>
      <c r="F68" s="983">
        <v>0</v>
      </c>
      <c r="H68" s="894"/>
      <c r="I68" s="876">
        <f>L68</f>
        <v>0</v>
      </c>
      <c r="J68" s="895"/>
      <c r="K68" s="896"/>
      <c r="L68" s="763">
        <v>0</v>
      </c>
      <c r="M68" s="897"/>
      <c r="N68" s="634"/>
      <c r="O68" s="763">
        <v>0</v>
      </c>
      <c r="P68" s="895"/>
      <c r="Q68" s="634"/>
      <c r="R68" s="986">
        <v>0</v>
      </c>
      <c r="S68" s="897"/>
      <c r="T68" s="898"/>
      <c r="U68" s="986">
        <v>0</v>
      </c>
      <c r="V68" s="897"/>
      <c r="W68" s="898"/>
      <c r="X68" s="986">
        <v>0</v>
      </c>
      <c r="Y68" s="897"/>
      <c r="Z68" s="898"/>
      <c r="AA68" s="986">
        <v>0</v>
      </c>
      <c r="AB68" s="897"/>
      <c r="AC68" s="898"/>
      <c r="AD68" s="986">
        <v>0</v>
      </c>
      <c r="AE68" s="897"/>
      <c r="AF68" s="898"/>
      <c r="AG68" s="986">
        <v>0</v>
      </c>
      <c r="AH68" s="897"/>
      <c r="AI68" s="898"/>
      <c r="AJ68" s="986">
        <v>0</v>
      </c>
      <c r="AK68" s="897"/>
      <c r="AL68" s="899"/>
      <c r="AM68" s="986">
        <v>0</v>
      </c>
      <c r="AN68" s="897"/>
      <c r="AO68" s="896"/>
      <c r="AP68" s="892" t="s">
        <v>44</v>
      </c>
      <c r="AQ68" s="867"/>
      <c r="AR68" s="807"/>
      <c r="AS68" s="807"/>
      <c r="AT68" s="807"/>
      <c r="AU68" s="807"/>
    </row>
    <row r="69" spans="2:47" ht="15" thickBot="1">
      <c r="B69" s="20" t="s">
        <v>347</v>
      </c>
      <c r="C69" s="13"/>
      <c r="D69" s="13"/>
      <c r="E69" s="13"/>
      <c r="F69" s="900">
        <f>F63-SUM(F64:F68)</f>
        <v>-301500</v>
      </c>
      <c r="H69" s="687"/>
      <c r="I69" s="901">
        <f>I63-SUM(I64:I68)</f>
        <v>234681.68599999981</v>
      </c>
      <c r="J69" s="798"/>
      <c r="K69" s="873" t="s">
        <v>44</v>
      </c>
      <c r="L69" s="900">
        <f>L63-SUM(L64:L68)</f>
        <v>255136.77799999987</v>
      </c>
      <c r="M69" s="21"/>
      <c r="N69" s="873"/>
      <c r="O69" s="900">
        <f>O63-SUM(O64:O68)</f>
        <v>271892.69431159989</v>
      </c>
      <c r="P69" s="798"/>
      <c r="Q69" s="873"/>
      <c r="R69" s="900">
        <f>R63-SUM(R64:R68)</f>
        <v>237349.09655846184</v>
      </c>
      <c r="S69" s="21"/>
      <c r="T69" s="873"/>
      <c r="U69" s="900">
        <f>U63-SUM(U64:U68)</f>
        <v>257199.47451269033</v>
      </c>
      <c r="V69" s="21"/>
      <c r="W69" s="873"/>
      <c r="X69" s="900">
        <f>X63-SUM(X64:X68)</f>
        <v>277707.05142104556</v>
      </c>
      <c r="Y69" s="21"/>
      <c r="Z69" s="873"/>
      <c r="AA69" s="900">
        <f>AA63-SUM(AA64:AA68)</f>
        <v>324391.59291877283</v>
      </c>
      <c r="AB69" s="21"/>
      <c r="AC69" s="873"/>
      <c r="AD69" s="900">
        <f>AD63-SUM(AD64:AD68)</f>
        <v>346998.5055098834</v>
      </c>
      <c r="AE69" s="21"/>
      <c r="AF69" s="873"/>
      <c r="AG69" s="900">
        <f>AG63-SUM(AG64:AG68)</f>
        <v>370349.27312331344</v>
      </c>
      <c r="AH69" s="21"/>
      <c r="AI69" s="873"/>
      <c r="AJ69" s="900">
        <f>AJ63-SUM(AJ64:AJ68)</f>
        <v>394467.73734981171</v>
      </c>
      <c r="AK69" s="21"/>
      <c r="AL69" s="891"/>
      <c r="AM69" s="900">
        <f>AM63-SUM(AM64:AM68)</f>
        <v>419378.48767652176</v>
      </c>
      <c r="AN69" s="21"/>
      <c r="AO69" s="867"/>
      <c r="AP69" s="892"/>
      <c r="AQ69" s="867"/>
      <c r="AR69" s="807"/>
      <c r="AS69" s="807"/>
      <c r="AT69" s="807"/>
      <c r="AU69" s="807"/>
    </row>
    <row r="70" spans="2:47">
      <c r="B70" s="20"/>
      <c r="C70" s="13"/>
      <c r="D70" s="13"/>
      <c r="E70" s="13"/>
      <c r="F70" s="902"/>
      <c r="H70" s="687"/>
      <c r="I70" s="891"/>
      <c r="J70" s="798"/>
      <c r="K70" s="873"/>
      <c r="L70" s="902"/>
      <c r="M70" s="21"/>
      <c r="N70" s="873"/>
      <c r="O70" s="891"/>
      <c r="P70" s="798"/>
      <c r="Q70" s="873"/>
      <c r="R70" s="902"/>
      <c r="S70" s="21"/>
      <c r="T70" s="873"/>
      <c r="U70" s="902"/>
      <c r="V70" s="21"/>
      <c r="W70" s="873"/>
      <c r="X70" s="902"/>
      <c r="Y70" s="21"/>
      <c r="Z70" s="873"/>
      <c r="AA70" s="902"/>
      <c r="AB70" s="21"/>
      <c r="AC70" s="873"/>
      <c r="AD70" s="902"/>
      <c r="AE70" s="21"/>
      <c r="AF70" s="873"/>
      <c r="AG70" s="902"/>
      <c r="AH70" s="21"/>
      <c r="AI70" s="873"/>
      <c r="AJ70" s="902"/>
      <c r="AK70" s="21"/>
      <c r="AL70" s="891"/>
      <c r="AM70" s="902"/>
      <c r="AN70" s="21"/>
      <c r="AO70" s="867"/>
      <c r="AP70" s="892"/>
      <c r="AQ70" s="867"/>
      <c r="AR70" s="807"/>
      <c r="AS70" s="807"/>
      <c r="AT70" s="807"/>
      <c r="AU70" s="807"/>
    </row>
    <row r="71" spans="2:47" ht="15">
      <c r="B71" s="41" t="s">
        <v>348</v>
      </c>
      <c r="C71" s="903"/>
      <c r="D71" s="903"/>
      <c r="E71" s="903"/>
      <c r="F71" s="904">
        <f>IFERROR(F63/SUM(F65:F67),0)</f>
        <v>-0.11666666666666667</v>
      </c>
      <c r="G71" s="905"/>
      <c r="H71" s="906" t="s">
        <v>44</v>
      </c>
      <c r="I71" s="907">
        <f>IFERROR(I63/SUM(I65:I67),0)</f>
        <v>1.9499228962962956</v>
      </c>
      <c r="J71" s="908"/>
      <c r="K71" s="906" t="s">
        <v>44</v>
      </c>
      <c r="L71" s="904">
        <f>IFERROR(L63/SUM(L65:L67),0)</f>
        <v>2.0272858740740736</v>
      </c>
      <c r="M71" s="909"/>
      <c r="N71" s="906" t="s">
        <v>44</v>
      </c>
      <c r="O71" s="907">
        <f>IFERROR(O63/SUM(O65:O67),0)</f>
        <v>2.0915106800340735</v>
      </c>
      <c r="P71" s="908"/>
      <c r="Q71" s="906" t="s">
        <v>44</v>
      </c>
      <c r="R71" s="904">
        <f>IFERROR(R63/SUM(R65:R67),0)</f>
        <v>1.8055612483805084</v>
      </c>
      <c r="S71" s="909"/>
      <c r="T71" s="906"/>
      <c r="U71" s="904">
        <f>IFERROR(U63/SUM(U65:U67),0)</f>
        <v>1.8689150369858496</v>
      </c>
      <c r="V71" s="909"/>
      <c r="W71" s="906"/>
      <c r="X71" s="904">
        <f>IFERROR(X63/SUM(X65:X67),0)</f>
        <v>1.9343586525168395</v>
      </c>
      <c r="Y71" s="909"/>
      <c r="Z71" s="906"/>
      <c r="AA71" s="904">
        <f>IFERROR(AA63/SUM(AA65:AA67),0)</f>
        <v>2.0019592125596923</v>
      </c>
      <c r="AB71" s="909"/>
      <c r="AC71" s="906"/>
      <c r="AD71" s="904">
        <f>IFERROR(AD63/SUM(AD65:AD67),0)</f>
        <v>2.0717859430689098</v>
      </c>
      <c r="AE71" s="909"/>
      <c r="AF71" s="906"/>
      <c r="AG71" s="904">
        <f>IFERROR(AG63/SUM(AG65:AG67),0)</f>
        <v>2.1439102435789885</v>
      </c>
      <c r="AH71" s="909"/>
      <c r="AI71" s="906"/>
      <c r="AJ71" s="904">
        <f>IFERROR(AJ63/SUM(AJ65:AJ67),0)</f>
        <v>2.2184057544123483</v>
      </c>
      <c r="AK71" s="909"/>
      <c r="AL71" s="906" t="s">
        <v>44</v>
      </c>
      <c r="AM71" s="904">
        <f>IFERROR(AM63/SUM(AM65:AM67),0)</f>
        <v>2.295348425944133</v>
      </c>
      <c r="AN71" s="909"/>
      <c r="AO71" s="910" t="s">
        <v>44</v>
      </c>
      <c r="AP71" s="911" t="s">
        <v>44</v>
      </c>
      <c r="AQ71" s="912"/>
      <c r="AR71" s="807"/>
      <c r="AS71" s="807"/>
      <c r="AT71" s="807"/>
      <c r="AU71" s="807"/>
    </row>
    <row r="72" spans="2:47" s="11" customFormat="1" ht="15">
      <c r="B72" s="41" t="s">
        <v>109</v>
      </c>
      <c r="C72" s="903"/>
      <c r="D72" s="903"/>
      <c r="E72" s="903"/>
      <c r="F72" s="913" t="s">
        <v>49</v>
      </c>
      <c r="G72" s="914"/>
      <c r="H72" s="915"/>
      <c r="I72" s="913" t="s">
        <v>49</v>
      </c>
      <c r="J72" s="916"/>
      <c r="K72" s="917"/>
      <c r="L72" s="918">
        <f>IF(AND(Assumptions!$J$39="Yes",L$13&gt;Assumptions!$J$40),L63/L94,IF(AND(Assumptions!$J$10="Yes",L$13&gt;Assumptions!$J$13),L63/L93,L63/Assumptions!$E$45))</f>
        <v>0.12163715244444441</v>
      </c>
      <c r="M72" s="919"/>
      <c r="N72" s="917"/>
      <c r="O72" s="918">
        <f>IF(AND(Assumptions!$J$39="Yes",O$13&gt;Assumptions!$J$40),O63/O94,IF(AND(Assumptions!$J$10="Yes",O$13&gt;Assumptions!$J$13),O63/O93,O63/Assumptions!$E$45))</f>
        <v>0.12549064080204442</v>
      </c>
      <c r="P72" s="916"/>
      <c r="Q72" s="917"/>
      <c r="R72" s="918">
        <f>IF(AND(Assumptions!$J$39="Yes",R$13&gt;Assumptions!$J$40),R63/R94,IF(AND(Assumptions!$J$10="Yes",R$13&gt;Assumptions!$J$13),R63/R93,R63/Assumptions!$E$45))</f>
        <v>0.12990302335943912</v>
      </c>
      <c r="S72" s="916"/>
      <c r="T72" s="917"/>
      <c r="U72" s="918">
        <f>IF(AND(Assumptions!$J$39="Yes",U$13&gt;Assumptions!$J$40),U63/U94,IF(AND(Assumptions!$J$10="Yes",U$13&gt;Assumptions!$J$13),U63/U93,U63/Assumptions!$E$45))</f>
        <v>0.13446107902688897</v>
      </c>
      <c r="V72" s="916"/>
      <c r="W72" s="917"/>
      <c r="X72" s="918">
        <f>IF(AND(Assumptions!$J$39="Yes",X$13&gt;Assumptions!$J$40),X63/X94,IF(AND(Assumptions!$J$10="Yes",X$13&gt;Assumptions!$J$13),X63/X93,X63/Assumptions!$E$45))</f>
        <v>0.13916948951402897</v>
      </c>
      <c r="Y72" s="916"/>
      <c r="Z72" s="917"/>
      <c r="AA72" s="918">
        <f>IF(AND(Assumptions!$J$39="Yes",AA$13&gt;Assumptions!$J$40),AA63/AA94,IF(AND(Assumptions!$J$10="Yes",AA$13&gt;Assumptions!$J$13),AA63/AA93,AA63/Assumptions!$E$45))</f>
        <v>0.14403308366694645</v>
      </c>
      <c r="AB72" s="916"/>
      <c r="AC72" s="917"/>
      <c r="AD72" s="918">
        <f>IF(AND(Assumptions!$J$39="Yes",AD$13&gt;Assumptions!$J$40),AD63/AD94,IF(AND(Assumptions!$J$10="Yes",AD$13&gt;Assumptions!$J$13),AD63/AD93,AD63/Assumptions!$E$45))</f>
        <v>0.14905684202052658</v>
      </c>
      <c r="AE72" s="916"/>
      <c r="AF72" s="917"/>
      <c r="AG72" s="918">
        <f>IF(AND(Assumptions!$J$39="Yes",AG$13&gt;Assumptions!$J$40),AG63/AG94,IF(AND(Assumptions!$J$10="Yes",AG$13&gt;Assumptions!$J$13),AG63/AG93,AG63/Assumptions!$E$45))</f>
        <v>0.15424590149017769</v>
      </c>
      <c r="AH72" s="916"/>
      <c r="AI72" s="917"/>
      <c r="AJ72" s="918">
        <f>IF(AND(Assumptions!$J$39="Yes",AJ$13&gt;Assumptions!$J$40),AJ63/AJ94,IF(AND(Assumptions!$J$10="Yes",AJ$13&gt;Assumptions!$J$13),AJ63/AJ93,AJ63/Assumptions!$E$45))</f>
        <v>0.15960556020717731</v>
      </c>
      <c r="AK72" s="916"/>
      <c r="AL72" s="920"/>
      <c r="AM72" s="918">
        <f>IF(AND(Assumptions!$J$39="Yes",AM$13&gt;Assumptions!$J$40),AM63/AM94,IF(AND(Assumptions!$J$10="Yes",AM$13&gt;Assumptions!$J$13),AM63/AM93,AM63/Assumptions!$E$45))</f>
        <v>0.16514128250200177</v>
      </c>
      <c r="AN72" s="916"/>
      <c r="AO72" s="917"/>
      <c r="AP72" s="918"/>
      <c r="AQ72" s="9"/>
      <c r="AR72" s="10"/>
      <c r="AS72" s="10"/>
      <c r="AT72" s="10"/>
      <c r="AU72" s="10"/>
    </row>
    <row r="73" spans="2:47" s="11" customFormat="1" ht="15">
      <c r="B73" s="41" t="s">
        <v>110</v>
      </c>
      <c r="C73" s="903"/>
      <c r="D73" s="903"/>
      <c r="E73" s="909"/>
      <c r="F73" s="913" t="s">
        <v>49</v>
      </c>
      <c r="G73" s="914"/>
      <c r="H73" s="921"/>
      <c r="I73" s="913" t="s">
        <v>49</v>
      </c>
      <c r="J73" s="916"/>
      <c r="K73" s="917"/>
      <c r="L73" s="918">
        <f>IF(AND(Assumptions!$J$39="Yes",L$13&gt;Assumptions!$J$40),Assumptions!$J$57/Assumptions!$J$52,IF(AND(Assumptions!$J$10="Yes",L$13&gt;Assumptions!$J$13),(Assumptions!$E$50+Assumptions!$J$33)/(Assumptions!$E$45+Assumptions!$J$28),Assumptions!$E$50/Assumptions!$E$45))</f>
        <v>7.1946063018330272E-2</v>
      </c>
      <c r="M73" s="919"/>
      <c r="N73" s="917"/>
      <c r="O73" s="918">
        <f>IF(AND(Assumptions!$J$39="Yes",O$13&gt;Assumptions!$J$40),Assumptions!$J$57/Assumptions!$J$52,IF(AND(Assumptions!$J$10="Yes",O$13&gt;Assumptions!$J$13),(Assumptions!$E$50+Assumptions!$J$33)/(Assumptions!$E$45+Assumptions!$J$28),Assumptions!$E$50/Assumptions!$E$45))</f>
        <v>7.1946063018330272E-2</v>
      </c>
      <c r="P73" s="916"/>
      <c r="Q73" s="917"/>
      <c r="R73" s="918">
        <f>IF(AND(Assumptions!$J$39="Yes",R$13&gt;Assumptions!$J$40),Assumptions!$J$57/Assumptions!$J$52,IF(AND(Assumptions!$J$10="Yes",R$13&gt;Assumptions!$J$13),(Assumptions!$E$50+Assumptions!$J$33)/(Assumptions!$E$45+Assumptions!$J$28),Assumptions!$E$50/Assumptions!$E$45))</f>
        <v>7.1946063018330272E-2</v>
      </c>
      <c r="S73" s="916"/>
      <c r="T73" s="917"/>
      <c r="U73" s="918">
        <f>IF(AND(Assumptions!$J$39="Yes",U$13&gt;Assumptions!$J$40),Assumptions!$J$57/Assumptions!$J$52,IF(AND(Assumptions!$J$10="Yes",U$13&gt;Assumptions!$J$13),(Assumptions!$E$50+Assumptions!$J$33)/(Assumptions!$E$45+Assumptions!$J$28),Assumptions!$E$50/Assumptions!$E$45))</f>
        <v>7.1946063018330272E-2</v>
      </c>
      <c r="V73" s="916"/>
      <c r="W73" s="917"/>
      <c r="X73" s="918">
        <f>IF(AND(Assumptions!$J$39="Yes",X$13&gt;Assumptions!$J$40),Assumptions!$J$57/Assumptions!$J$52,IF(AND(Assumptions!$J$10="Yes",X$13&gt;Assumptions!$J$13),(Assumptions!$E$50+Assumptions!$J$33)/(Assumptions!$E$45+Assumptions!$J$28),Assumptions!$E$50/Assumptions!$E$45))</f>
        <v>7.1946063018330272E-2</v>
      </c>
      <c r="Y73" s="916"/>
      <c r="Z73" s="917"/>
      <c r="AA73" s="918">
        <f>IF(AND(Assumptions!$J$39="Yes",AA$13&gt;Assumptions!$J$40),Assumptions!$J$57/Assumptions!$J$52,IF(AND(Assumptions!$J$10="Yes",AA$13&gt;Assumptions!$J$13),(Assumptions!$E$50+Assumptions!$J$33)/(Assumptions!$E$45+Assumptions!$J$28),Assumptions!$E$50/Assumptions!$E$45))</f>
        <v>7.1946063018330272E-2</v>
      </c>
      <c r="AB73" s="916"/>
      <c r="AC73" s="917"/>
      <c r="AD73" s="918">
        <f>IF(AND(Assumptions!$J$39="Yes",AD$13&gt;Assumptions!$J$40),Assumptions!$J$57/Assumptions!$J$52,IF(AND(Assumptions!$J$10="Yes",AD$13&gt;Assumptions!$J$13),(Assumptions!$E$50+Assumptions!$J$33)/(Assumptions!$E$45+Assumptions!$J$28),Assumptions!$E$50/Assumptions!$E$45))</f>
        <v>7.1946063018330272E-2</v>
      </c>
      <c r="AE73" s="916"/>
      <c r="AF73" s="917"/>
      <c r="AG73" s="918">
        <f>IF(AND(Assumptions!$J$39="Yes",AG$13&gt;Assumptions!$J$40),Assumptions!$J$57/Assumptions!$J$52,IF(AND(Assumptions!$J$10="Yes",AG$13&gt;Assumptions!$J$13),(Assumptions!$E$50+Assumptions!$J$33)/(Assumptions!$E$45+Assumptions!$J$28),Assumptions!$E$50/Assumptions!$E$45))</f>
        <v>7.1946063018330272E-2</v>
      </c>
      <c r="AH73" s="916"/>
      <c r="AI73" s="917"/>
      <c r="AJ73" s="918">
        <f>IF(AND(Assumptions!$J$39="Yes",AJ$13&gt;Assumptions!$J$40),Assumptions!$J$57/Assumptions!$J$52,IF(AND(Assumptions!$J$10="Yes",AJ$13&gt;Assumptions!$J$13),(Assumptions!$E$50+Assumptions!$J$33)/(Assumptions!$E$45+Assumptions!$J$28),Assumptions!$E$50/Assumptions!$E$45))</f>
        <v>7.1946063018330272E-2</v>
      </c>
      <c r="AK73" s="916"/>
      <c r="AL73" s="920"/>
      <c r="AM73" s="918">
        <f>IF(AND(Assumptions!$J$39="Yes",AM$13&gt;Assumptions!$J$40),Assumptions!$J$57/Assumptions!$J$52,IF(AND(Assumptions!$J$10="Yes",AM$13&gt;Assumptions!$J$13),(Assumptions!$E$50+Assumptions!$J$33)/(Assumptions!$E$45+Assumptions!$J$28),Assumptions!$E$50/Assumptions!$E$45))</f>
        <v>7.1946063018330272E-2</v>
      </c>
      <c r="AN73" s="916"/>
      <c r="AO73" s="917"/>
      <c r="AP73" s="918"/>
      <c r="AQ73" s="9"/>
      <c r="AR73" s="10"/>
      <c r="AS73" s="10"/>
      <c r="AT73" s="10"/>
      <c r="AU73" s="10"/>
    </row>
    <row r="74" spans="2:47" s="11" customFormat="1" ht="15">
      <c r="B74" s="41" t="s">
        <v>114</v>
      </c>
      <c r="C74" s="903"/>
      <c r="D74" s="903"/>
      <c r="E74" s="909"/>
      <c r="F74" s="922" t="str">
        <f>IFERROR((F33-F69)/F24,"n/a")</f>
        <v>n/a</v>
      </c>
      <c r="G74" s="914"/>
      <c r="H74" s="921"/>
      <c r="I74" s="923"/>
      <c r="J74" s="916"/>
      <c r="K74" s="917"/>
      <c r="L74" s="918">
        <f>(L33-L69)/L24</f>
        <v>0.68064697657160966</v>
      </c>
      <c r="M74" s="919"/>
      <c r="N74" s="917"/>
      <c r="O74" s="918">
        <f>(O33-O69)/O24</f>
        <v>0.67087746346047916</v>
      </c>
      <c r="P74" s="916"/>
      <c r="Q74" s="917"/>
      <c r="R74" s="918">
        <f>(R33-R69)/R24</f>
        <v>0.70733753121351783</v>
      </c>
      <c r="S74" s="919"/>
      <c r="T74" s="917"/>
      <c r="U74" s="918">
        <f>(U33-U69)/U24</f>
        <v>0.69678458594464698</v>
      </c>
      <c r="V74" s="919"/>
      <c r="W74" s="917"/>
      <c r="X74" s="918">
        <f>(X33-X69)/X24</f>
        <v>0.68648935915386411</v>
      </c>
      <c r="Y74" s="919"/>
      <c r="Z74" s="917"/>
      <c r="AA74" s="918">
        <f>(AA33-AA69)/AA24</f>
        <v>0.65652002124771336</v>
      </c>
      <c r="AB74" s="919"/>
      <c r="AC74" s="917"/>
      <c r="AD74" s="918">
        <f>(AD33-AD69)/AD24</f>
        <v>0.64675238126800982</v>
      </c>
      <c r="AE74" s="919"/>
      <c r="AF74" s="917"/>
      <c r="AG74" s="918">
        <f>(AG33-AG69)/AG24</f>
        <v>0.63722088317478331</v>
      </c>
      <c r="AH74" s="919"/>
      <c r="AI74" s="917"/>
      <c r="AJ74" s="918">
        <f>(AJ33-AJ69)/AJ24</f>
        <v>0.62791896618498078</v>
      </c>
      <c r="AK74" s="919"/>
      <c r="AL74" s="920"/>
      <c r="AM74" s="918">
        <f>(AM33-AM69)/AM24</f>
        <v>0.61884026048471785</v>
      </c>
      <c r="AN74" s="919"/>
      <c r="AO74" s="917"/>
      <c r="AP74" s="918"/>
      <c r="AQ74" s="9"/>
      <c r="AR74" s="10"/>
      <c r="AS74" s="10"/>
      <c r="AT74" s="10"/>
      <c r="AU74" s="10"/>
    </row>
    <row r="75" spans="2:47" ht="15">
      <c r="B75" s="41"/>
      <c r="C75" s="903"/>
      <c r="D75" s="903"/>
      <c r="E75" s="903"/>
      <c r="F75" s="904"/>
      <c r="G75" s="905"/>
      <c r="H75" s="906"/>
      <c r="I75" s="907"/>
      <c r="J75" s="908"/>
      <c r="K75" s="906"/>
      <c r="L75" s="904"/>
      <c r="M75" s="909"/>
      <c r="N75" s="906"/>
      <c r="O75" s="907"/>
      <c r="P75" s="908"/>
      <c r="Q75" s="906"/>
      <c r="R75" s="904"/>
      <c r="S75" s="909"/>
      <c r="T75" s="906"/>
      <c r="U75" s="904"/>
      <c r="V75" s="909"/>
      <c r="W75" s="906"/>
      <c r="X75" s="904"/>
      <c r="Y75" s="909"/>
      <c r="Z75" s="906"/>
      <c r="AA75" s="904"/>
      <c r="AB75" s="909"/>
      <c r="AC75" s="906"/>
      <c r="AD75" s="904"/>
      <c r="AE75" s="909"/>
      <c r="AF75" s="906"/>
      <c r="AG75" s="904"/>
      <c r="AH75" s="909"/>
      <c r="AI75" s="906"/>
      <c r="AJ75" s="904"/>
      <c r="AK75" s="909"/>
      <c r="AL75" s="906"/>
      <c r="AM75" s="904"/>
      <c r="AN75" s="909"/>
      <c r="AO75" s="910"/>
      <c r="AP75" s="911"/>
      <c r="AQ75" s="912"/>
      <c r="AR75" s="807"/>
      <c r="AS75" s="807"/>
      <c r="AT75" s="807"/>
      <c r="AU75" s="807"/>
    </row>
    <row r="76" spans="2:47">
      <c r="B76" s="41" t="s">
        <v>117</v>
      </c>
      <c r="C76" s="903"/>
      <c r="D76" s="903"/>
      <c r="E76" s="903"/>
      <c r="F76" s="913" t="s">
        <v>49</v>
      </c>
      <c r="G76" s="924"/>
      <c r="H76" s="925"/>
      <c r="I76" s="918">
        <f>I69/Assumptions!$D$36</f>
        <v>6.6336704275099592E-2</v>
      </c>
      <c r="J76" s="916"/>
      <c r="K76" s="926"/>
      <c r="L76" s="918">
        <f>L69/Assumptions!$D$36</f>
        <v>7.211867819923426E-2</v>
      </c>
      <c r="M76" s="927"/>
      <c r="N76" s="917"/>
      <c r="O76" s="917">
        <f>O69/Assumptions!$D$36</f>
        <v>7.6855018235673783E-2</v>
      </c>
      <c r="P76" s="928"/>
      <c r="Q76" s="917"/>
      <c r="R76" s="918">
        <f>R69/Assumptions!$D$36</f>
        <v>6.7090692489573958E-2</v>
      </c>
      <c r="S76" s="927"/>
      <c r="T76" s="917"/>
      <c r="U76" s="918">
        <f>U69/Assumptions!$D$36</f>
        <v>7.2701733873086996E-2</v>
      </c>
      <c r="V76" s="927"/>
      <c r="W76" s="917"/>
      <c r="X76" s="918">
        <f>X69/Assumptions!$D$36</f>
        <v>7.8498543534529536E-2</v>
      </c>
      <c r="Y76" s="927"/>
      <c r="Z76" s="917"/>
      <c r="AA76" s="918">
        <f>AA69/Assumptions!$D$36</f>
        <v>9.169471012229366E-2</v>
      </c>
      <c r="AB76" s="927"/>
      <c r="AC76" s="917"/>
      <c r="AD76" s="918">
        <f>AD69/Assumptions!$D$36</f>
        <v>9.8084932131903432E-2</v>
      </c>
      <c r="AE76" s="927"/>
      <c r="AF76" s="917"/>
      <c r="AG76" s="918">
        <f>AG69/Assumptions!$D$36</f>
        <v>0.10468541720668972</v>
      </c>
      <c r="AH76" s="927"/>
      <c r="AI76" s="917"/>
      <c r="AJ76" s="918">
        <f>AJ69/Assumptions!$D$36</f>
        <v>0.11150290457109695</v>
      </c>
      <c r="AK76" s="927"/>
      <c r="AL76" s="920"/>
      <c r="AM76" s="918">
        <f>AM69/Assumptions!$D$36</f>
        <v>0.11854434485499625</v>
      </c>
      <c r="AN76" s="927"/>
      <c r="AO76" s="926"/>
      <c r="AP76" s="929"/>
      <c r="AQ76" s="867"/>
      <c r="AR76" s="807"/>
      <c r="AS76" s="807"/>
      <c r="AT76" s="807"/>
      <c r="AU76" s="807"/>
    </row>
    <row r="77" spans="2:47">
      <c r="B77" s="41" t="s">
        <v>349</v>
      </c>
      <c r="C77" s="903"/>
      <c r="D77" s="903"/>
      <c r="E77" s="903"/>
      <c r="F77" s="918">
        <f>F63/Assumptions!$D$25</f>
        <v>-4.1999999999999997E-3</v>
      </c>
      <c r="G77" s="924"/>
      <c r="H77" s="917"/>
      <c r="I77" s="917">
        <f>I63/Assumptions!$D$25</f>
        <v>7.0197224266666636E-2</v>
      </c>
      <c r="J77" s="916"/>
      <c r="K77" s="917"/>
      <c r="L77" s="918">
        <f>L63/Assumptions!$D$25</f>
        <v>7.2982291466666654E-2</v>
      </c>
      <c r="M77" s="919"/>
      <c r="N77" s="917"/>
      <c r="O77" s="917">
        <f>O63/Assumptions!$D$25</f>
        <v>7.5294384481226648E-2</v>
      </c>
      <c r="P77" s="916"/>
      <c r="Q77" s="917"/>
      <c r="R77" s="918">
        <f>R63/Assumptions!$D$25</f>
        <v>7.7941814015663483E-2</v>
      </c>
      <c r="S77" s="919"/>
      <c r="T77" s="917"/>
      <c r="U77" s="918">
        <f>U63/Assumptions!$D$25</f>
        <v>8.0676647416133382E-2</v>
      </c>
      <c r="V77" s="919"/>
      <c r="W77" s="917"/>
      <c r="X77" s="918">
        <f>X63/Assumptions!$D$25</f>
        <v>8.3501693708417382E-2</v>
      </c>
      <c r="Y77" s="919"/>
      <c r="Z77" s="917"/>
      <c r="AA77" s="918">
        <f>AA63/Assumptions!$D$25</f>
        <v>8.6419850200167875E-2</v>
      </c>
      <c r="AB77" s="919"/>
      <c r="AC77" s="917"/>
      <c r="AD77" s="918">
        <f>AD63/Assumptions!$D$25</f>
        <v>8.9434105212315942E-2</v>
      </c>
      <c r="AE77" s="919"/>
      <c r="AF77" s="917"/>
      <c r="AG77" s="918">
        <f>AG63/Assumptions!$D$25</f>
        <v>9.254754089410662E-2</v>
      </c>
      <c r="AH77" s="919"/>
      <c r="AI77" s="917"/>
      <c r="AJ77" s="918">
        <f>AJ63/Assumptions!$D$25</f>
        <v>9.5763336124306389E-2</v>
      </c>
      <c r="AK77" s="919"/>
      <c r="AL77" s="920"/>
      <c r="AM77" s="918">
        <f>AM63/Assumptions!$D$25</f>
        <v>9.908476950120107E-2</v>
      </c>
      <c r="AN77" s="919"/>
      <c r="AO77" s="917"/>
      <c r="AP77" s="918"/>
      <c r="AQ77" s="826"/>
      <c r="AR77" s="807"/>
      <c r="AS77" s="807"/>
      <c r="AT77" s="807"/>
      <c r="AU77" s="807"/>
    </row>
    <row r="78" spans="2:47" s="11" customFormat="1" ht="15">
      <c r="B78" s="41" t="s">
        <v>121</v>
      </c>
      <c r="C78" s="903"/>
      <c r="D78" s="903"/>
      <c r="E78" s="903"/>
      <c r="F78" s="913" t="s">
        <v>49</v>
      </c>
      <c r="G78" s="914"/>
      <c r="H78" s="915"/>
      <c r="I78" s="913" t="s">
        <v>49</v>
      </c>
      <c r="J78" s="916"/>
      <c r="K78" s="917"/>
      <c r="L78" s="918">
        <f>L63/(Assumptions!$D$25+Assumptions!$D$32)</f>
        <v>7.2982291466666654E-2</v>
      </c>
      <c r="M78" s="919"/>
      <c r="N78" s="917"/>
      <c r="O78" s="918">
        <f>O63/(Assumptions!$D$25+Assumptions!$D$32)</f>
        <v>7.5294384481226648E-2</v>
      </c>
      <c r="P78" s="916"/>
      <c r="Q78" s="917"/>
      <c r="R78" s="918">
        <f>R63/(Assumptions!$D$25+Assumptions!$D$32)</f>
        <v>7.7941814015663483E-2</v>
      </c>
      <c r="S78" s="919"/>
      <c r="T78" s="917"/>
      <c r="U78" s="918">
        <f>U63/(Assumptions!$D$25+Assumptions!$D$32)</f>
        <v>8.0676647416133382E-2</v>
      </c>
      <c r="V78" s="919"/>
      <c r="W78" s="917"/>
      <c r="X78" s="918">
        <f>X63/(Assumptions!$D$25+Assumptions!$D$32)</f>
        <v>8.3501693708417382E-2</v>
      </c>
      <c r="Y78" s="919"/>
      <c r="Z78" s="917"/>
      <c r="AA78" s="918">
        <f>AA63/(Assumptions!$D$25+Assumptions!$D$32)</f>
        <v>8.6419850200167875E-2</v>
      </c>
      <c r="AB78" s="919"/>
      <c r="AC78" s="917"/>
      <c r="AD78" s="918">
        <f>AD63/(Assumptions!$D$25+Assumptions!$D$32)</f>
        <v>8.9434105212315942E-2</v>
      </c>
      <c r="AE78" s="919"/>
      <c r="AF78" s="917"/>
      <c r="AG78" s="918">
        <f>AG63/(Assumptions!$D$25+Assumptions!$D$32)</f>
        <v>9.254754089410662E-2</v>
      </c>
      <c r="AH78" s="919"/>
      <c r="AI78" s="917"/>
      <c r="AJ78" s="918">
        <f>AJ63/(Assumptions!$D$25+Assumptions!$D$32)</f>
        <v>9.5763336124306389E-2</v>
      </c>
      <c r="AK78" s="919"/>
      <c r="AL78" s="920"/>
      <c r="AM78" s="918">
        <f>AM63/(Assumptions!$D$25+Assumptions!$D$32)</f>
        <v>9.908476950120107E-2</v>
      </c>
      <c r="AN78" s="919"/>
      <c r="AO78" s="917"/>
      <c r="AP78" s="918"/>
      <c r="AQ78" s="9"/>
      <c r="AR78" s="10"/>
      <c r="AS78" s="10"/>
      <c r="AT78" s="10"/>
      <c r="AU78" s="10"/>
    </row>
    <row r="79" spans="2:47" s="11" customFormat="1" ht="15">
      <c r="C79" s="930"/>
      <c r="D79" s="930"/>
      <c r="E79" s="930"/>
      <c r="F79" s="931"/>
      <c r="G79"/>
      <c r="H79" s="930"/>
      <c r="I79" s="930"/>
      <c r="J79" s="932"/>
      <c r="K79" s="930"/>
      <c r="L79" s="931"/>
      <c r="M79" s="930"/>
      <c r="N79" s="930"/>
      <c r="O79" s="930"/>
      <c r="P79" s="932"/>
      <c r="Q79" s="930"/>
      <c r="R79" s="931"/>
      <c r="S79" s="930"/>
      <c r="T79" s="930"/>
      <c r="U79" s="931"/>
      <c r="V79" s="930"/>
      <c r="W79" s="930"/>
      <c r="X79" s="931"/>
      <c r="Y79" s="930"/>
      <c r="Z79" s="930"/>
      <c r="AA79" s="931"/>
      <c r="AB79" s="930"/>
      <c r="AC79" s="930"/>
      <c r="AD79" s="931"/>
      <c r="AE79" s="930"/>
      <c r="AF79" s="930"/>
      <c r="AG79" s="931"/>
      <c r="AH79" s="930"/>
      <c r="AI79" s="930"/>
      <c r="AJ79" s="931"/>
      <c r="AK79" s="930"/>
      <c r="AL79" s="930"/>
      <c r="AM79" s="931"/>
      <c r="AN79" s="930"/>
      <c r="AO79" s="9"/>
      <c r="AP79" s="933"/>
      <c r="AQ79" s="9"/>
      <c r="AR79" s="10"/>
      <c r="AS79" s="10"/>
      <c r="AT79" s="10"/>
      <c r="AU79" s="10"/>
    </row>
    <row r="80" spans="2:47" s="11" customFormat="1" ht="15">
      <c r="C80" s="930"/>
      <c r="D80" s="930"/>
      <c r="E80" s="930"/>
      <c r="F80" s="931"/>
      <c r="G80"/>
      <c r="H80" s="930"/>
      <c r="I80" s="930"/>
      <c r="J80" s="932"/>
      <c r="K80" s="930"/>
      <c r="L80" s="931"/>
      <c r="M80" s="930"/>
      <c r="N80" s="930"/>
      <c r="O80" s="930"/>
      <c r="P80" s="932"/>
      <c r="Q80" s="930"/>
      <c r="R80" s="931"/>
      <c r="S80" s="930"/>
      <c r="T80" s="930"/>
      <c r="U80" s="931"/>
      <c r="V80" s="930"/>
      <c r="W80" s="930"/>
      <c r="X80" s="931"/>
      <c r="Y80" s="930"/>
      <c r="Z80" s="930"/>
      <c r="AA80" s="931"/>
      <c r="AB80" s="930"/>
      <c r="AC80" s="930"/>
      <c r="AD80" s="931"/>
      <c r="AE80" s="930"/>
      <c r="AF80" s="930"/>
      <c r="AG80" s="931"/>
      <c r="AH80" s="930"/>
      <c r="AI80" s="930"/>
      <c r="AJ80" s="931"/>
      <c r="AK80" s="930"/>
      <c r="AL80" s="930"/>
      <c r="AM80" s="931"/>
      <c r="AN80" s="930"/>
      <c r="AO80" s="9"/>
      <c r="AP80" s="933"/>
      <c r="AQ80" s="9"/>
      <c r="AR80" s="10"/>
      <c r="AS80" s="10"/>
      <c r="AT80" s="10"/>
      <c r="AU80" s="10"/>
    </row>
    <row r="81" spans="2:47" s="11" customFormat="1" ht="15">
      <c r="B81" s="835" t="s">
        <v>350</v>
      </c>
      <c r="C81" s="934"/>
      <c r="D81" s="934"/>
      <c r="E81" s="934"/>
      <c r="F81" s="935"/>
      <c r="G81" s="622"/>
      <c r="H81" s="936"/>
      <c r="I81" s="936"/>
      <c r="J81" s="937"/>
      <c r="K81" s="936"/>
      <c r="L81" s="935"/>
      <c r="M81" s="936"/>
      <c r="N81" s="936"/>
      <c r="O81" s="936"/>
      <c r="P81" s="937"/>
      <c r="Q81" s="936"/>
      <c r="R81" s="935"/>
      <c r="S81" s="936"/>
      <c r="T81" s="936"/>
      <c r="U81" s="935"/>
      <c r="V81" s="936"/>
      <c r="W81" s="936"/>
      <c r="X81" s="935"/>
      <c r="Y81" s="936"/>
      <c r="Z81" s="936"/>
      <c r="AA81" s="935"/>
      <c r="AB81" s="936"/>
      <c r="AC81" s="936"/>
      <c r="AD81" s="935"/>
      <c r="AE81" s="936"/>
      <c r="AF81" s="936"/>
      <c r="AG81" s="935"/>
      <c r="AH81" s="936"/>
      <c r="AI81" s="936"/>
      <c r="AJ81" s="935"/>
      <c r="AK81" s="936"/>
      <c r="AL81" s="936"/>
      <c r="AM81" s="935"/>
      <c r="AN81" s="936"/>
      <c r="AO81" s="938"/>
      <c r="AP81" s="939"/>
      <c r="AQ81" s="9"/>
      <c r="AR81" s="10"/>
      <c r="AS81" s="10"/>
      <c r="AT81" s="10"/>
      <c r="AU81" s="10"/>
    </row>
    <row r="82" spans="2:47" s="11" customFormat="1" ht="15">
      <c r="B82" s="20" t="s">
        <v>351</v>
      </c>
      <c r="C82" s="930"/>
      <c r="D82" s="930"/>
      <c r="E82" s="930"/>
      <c r="F82" s="931"/>
      <c r="G82"/>
      <c r="H82" s="930"/>
      <c r="I82" s="930"/>
      <c r="J82" s="798"/>
      <c r="K82" s="9"/>
      <c r="L82" s="877">
        <f>IF(AND(L$13=Assumptions!$J$13,Assumptions!$J$10="Yes"),Assumptions!$J$28,0)</f>
        <v>0</v>
      </c>
      <c r="M82" s="940"/>
      <c r="N82" s="941"/>
      <c r="O82" s="877">
        <f>IF(AND(O$13=Assumptions!$J$13,Assumptions!$J$10="Yes"),Assumptions!$J$28,0)</f>
        <v>0</v>
      </c>
      <c r="P82" s="942"/>
      <c r="Q82" s="57"/>
      <c r="R82" s="877">
        <f>IF(AND(R$13=Assumptions!$J$13,Assumptions!$J$10="Yes"),Assumptions!$J$28,0)</f>
        <v>0</v>
      </c>
      <c r="S82" s="940"/>
      <c r="T82" s="941"/>
      <c r="U82" s="877">
        <f>IF(AND(U$13=Assumptions!$J$13,Assumptions!$J$10="Yes"),Assumptions!$J$28,0)</f>
        <v>0</v>
      </c>
      <c r="V82" s="940"/>
      <c r="W82" s="941"/>
      <c r="X82" s="877">
        <f>IF(AND(X$13=Assumptions!$J$13,Assumptions!$J$10="Yes"),Assumptions!$J$28,0)</f>
        <v>0</v>
      </c>
      <c r="Y82" s="940"/>
      <c r="Z82" s="941"/>
      <c r="AA82" s="877">
        <f>IF(AND(AA$13=Assumptions!$J$13,Assumptions!$J$10="Yes"),Assumptions!$J$28,0)</f>
        <v>0</v>
      </c>
      <c r="AB82" s="940"/>
      <c r="AC82" s="941"/>
      <c r="AD82" s="877">
        <f>IF(AND(AD$13=Assumptions!$J$13,Assumptions!$J$10="Yes"),Assumptions!$J$28,0)</f>
        <v>0</v>
      </c>
      <c r="AE82" s="940"/>
      <c r="AF82" s="941"/>
      <c r="AG82" s="877">
        <f>IF(AND(AG$13=Assumptions!$J$13,Assumptions!$J$10="Yes"),Assumptions!$J$28,0)</f>
        <v>0</v>
      </c>
      <c r="AH82" s="940"/>
      <c r="AI82" s="941"/>
      <c r="AJ82" s="877">
        <f>IF(AND(AJ$13=Assumptions!$J$13,Assumptions!$J$10="Yes"),Assumptions!$J$28,0)</f>
        <v>0</v>
      </c>
      <c r="AK82" s="940"/>
      <c r="AL82" s="57"/>
      <c r="AM82" s="877">
        <f>IF(AND(AM$13=Assumptions!$J$13,Assumptions!$J$10="Yes"),Assumptions!$J$28,0)</f>
        <v>0</v>
      </c>
      <c r="AN82" s="940"/>
      <c r="AO82" s="9"/>
      <c r="AP82" s="933"/>
      <c r="AQ82" s="9"/>
      <c r="AR82" s="10"/>
      <c r="AS82" s="10"/>
      <c r="AT82" s="10"/>
      <c r="AU82" s="10"/>
    </row>
    <row r="83" spans="2:47" s="11" customFormat="1" ht="15">
      <c r="B83" s="890" t="s">
        <v>352</v>
      </c>
      <c r="C83" s="930"/>
      <c r="D83" s="930"/>
      <c r="E83" s="930"/>
      <c r="F83" s="931"/>
      <c r="G83"/>
      <c r="H83" s="930"/>
      <c r="I83" s="930"/>
      <c r="J83" s="798"/>
      <c r="K83" s="9"/>
      <c r="L83" s="865">
        <f>IF(AND(L$13=Assumptions!$J$13,Assumptions!$J$10="Yes"),Assumptions!$J$29,0)</f>
        <v>0</v>
      </c>
      <c r="M83"/>
      <c r="N83" s="943"/>
      <c r="O83" s="865">
        <f>IF(AND(O$13=Assumptions!$J$13,Assumptions!$J$10="Yes"),Assumptions!$J$29,0)</f>
        <v>0</v>
      </c>
      <c r="P83" s="798"/>
      <c r="Q83" s="9"/>
      <c r="R83" s="865">
        <f>IF(AND(R$13=Assumptions!$J$13,Assumptions!$J$10="Yes"),Assumptions!$J$29,0)</f>
        <v>0</v>
      </c>
      <c r="S83"/>
      <c r="T83" s="943"/>
      <c r="U83" s="865">
        <f>IF(AND(U$13=Assumptions!$J$13,Assumptions!$J$10="Yes"),Assumptions!$J$29,0)</f>
        <v>0</v>
      </c>
      <c r="V83"/>
      <c r="W83" s="943"/>
      <c r="X83" s="865">
        <f>IF(AND(X$13=Assumptions!$J$13,Assumptions!$J$10="Yes"),Assumptions!$J$29,0)</f>
        <v>0</v>
      </c>
      <c r="Y83"/>
      <c r="Z83" s="943"/>
      <c r="AA83" s="865">
        <f>IF(AND(AA$13=Assumptions!$J$13,Assumptions!$J$10="Yes"),Assumptions!$J$29,0)</f>
        <v>0</v>
      </c>
      <c r="AB83"/>
      <c r="AC83" s="943"/>
      <c r="AD83" s="865">
        <f>IF(AND(AD$13=Assumptions!$J$13,Assumptions!$J$10="Yes"),Assumptions!$J$29,0)</f>
        <v>0</v>
      </c>
      <c r="AE83"/>
      <c r="AF83" s="943"/>
      <c r="AG83" s="865">
        <f>IF(AND(AG$13=Assumptions!$J$13,Assumptions!$J$10="Yes"),Assumptions!$J$29,0)</f>
        <v>0</v>
      </c>
      <c r="AH83"/>
      <c r="AI83" s="943"/>
      <c r="AJ83" s="865">
        <f>IF(AND(AJ$13=Assumptions!$J$13,Assumptions!$J$10="Yes"),Assumptions!$J$29,0)</f>
        <v>0</v>
      </c>
      <c r="AK83"/>
      <c r="AL83" s="57"/>
      <c r="AM83" s="865">
        <f>IF(AND(AM$13=Assumptions!$J$13,Assumptions!$J$10="Yes"),Assumptions!$J$29,0)</f>
        <v>0</v>
      </c>
      <c r="AN83"/>
      <c r="AO83" s="9"/>
      <c r="AP83" s="933"/>
      <c r="AQ83" s="9"/>
      <c r="AR83" s="10"/>
      <c r="AS83" s="10"/>
      <c r="AT83" s="10"/>
      <c r="AU83" s="10"/>
    </row>
    <row r="84" spans="2:47" s="11" customFormat="1" ht="15">
      <c r="B84" s="890" t="s">
        <v>353</v>
      </c>
      <c r="C84" s="930"/>
      <c r="D84" s="930"/>
      <c r="E84" s="930"/>
      <c r="F84" s="931"/>
      <c r="G84"/>
      <c r="H84" s="930"/>
      <c r="I84" s="930"/>
      <c r="J84" s="932"/>
      <c r="K84" s="930"/>
      <c r="L84" s="865">
        <f>IF(AND(L$13=Assumptions!$J$13,Assumptions!$J$10="Yes"),Assumptions!$J$30,0)</f>
        <v>0</v>
      </c>
      <c r="O84" s="865">
        <f>IF(AND(O$13=Assumptions!$J$13,Assumptions!$J$10="Yes"),Assumptions!$J$30,0)</f>
        <v>0</v>
      </c>
      <c r="P84" s="932"/>
      <c r="Q84" s="930"/>
      <c r="R84" s="865">
        <f>IF(AND(R$13=Assumptions!$J$13,Assumptions!$J$10="Yes"),Assumptions!$J$30,0)</f>
        <v>0</v>
      </c>
      <c r="U84" s="865">
        <f>IF(AND(U$13=Assumptions!$J$13,Assumptions!$J$10="Yes"),Assumptions!$J$30,0)</f>
        <v>0</v>
      </c>
      <c r="X84" s="865">
        <f>IF(AND(X$13=Assumptions!$J$13,Assumptions!$J$10="Yes"),Assumptions!$J$30,0)</f>
        <v>0</v>
      </c>
      <c r="AA84" s="865">
        <f>IF(AND(AA$13=Assumptions!$J$13,Assumptions!$J$10="Yes"),Assumptions!$J$30,0)</f>
        <v>0</v>
      </c>
      <c r="AD84" s="865">
        <f>IF(AND(AD$13=Assumptions!$J$13,Assumptions!$J$10="Yes"),Assumptions!$J$30,0)</f>
        <v>0</v>
      </c>
      <c r="AG84" s="865">
        <f>IF(AND(AG$13=Assumptions!$J$13,Assumptions!$J$10="Yes"),Assumptions!$J$30,0)</f>
        <v>0</v>
      </c>
      <c r="AJ84" s="865">
        <f>IF(AND(AJ$13=Assumptions!$J$13,Assumptions!$J$10="Yes"),Assumptions!$J$30,0)</f>
        <v>0</v>
      </c>
      <c r="AL84" s="930"/>
      <c r="AM84" s="865">
        <f>IF(AND(AM$13=Assumptions!$J$13,Assumptions!$J$10="Yes"),Assumptions!$J$30,0)</f>
        <v>0</v>
      </c>
      <c r="AO84" s="9"/>
      <c r="AP84" s="933"/>
      <c r="AQ84" s="9"/>
      <c r="AR84" s="10"/>
      <c r="AS84" s="10"/>
      <c r="AT84" s="10"/>
      <c r="AU84" s="10"/>
    </row>
    <row r="85" spans="2:47" s="11" customFormat="1" ht="15">
      <c r="B85" s="20" t="s">
        <v>354</v>
      </c>
      <c r="C85" s="930"/>
      <c r="D85" s="930"/>
      <c r="E85" s="930"/>
      <c r="F85" s="931"/>
      <c r="G85"/>
      <c r="H85" s="930"/>
      <c r="I85" s="930"/>
      <c r="J85" s="798"/>
      <c r="K85" s="9"/>
      <c r="L85" s="944">
        <f>L82-L83-L84</f>
        <v>0</v>
      </c>
      <c r="M85" s="945"/>
      <c r="N85" s="57"/>
      <c r="O85" s="944">
        <f>O82-O83-O84</f>
        <v>0</v>
      </c>
      <c r="P85" s="942"/>
      <c r="Q85" s="57"/>
      <c r="R85" s="944">
        <f>R82-R83-R84</f>
        <v>0</v>
      </c>
      <c r="S85" s="945"/>
      <c r="T85" s="57"/>
      <c r="U85" s="944">
        <f>U82-U83-U84</f>
        <v>0</v>
      </c>
      <c r="V85" s="945"/>
      <c r="W85" s="57"/>
      <c r="X85" s="944">
        <f>X82-X83-X84</f>
        <v>0</v>
      </c>
      <c r="Y85" s="945"/>
      <c r="Z85" s="57"/>
      <c r="AA85" s="944">
        <f>AA82-AA83-AA84</f>
        <v>0</v>
      </c>
      <c r="AB85" s="945"/>
      <c r="AC85" s="57"/>
      <c r="AD85" s="944">
        <f>AD82-AD83-AD84</f>
        <v>0</v>
      </c>
      <c r="AE85" s="945"/>
      <c r="AF85" s="57"/>
      <c r="AG85" s="944">
        <f>AG82-AG83-AG84</f>
        <v>0</v>
      </c>
      <c r="AH85" s="945"/>
      <c r="AI85" s="57"/>
      <c r="AJ85" s="944">
        <f>AJ82-AJ83-AJ84</f>
        <v>0</v>
      </c>
      <c r="AK85" s="945"/>
      <c r="AL85" s="57"/>
      <c r="AM85" s="944">
        <f>AM82-AM83-AM84</f>
        <v>0</v>
      </c>
      <c r="AN85" s="945"/>
      <c r="AO85" s="9"/>
      <c r="AP85" s="933"/>
      <c r="AQ85" s="9"/>
      <c r="AR85" s="10"/>
      <c r="AS85" s="10"/>
      <c r="AT85" s="10"/>
      <c r="AU85" s="10"/>
    </row>
    <row r="86" spans="2:47" s="11" customFormat="1" ht="15">
      <c r="C86" s="930"/>
      <c r="D86" s="930"/>
      <c r="E86" s="930"/>
      <c r="F86" s="931"/>
      <c r="G86"/>
      <c r="H86" s="930"/>
      <c r="I86" s="930"/>
      <c r="J86" s="932"/>
      <c r="K86" s="930"/>
      <c r="L86" s="931"/>
      <c r="M86" s="930"/>
      <c r="N86" s="930"/>
      <c r="O86" s="930"/>
      <c r="P86" s="932"/>
      <c r="Q86" s="930"/>
      <c r="R86" s="931"/>
      <c r="S86" s="930"/>
      <c r="T86" s="930"/>
      <c r="U86" s="931"/>
      <c r="V86" s="930"/>
      <c r="W86" s="930"/>
      <c r="X86" s="931"/>
      <c r="Y86" s="930"/>
      <c r="Z86" s="930"/>
      <c r="AA86" s="931"/>
      <c r="AB86" s="930"/>
      <c r="AC86" s="930"/>
      <c r="AD86" s="931"/>
      <c r="AE86" s="930"/>
      <c r="AF86" s="930"/>
      <c r="AG86" s="931"/>
      <c r="AH86" s="930"/>
      <c r="AI86" s="930"/>
      <c r="AJ86" s="931"/>
      <c r="AK86" s="930"/>
      <c r="AL86" s="930"/>
      <c r="AM86" s="931"/>
      <c r="AN86" s="930"/>
      <c r="AO86" s="9"/>
      <c r="AP86" s="933"/>
      <c r="AQ86" s="9"/>
      <c r="AR86" s="10"/>
      <c r="AS86" s="10"/>
      <c r="AT86" s="10"/>
      <c r="AU86" s="10"/>
    </row>
    <row r="87" spans="2:47" s="11" customFormat="1" ht="15">
      <c r="B87" s="835" t="s">
        <v>355</v>
      </c>
      <c r="C87" s="946"/>
      <c r="D87" s="946"/>
      <c r="E87" s="946"/>
      <c r="F87" s="935"/>
      <c r="G87" s="622"/>
      <c r="H87" s="947"/>
      <c r="I87" s="947"/>
      <c r="J87" s="937"/>
      <c r="K87" s="936"/>
      <c r="L87" s="935"/>
      <c r="M87" s="947"/>
      <c r="N87" s="947"/>
      <c r="O87" s="947"/>
      <c r="P87" s="937"/>
      <c r="Q87" s="936"/>
      <c r="R87" s="935"/>
      <c r="S87" s="947"/>
      <c r="T87" s="947"/>
      <c r="U87" s="935"/>
      <c r="V87" s="947"/>
      <c r="W87" s="947"/>
      <c r="X87" s="935"/>
      <c r="Y87" s="947"/>
      <c r="Z87" s="947"/>
      <c r="AA87" s="935"/>
      <c r="AB87" s="947"/>
      <c r="AC87" s="947"/>
      <c r="AD87" s="935"/>
      <c r="AE87" s="947"/>
      <c r="AF87" s="947"/>
      <c r="AG87" s="935"/>
      <c r="AH87" s="947"/>
      <c r="AI87" s="947"/>
      <c r="AJ87" s="935"/>
      <c r="AK87" s="947"/>
      <c r="AL87" s="936"/>
      <c r="AM87" s="935"/>
      <c r="AN87" s="947"/>
      <c r="AO87" s="938"/>
      <c r="AP87" s="939"/>
      <c r="AQ87" s="9"/>
      <c r="AR87" s="10"/>
      <c r="AS87" s="10"/>
      <c r="AT87" s="10"/>
      <c r="AU87" s="10"/>
    </row>
    <row r="88" spans="2:47" s="11" customFormat="1" ht="15">
      <c r="B88" s="20" t="s">
        <v>356</v>
      </c>
      <c r="C88" s="24"/>
      <c r="D88" s="24"/>
      <c r="F88" s="933"/>
      <c r="G88"/>
      <c r="H88" s="25"/>
      <c r="I88" s="9"/>
      <c r="J88" s="798"/>
      <c r="K88" s="9"/>
      <c r="L88" s="877">
        <f>IF(AND(L$13=Assumptions!$J$40,Assumptions!$J$39="Yes"),Assumptions!$J$52,0)</f>
        <v>0</v>
      </c>
      <c r="M88" s="940"/>
      <c r="N88" s="941"/>
      <c r="O88" s="878">
        <f>IF(AND(O$13=Assumptions!$J$40,Assumptions!$J$39="Yes"),Assumptions!$J$52,0)</f>
        <v>0</v>
      </c>
      <c r="P88" s="942"/>
      <c r="Q88" s="57"/>
      <c r="R88" s="877">
        <f>IF(AND(R$13=Assumptions!$J$40,Assumptions!$J$39="Yes"),Assumptions!$J$52,0)</f>
        <v>0</v>
      </c>
      <c r="S88" s="940"/>
      <c r="T88" s="941"/>
      <c r="U88" s="877">
        <f>IF(AND(U$13=Assumptions!$J$40,Assumptions!$J$39="Yes"),Assumptions!$J$52,0)</f>
        <v>0</v>
      </c>
      <c r="V88" s="940"/>
      <c r="W88" s="941"/>
      <c r="X88" s="877">
        <f>IF(AND(X$13=Assumptions!$J$40,Assumptions!$J$39="Yes"),Assumptions!$J$52,0)</f>
        <v>0</v>
      </c>
      <c r="Y88" s="940"/>
      <c r="Z88" s="941"/>
      <c r="AA88" s="877">
        <f>IF(AND(AA$13=Assumptions!$J$40,Assumptions!$J$39="Yes"),Assumptions!$J$52,0)</f>
        <v>0</v>
      </c>
      <c r="AB88" s="940"/>
      <c r="AC88" s="941"/>
      <c r="AD88" s="877">
        <f>IF(AND(AD$13=Assumptions!$J$40,Assumptions!$J$39="Yes"),Assumptions!$J$52,0)</f>
        <v>0</v>
      </c>
      <c r="AE88" s="940"/>
      <c r="AF88" s="941"/>
      <c r="AG88" s="877">
        <f>IF(AND(AG$13=Assumptions!$J$40,Assumptions!$J$39="Yes"),Assumptions!$J$52,0)</f>
        <v>0</v>
      </c>
      <c r="AH88" s="940"/>
      <c r="AI88" s="941"/>
      <c r="AJ88" s="877">
        <f>IF(AND(AJ$13=Assumptions!$J$40,Assumptions!$J$39="Yes"),Assumptions!$J$52,0)</f>
        <v>0</v>
      </c>
      <c r="AK88" s="940"/>
      <c r="AL88" s="57"/>
      <c r="AM88" s="877">
        <f>IF(AND(AM$13=Assumptions!$J$40,Assumptions!$J$39="Yes"),Assumptions!$J$52,0)</f>
        <v>0</v>
      </c>
      <c r="AN88" s="940"/>
      <c r="AO88" s="9"/>
      <c r="AP88" s="933"/>
      <c r="AQ88" s="9"/>
      <c r="AR88" s="10"/>
      <c r="AS88" s="10"/>
      <c r="AT88" s="10"/>
      <c r="AU88" s="10"/>
    </row>
    <row r="89" spans="2:47" s="11" customFormat="1" ht="15">
      <c r="B89" s="890" t="s">
        <v>357</v>
      </c>
      <c r="C89" s="24"/>
      <c r="D89" s="24"/>
      <c r="F89" s="933"/>
      <c r="G89"/>
      <c r="H89" s="25"/>
      <c r="I89" s="9"/>
      <c r="J89" s="798"/>
      <c r="K89" s="9"/>
      <c r="L89" s="865">
        <f>IF(AND(L$13=Assumptions!$J$40,Assumptions!$J$39="Yes"),Assumptions!$J$53,0)</f>
        <v>0</v>
      </c>
      <c r="M89"/>
      <c r="N89" s="943"/>
      <c r="O89" s="866">
        <f>IF(AND(O$13=Assumptions!$J$40,Assumptions!$J$39="Yes"),Assumptions!$J$53,0)</f>
        <v>0</v>
      </c>
      <c r="P89" s="798"/>
      <c r="Q89" s="9"/>
      <c r="R89" s="865">
        <f>IF(AND(R$13=Assumptions!$J$40,Assumptions!$J$39="Yes"),Assumptions!$J$53,0)</f>
        <v>0</v>
      </c>
      <c r="S89"/>
      <c r="T89" s="943"/>
      <c r="U89" s="865">
        <f>IF(AND(U$13=Assumptions!$J$40,Assumptions!$J$39="Yes"),Assumptions!$J$53,0)</f>
        <v>0</v>
      </c>
      <c r="V89"/>
      <c r="W89" s="943"/>
      <c r="X89" s="865">
        <f>IF(AND(X$13=Assumptions!$J$40,Assumptions!$J$39="Yes"),Assumptions!$J$53,0)</f>
        <v>0</v>
      </c>
      <c r="Y89"/>
      <c r="Z89" s="943"/>
      <c r="AA89" s="865">
        <f>IF(AND(AA$13=Assumptions!$J$40,Assumptions!$J$39="Yes"),Assumptions!$J$53,0)</f>
        <v>0</v>
      </c>
      <c r="AB89"/>
      <c r="AC89" s="943"/>
      <c r="AD89" s="865">
        <f>IF(AND(AD$13=Assumptions!$J$40,Assumptions!$J$39="Yes"),Assumptions!$J$53,0)</f>
        <v>0</v>
      </c>
      <c r="AE89"/>
      <c r="AF89" s="943"/>
      <c r="AG89" s="865">
        <f>IF(AND(AG$13=Assumptions!$J$40,Assumptions!$J$39="Yes"),Assumptions!$J$53,0)</f>
        <v>0</v>
      </c>
      <c r="AH89"/>
      <c r="AI89" s="943"/>
      <c r="AJ89" s="865">
        <f>IF(AND(AJ$13=Assumptions!$J$40,Assumptions!$J$39="Yes"),Assumptions!$J$53,0)</f>
        <v>0</v>
      </c>
      <c r="AK89"/>
      <c r="AL89" s="57"/>
      <c r="AM89" s="865">
        <f>IF(AND(AM$13=Assumptions!$J$40,Assumptions!$J$39="Yes"),Assumptions!$J$53,0)</f>
        <v>0</v>
      </c>
      <c r="AN89"/>
      <c r="AO89" s="9"/>
      <c r="AP89" s="933"/>
      <c r="AQ89" s="9"/>
      <c r="AR89" s="10"/>
      <c r="AS89" s="10"/>
      <c r="AT89" s="10"/>
      <c r="AU89" s="10"/>
    </row>
    <row r="90" spans="2:47" s="11" customFormat="1" ht="15">
      <c r="B90" s="271" t="s">
        <v>358</v>
      </c>
      <c r="F90" s="931"/>
      <c r="G90"/>
      <c r="J90" s="932"/>
      <c r="K90" s="930"/>
      <c r="L90" s="865">
        <f>IF(AND(L$13=Assumptions!$J$40,Assumptions!$J$39="Yes"),'Annual Proforma'!L93,0)</f>
        <v>0</v>
      </c>
      <c r="O90" s="866">
        <f>IF(AND(O$13=Assumptions!$J$40,Assumptions!$J$39="Yes"),'Annual Proforma'!O93,0)</f>
        <v>0</v>
      </c>
      <c r="P90" s="932"/>
      <c r="Q90" s="930"/>
      <c r="R90" s="865">
        <f>IF(AND(R$13=Assumptions!$J$40,Assumptions!$J$39="Yes"),'Annual Proforma'!R93,0)</f>
        <v>0</v>
      </c>
      <c r="U90" s="865">
        <f>IF(AND(U$13=Assumptions!$J$40,Assumptions!$J$39="Yes"),'Annual Proforma'!U93,0)</f>
        <v>0</v>
      </c>
      <c r="X90" s="865">
        <f>IF(AND(X$13=Assumptions!$J$40,Assumptions!$J$39="Yes"),'Annual Proforma'!X93,0)</f>
        <v>0</v>
      </c>
      <c r="AA90" s="865">
        <f>IF(AND(AA$13=Assumptions!$J$40,Assumptions!$J$39="Yes"),'Annual Proforma'!AA93,0)</f>
        <v>0</v>
      </c>
      <c r="AD90" s="865">
        <f>IF(AND(AD$13=Assumptions!$J$40,Assumptions!$J$39="Yes"),'Annual Proforma'!AD93,0)</f>
        <v>0</v>
      </c>
      <c r="AG90" s="865">
        <f>IF(AND(AG$13=Assumptions!$J$40,Assumptions!$J$39="Yes"),'Annual Proforma'!AG93,0)</f>
        <v>0</v>
      </c>
      <c r="AJ90" s="865">
        <f>IF(AND(AJ$13=Assumptions!$J$40,Assumptions!$J$39="Yes"),'Annual Proforma'!AJ93,0)</f>
        <v>0</v>
      </c>
      <c r="AL90" s="930"/>
      <c r="AM90" s="865">
        <f>IF(AND(AM$13=Assumptions!$J$40,Assumptions!$J$39="Yes"),'Annual Proforma'!AM93,0)</f>
        <v>0</v>
      </c>
      <c r="AO90" s="9"/>
      <c r="AP90" s="933"/>
      <c r="AQ90" s="9"/>
      <c r="AR90" s="10"/>
      <c r="AS90" s="10"/>
      <c r="AT90" s="10"/>
      <c r="AU90" s="10"/>
    </row>
    <row r="91" spans="2:47" s="11" customFormat="1" ht="15">
      <c r="B91" s="20" t="s">
        <v>359</v>
      </c>
      <c r="C91" s="24"/>
      <c r="D91" s="24"/>
      <c r="F91" s="933"/>
      <c r="G91"/>
      <c r="H91" s="25"/>
      <c r="I91" s="9"/>
      <c r="J91" s="798"/>
      <c r="K91" s="9"/>
      <c r="L91" s="944">
        <f>L88-L89-L90</f>
        <v>0</v>
      </c>
      <c r="M91" s="945"/>
      <c r="N91" s="57"/>
      <c r="O91" s="944">
        <f>O88-O89-O90</f>
        <v>0</v>
      </c>
      <c r="P91" s="942"/>
      <c r="Q91" s="57"/>
      <c r="R91" s="944">
        <f>R88-R89-R90</f>
        <v>0</v>
      </c>
      <c r="S91" s="945"/>
      <c r="T91" s="57"/>
      <c r="U91" s="944">
        <f>U88-U89-U90</f>
        <v>0</v>
      </c>
      <c r="V91" s="945"/>
      <c r="W91" s="57"/>
      <c r="X91" s="944">
        <f>X88-X89-X90</f>
        <v>0</v>
      </c>
      <c r="Y91" s="945"/>
      <c r="Z91" s="57"/>
      <c r="AA91" s="944">
        <f>AA88-AA89-AA90</f>
        <v>0</v>
      </c>
      <c r="AB91" s="945"/>
      <c r="AC91" s="57"/>
      <c r="AD91" s="944">
        <f>AD88-AD89-AD90</f>
        <v>0</v>
      </c>
      <c r="AE91" s="945"/>
      <c r="AF91" s="57"/>
      <c r="AG91" s="944">
        <f>AG88-AG89-AG90</f>
        <v>0</v>
      </c>
      <c r="AH91" s="945"/>
      <c r="AI91" s="57"/>
      <c r="AJ91" s="944">
        <f>AJ88-AJ89-AJ90</f>
        <v>0</v>
      </c>
      <c r="AK91" s="945"/>
      <c r="AL91" s="57"/>
      <c r="AM91" s="944">
        <f>AM88-AM89-AM90</f>
        <v>0</v>
      </c>
      <c r="AN91" s="945"/>
      <c r="AO91" s="9"/>
      <c r="AP91" s="933"/>
      <c r="AQ91" s="9"/>
      <c r="AR91" s="10"/>
      <c r="AS91" s="10"/>
      <c r="AT91" s="10"/>
      <c r="AU91" s="10"/>
    </row>
    <row r="92" spans="2:47" s="11" customFormat="1" ht="15">
      <c r="B92" s="23"/>
      <c r="C92" s="24"/>
      <c r="D92" s="24"/>
      <c r="F92" s="933"/>
      <c r="G92"/>
      <c r="H92" s="25"/>
      <c r="I92" s="9"/>
      <c r="J92" s="798"/>
      <c r="K92" s="9"/>
      <c r="L92" s="933"/>
      <c r="M92" s="21"/>
      <c r="N92" s="9"/>
      <c r="O92" s="9"/>
      <c r="P92" s="798"/>
      <c r="Q92" s="9"/>
      <c r="R92" s="933"/>
      <c r="S92" s="21"/>
      <c r="T92" s="9"/>
      <c r="U92" s="933"/>
      <c r="V92" s="21"/>
      <c r="W92" s="9"/>
      <c r="X92" s="933"/>
      <c r="Y92" s="21"/>
      <c r="Z92" s="9"/>
      <c r="AA92" s="933"/>
      <c r="AB92" s="21"/>
      <c r="AC92" s="9"/>
      <c r="AD92" s="933"/>
      <c r="AE92" s="21"/>
      <c r="AF92" s="9"/>
      <c r="AG92" s="933"/>
      <c r="AH92" s="21"/>
      <c r="AI92" s="9"/>
      <c r="AJ92" s="933"/>
      <c r="AK92" s="21"/>
      <c r="AL92" s="57"/>
      <c r="AM92" s="933"/>
      <c r="AN92" s="21"/>
      <c r="AO92" s="9"/>
      <c r="AP92" s="933"/>
      <c r="AQ92" s="9"/>
      <c r="AR92" s="10"/>
      <c r="AS92" s="10"/>
      <c r="AT92" s="10"/>
      <c r="AU92" s="10"/>
    </row>
    <row r="93" spans="2:47" s="62" customFormat="1" ht="15" hidden="1" outlineLevel="1">
      <c r="B93" s="948" t="s">
        <v>360</v>
      </c>
      <c r="C93" s="949"/>
      <c r="D93" s="949"/>
      <c r="F93" s="950"/>
      <c r="G93"/>
      <c r="H93" s="951"/>
      <c r="I93" s="952"/>
      <c r="J93" s="953"/>
      <c r="K93" s="952"/>
      <c r="L93" s="954">
        <f>IF(AND(L$13&gt;Assumptions!$J$40,Assumptions!$J$39="Yes"),0,SUMIFS('Loan Schedules'!$I:$I,'Loan Schedules'!$C:$C,L$13*12)+SUMIFS('Loan Schedules'!$U:$U,'Loan Schedules'!$P:$P,L$11))</f>
        <v>4500000</v>
      </c>
      <c r="N93" s="955"/>
      <c r="O93" s="954">
        <f>IF(AND(O$13&gt;Assumptions!$J$40,Assumptions!$J$39="Yes"),0,SUMIFS('Loan Schedules'!$I:$I,'Loan Schedules'!$C:$C,O$13*12)+SUMIFS('Loan Schedules'!$U:$U,'Loan Schedules'!$P:$P,O$11))</f>
        <v>4500000</v>
      </c>
      <c r="P93" s="953"/>
      <c r="Q93" s="952"/>
      <c r="R93" s="954">
        <f>IF(AND(R$13&gt;Assumptions!$J$40,Assumptions!$J$39="Yes"),0,SUMIFS('Loan Schedules'!$I:$I,'Loan Schedules'!$C:$C,R$13*12)+SUMIFS('Loan Schedules'!$U:$U,'Loan Schedules'!$P:$P,R$11))</f>
        <v>4444739.4729475491</v>
      </c>
      <c r="T93" s="955"/>
      <c r="U93" s="954">
        <f>IF(AND(U$13&gt;Assumptions!$J$40,Assumptions!$J$39="Yes"),0,SUMIFS('Loan Schedules'!$I:$I,'Loan Schedules'!$C:$C,U$13*12)+SUMIFS('Loan Schedules'!$U:$U,'Loan Schedules'!$P:$P,U$11))</f>
        <v>4386070.5975040216</v>
      </c>
      <c r="W93" s="955"/>
      <c r="X93" s="954">
        <f>IF(AND(X$13&gt;Assumptions!$J$40,Assumptions!$J$39="Yes"),0,SUMIFS('Loan Schedules'!$I:$I,'Loan Schedules'!$C:$C,X$13*12)+SUMIFS('Loan Schedules'!$U:$U,'Loan Schedules'!$P:$P,X$11))</f>
        <v>4323783.1541985869</v>
      </c>
      <c r="Z93" s="955"/>
      <c r="AA93" s="954">
        <f>IF(AND(AA$13&gt;Assumptions!$J$40,Assumptions!$J$39="Yes"),0,SUMIFS('Loan Schedules'!$I:$I,'Loan Schedules'!$C:$C,AA$13*12)+SUMIFS('Loan Schedules'!$U:$U,'Loan Schedules'!$P:$P,AA$11))</f>
        <v>4257653.9576834384</v>
      </c>
      <c r="AC93" s="955"/>
      <c r="AD93" s="954">
        <f>IF(AND(AD$13&gt;Assumptions!$J$40,Assumptions!$J$39="Yes"),0,SUMIFS('Loan Schedules'!$I:$I,'Loan Schedules'!$C:$C,AD$13*12)+SUMIFS('Loan Schedules'!$U:$U,'Loan Schedules'!$P:$P,AD$11))</f>
        <v>4187446.0570268799</v>
      </c>
      <c r="AF93" s="955"/>
      <c r="AG93" s="954">
        <f>IF(AND(AG$13&gt;Assumptions!$J$40,Assumptions!$J$39="Yes"),0,SUMIFS('Loan Schedules'!$I:$I,'Loan Schedules'!$C:$C,AG$13*12)+SUMIFS('Loan Schedules'!$U:$U,'Loan Schedules'!$P:$P,AG$11))</f>
        <v>4112907.8866822254</v>
      </c>
      <c r="AI93" s="955"/>
      <c r="AJ93" s="954">
        <f>IF(AND(AJ$13&gt;Assumptions!$J$40,Assumptions!$J$39="Yes"),0,SUMIFS('Loan Schedules'!$I:$I,'Loan Schedules'!$C:$C,AJ$13*12)+SUMIFS('Loan Schedules'!$U:$U,'Loan Schedules'!$P:$P,AJ$11))</f>
        <v>4033772.3650903278</v>
      </c>
      <c r="AL93" s="956"/>
      <c r="AM93" s="954">
        <f>IF(AND(AM$13&gt;Assumptions!$J$40,Assumptions!$J$39="Yes"),0,SUMIFS('Loan Schedules'!$I:$I,'Loan Schedules'!$C:$C,AM$13*12)+SUMIFS('Loan Schedules'!$U:$U,'Loan Schedules'!$P:$P,AM$11))</f>
        <v>3949755.9376858859</v>
      </c>
      <c r="AO93" s="957"/>
      <c r="AP93" s="958"/>
    </row>
    <row r="94" spans="2:47" s="62" customFormat="1" ht="15" hidden="1" outlineLevel="1">
      <c r="B94" s="948" t="s">
        <v>361</v>
      </c>
      <c r="F94" s="958"/>
      <c r="G94"/>
      <c r="J94" s="953"/>
      <c r="K94" s="957"/>
      <c r="L94" s="954">
        <f>IF(AND(L$13&gt;=Assumptions!$J$40,Assumptions!$J$39="Yes"),SUMIFS('Loan Schedules'!$AG:$AG,'Loan Schedules'!$AB:$AB,L$11),0)</f>
        <v>0</v>
      </c>
      <c r="M94" s="957"/>
      <c r="N94" s="957"/>
      <c r="O94" s="959">
        <f>IF(AND(O$13&gt;=Assumptions!$J$40,Assumptions!$J$39="Yes"),SUMIFS('Loan Schedules'!$AG:$AG,'Loan Schedules'!$AB:$AB,O$11),0)</f>
        <v>0</v>
      </c>
      <c r="P94" s="953"/>
      <c r="Q94" s="957"/>
      <c r="R94" s="954">
        <f>IF(AND(R$13&gt;=Assumptions!$J$40,Assumptions!$J$39="Yes"),SUMIFS('Loan Schedules'!$AG:$AG,'Loan Schedules'!$AB:$AB,R$11),0)</f>
        <v>0</v>
      </c>
      <c r="S94" s="957"/>
      <c r="T94" s="957"/>
      <c r="U94" s="954">
        <f>IF(AND(U$13&gt;=Assumptions!$J$40,Assumptions!$J$39="Yes"),SUMIFS('Loan Schedules'!$AG:$AG,'Loan Schedules'!$AB:$AB,U$11),0)</f>
        <v>0</v>
      </c>
      <c r="V94" s="957"/>
      <c r="W94" s="957"/>
      <c r="X94" s="954">
        <f>IF(AND(X$13&gt;=Assumptions!$J$40,Assumptions!$J$39="Yes"),SUMIFS('Loan Schedules'!$AG:$AG,'Loan Schedules'!$AB:$AB,X$11),0)</f>
        <v>0</v>
      </c>
      <c r="Y94" s="957"/>
      <c r="Z94" s="957"/>
      <c r="AA94" s="954">
        <f>IF(AND(AA$13&gt;=Assumptions!$J$40,Assumptions!$J$39="Yes"),SUMIFS('Loan Schedules'!$AG:$AG,'Loan Schedules'!$AB:$AB,AA$11),0)</f>
        <v>0</v>
      </c>
      <c r="AB94" s="957"/>
      <c r="AC94" s="957"/>
      <c r="AD94" s="954">
        <f>IF(AND(AD$13&gt;=Assumptions!$J$40,Assumptions!$J$39="Yes"),SUMIFS('Loan Schedules'!$AG:$AG,'Loan Schedules'!$AB:$AB,AD$11),0)</f>
        <v>0</v>
      </c>
      <c r="AE94" s="957"/>
      <c r="AF94" s="957"/>
      <c r="AG94" s="954">
        <f>IF(AND(AG$13&gt;=Assumptions!$J$40,Assumptions!$J$39="Yes"),SUMIFS('Loan Schedules'!$AG:$AG,'Loan Schedules'!$AB:$AB,AG$11),0)</f>
        <v>0</v>
      </c>
      <c r="AH94" s="957"/>
      <c r="AI94" s="957"/>
      <c r="AJ94" s="954">
        <f>IF(AND(AJ$13&gt;=Assumptions!$J$40,Assumptions!$J$39="Yes"),SUMIFS('Loan Schedules'!$AG:$AG,'Loan Schedules'!$AB:$AB,AJ$11),0)</f>
        <v>0</v>
      </c>
      <c r="AK94" s="957"/>
      <c r="AL94" s="957"/>
      <c r="AM94" s="954">
        <f>IF(AND(AM$13&gt;=Assumptions!$J$40,Assumptions!$J$39="Yes"),SUMIFS('Loan Schedules'!$AG:$AG,'Loan Schedules'!$AB:$AB,AM$11),0)</f>
        <v>0</v>
      </c>
      <c r="AN94" s="957"/>
      <c r="AO94" s="952"/>
      <c r="AP94" s="950"/>
      <c r="AQ94" s="952"/>
      <c r="AR94" s="960"/>
      <c r="AS94" s="960"/>
      <c r="AT94" s="960"/>
      <c r="AU94" s="960"/>
    </row>
    <row r="95" spans="2:47" s="11" customFormat="1" ht="15" hidden="1" outlineLevel="1">
      <c r="B95" s="23"/>
      <c r="C95" s="24"/>
      <c r="D95" s="24"/>
      <c r="F95" s="933"/>
      <c r="G95"/>
      <c r="H95" s="25"/>
      <c r="I95" s="9"/>
      <c r="J95" s="798"/>
      <c r="K95" s="9"/>
      <c r="L95" s="933"/>
      <c r="M95" s="21"/>
      <c r="N95" s="9"/>
      <c r="O95" s="9"/>
      <c r="P95" s="798"/>
      <c r="Q95" s="9"/>
      <c r="R95" s="933"/>
      <c r="S95" s="21"/>
      <c r="T95" s="9"/>
      <c r="U95" s="933"/>
      <c r="V95" s="21"/>
      <c r="W95" s="9"/>
      <c r="X95" s="933"/>
      <c r="Y95" s="21"/>
      <c r="Z95" s="9"/>
      <c r="AA95" s="933"/>
      <c r="AB95" s="21"/>
      <c r="AC95" s="9"/>
      <c r="AD95" s="933"/>
      <c r="AE95" s="21"/>
      <c r="AF95" s="9"/>
      <c r="AG95" s="933"/>
      <c r="AH95" s="21"/>
      <c r="AI95" s="9"/>
      <c r="AJ95" s="933"/>
      <c r="AK95" s="21"/>
      <c r="AL95" s="57"/>
      <c r="AM95" s="933"/>
      <c r="AN95" s="21"/>
      <c r="AO95" s="9"/>
      <c r="AP95" s="933"/>
      <c r="AQ95" s="9"/>
      <c r="AR95" s="10"/>
      <c r="AS95" s="10"/>
      <c r="AT95" s="10"/>
      <c r="AU95" s="10"/>
    </row>
    <row r="96" spans="2:47" s="11" customFormat="1" ht="15" collapsed="1">
      <c r="B96" s="835" t="s">
        <v>362</v>
      </c>
      <c r="C96" s="961"/>
      <c r="D96" s="961"/>
      <c r="E96" s="946"/>
      <c r="F96" s="939"/>
      <c r="G96" s="622"/>
      <c r="H96" s="962"/>
      <c r="I96" s="938"/>
      <c r="J96" s="838"/>
      <c r="K96" s="938"/>
      <c r="L96" s="939"/>
      <c r="M96" s="843"/>
      <c r="N96" s="938"/>
      <c r="O96" s="938"/>
      <c r="P96" s="838"/>
      <c r="Q96" s="938"/>
      <c r="R96" s="939"/>
      <c r="S96" s="843"/>
      <c r="T96" s="938"/>
      <c r="U96" s="939"/>
      <c r="V96" s="843"/>
      <c r="W96" s="938"/>
      <c r="X96" s="939"/>
      <c r="Y96" s="843"/>
      <c r="Z96" s="938"/>
      <c r="AA96" s="939"/>
      <c r="AB96" s="843"/>
      <c r="AC96" s="938"/>
      <c r="AD96" s="939"/>
      <c r="AE96" s="843"/>
      <c r="AF96" s="938"/>
      <c r="AG96" s="939"/>
      <c r="AH96" s="843"/>
      <c r="AI96" s="938"/>
      <c r="AJ96" s="939"/>
      <c r="AK96" s="843"/>
      <c r="AL96" s="963"/>
      <c r="AM96" s="939"/>
      <c r="AN96" s="843"/>
      <c r="AO96" s="938"/>
      <c r="AP96" s="939"/>
      <c r="AQ96" s="9"/>
      <c r="AR96" s="10"/>
      <c r="AS96" s="10"/>
      <c r="AT96" s="10"/>
      <c r="AU96" s="10"/>
    </row>
    <row r="97" spans="2:47" s="11" customFormat="1" ht="15">
      <c r="B97" s="30" t="s">
        <v>242</v>
      </c>
      <c r="C97" s="964"/>
      <c r="D97" s="24"/>
      <c r="F97" s="933"/>
      <c r="G97"/>
      <c r="H97" s="25"/>
      <c r="I97" s="9"/>
      <c r="J97" s="798"/>
      <c r="K97" s="9"/>
      <c r="L97" s="877">
        <f>IF(L$13='Sensitivity Analysis'!$V$13,Assumptions!$E$59,0)</f>
        <v>0</v>
      </c>
      <c r="M97" s="945"/>
      <c r="N97" s="57"/>
      <c r="O97" s="877">
        <f>IF(O$13='Sensitivity Analysis'!$V$13,Assumptions!$E$59,0)</f>
        <v>0</v>
      </c>
      <c r="P97" s="942"/>
      <c r="Q97" s="57"/>
      <c r="R97" s="877">
        <f>IF(R$13='Sensitivity Analysis'!$V$13,Assumptions!$E$59,0)</f>
        <v>0</v>
      </c>
      <c r="S97" s="945"/>
      <c r="T97" s="57"/>
      <c r="U97" s="877">
        <f>IF(U$13='Sensitivity Analysis'!$V$13,Assumptions!$E$59,0)</f>
        <v>0</v>
      </c>
      <c r="V97" s="945"/>
      <c r="W97" s="57"/>
      <c r="X97" s="877">
        <f>IF(X$13='Sensitivity Analysis'!$V$13,Assumptions!$E$59,0)</f>
        <v>10370382.024020145</v>
      </c>
      <c r="Y97" s="945"/>
      <c r="Z97" s="57"/>
      <c r="AA97" s="877">
        <f>IF(AA$13='Sensitivity Analysis'!$V$13,Assumptions!$E$59,0)</f>
        <v>0</v>
      </c>
      <c r="AB97" s="945"/>
      <c r="AC97" s="57"/>
      <c r="AD97" s="877">
        <f>IF(AD$13='Sensitivity Analysis'!$V$13,Assumptions!$E$59,0)</f>
        <v>0</v>
      </c>
      <c r="AE97" s="945"/>
      <c r="AF97" s="57"/>
      <c r="AG97" s="877">
        <f>IF(AG$13='Sensitivity Analysis'!$V$13,Assumptions!$E$59,0)</f>
        <v>0</v>
      </c>
      <c r="AH97" s="945"/>
      <c r="AI97" s="57"/>
      <c r="AJ97" s="877">
        <f>IF(AJ$13='Sensitivity Analysis'!$V$13,Assumptions!$E$59,0)</f>
        <v>0</v>
      </c>
      <c r="AK97" s="945"/>
      <c r="AL97" s="57"/>
      <c r="AM97" s="877">
        <f>IF(AM$13='Sensitivity Analysis'!$V$13,Assumptions!$E$59,0)</f>
        <v>0</v>
      </c>
      <c r="AN97" s="945"/>
      <c r="AO97" s="9"/>
      <c r="AP97" s="933"/>
      <c r="AQ97" s="9"/>
      <c r="AR97" s="10"/>
      <c r="AS97" s="10"/>
      <c r="AT97" s="10"/>
      <c r="AU97" s="10"/>
    </row>
    <row r="98" spans="2:47" s="11" customFormat="1" ht="15">
      <c r="B98" s="890" t="s">
        <v>363</v>
      </c>
      <c r="C98" s="24"/>
      <c r="D98" s="24"/>
      <c r="F98" s="933"/>
      <c r="G98"/>
      <c r="H98" s="25"/>
      <c r="I98" s="9"/>
      <c r="J98" s="798"/>
      <c r="K98" s="9"/>
      <c r="L98" s="865">
        <f>IF(L$13='Sensitivity Analysis'!$V$13,Assumptions!$E$60,0)</f>
        <v>0</v>
      </c>
      <c r="M98" s="21"/>
      <c r="N98" s="9"/>
      <c r="O98" s="865">
        <f>IF(O$13='Sensitivity Analysis'!$V$13,Assumptions!$E$60,0)</f>
        <v>0</v>
      </c>
      <c r="P98" s="798"/>
      <c r="Q98" s="9"/>
      <c r="R98" s="865">
        <f>IF(R$13='Sensitivity Analysis'!$V$13,Assumptions!$E$60,0)</f>
        <v>0</v>
      </c>
      <c r="S98" s="21"/>
      <c r="T98" s="9"/>
      <c r="U98" s="865">
        <f>IF(U$13='Sensitivity Analysis'!$V$13,Assumptions!$E$60,0)</f>
        <v>0</v>
      </c>
      <c r="V98" s="21"/>
      <c r="W98" s="9"/>
      <c r="X98" s="865">
        <f>IF(X$13='Sensitivity Analysis'!$V$13,Assumptions!$E$60,0)</f>
        <v>311111.46072060434</v>
      </c>
      <c r="Y98" s="21"/>
      <c r="Z98" s="9"/>
      <c r="AA98" s="865">
        <f>IF(AA$13='Sensitivity Analysis'!$V$13,Assumptions!$E$60,0)</f>
        <v>0</v>
      </c>
      <c r="AB98" s="21"/>
      <c r="AC98" s="9"/>
      <c r="AD98" s="865">
        <f>IF(AD$13='Sensitivity Analysis'!$V$13,Assumptions!$E$60,0)</f>
        <v>0</v>
      </c>
      <c r="AE98" s="21"/>
      <c r="AF98" s="9"/>
      <c r="AG98" s="865">
        <f>IF(AG$13='Sensitivity Analysis'!$V$13,Assumptions!$E$60,0)</f>
        <v>0</v>
      </c>
      <c r="AH98" s="21"/>
      <c r="AI98" s="9"/>
      <c r="AJ98" s="865">
        <f>IF(AJ$13='Sensitivity Analysis'!$V$13,Assumptions!$E$60,0)</f>
        <v>0</v>
      </c>
      <c r="AK98" s="21"/>
      <c r="AL98" s="57"/>
      <c r="AM98" s="865">
        <f>IF(AM$13='Sensitivity Analysis'!$V$13,Assumptions!$E$60,0)</f>
        <v>0</v>
      </c>
      <c r="AN98" s="21"/>
      <c r="AO98" s="9"/>
      <c r="AP98" s="933"/>
      <c r="AQ98" s="9"/>
      <c r="AR98" s="10"/>
      <c r="AS98" s="10"/>
      <c r="AT98" s="10"/>
      <c r="AU98" s="10"/>
    </row>
    <row r="99" spans="2:47" s="63" customFormat="1" ht="15">
      <c r="B99" s="890" t="s">
        <v>364</v>
      </c>
      <c r="C99" s="13"/>
      <c r="D99" s="13"/>
      <c r="F99" s="965"/>
      <c r="G99"/>
      <c r="H99" s="966"/>
      <c r="I99" s="827"/>
      <c r="J99" s="967"/>
      <c r="K99" s="827"/>
      <c r="L99" s="865">
        <f>IF(L$13='Sensitivity Analysis'!$V$13,MIN(L97-L98,IF(Assumptions!$J$39="Yes",'Annual Proforma'!L94,'Annual Proforma'!L93)),0)</f>
        <v>0</v>
      </c>
      <c r="M99" s="968"/>
      <c r="N99" s="827"/>
      <c r="O99" s="865">
        <f>IF(O$13='Sensitivity Analysis'!$V$13,MIN(O97-O98,IF(Assumptions!$J$39="Yes",'Annual Proforma'!O94,'Annual Proforma'!O93)),0)</f>
        <v>0</v>
      </c>
      <c r="P99" s="967"/>
      <c r="Q99" s="827"/>
      <c r="R99" s="865">
        <f>IF(R$13='Sensitivity Analysis'!$V$13,MIN(R97-R98,IF(Assumptions!$J$39="Yes",'Annual Proforma'!R94,'Annual Proforma'!R93)),0)</f>
        <v>0</v>
      </c>
      <c r="S99" s="968"/>
      <c r="T99" s="827"/>
      <c r="U99" s="865">
        <f>IF(U$13='Sensitivity Analysis'!$V$13,MIN(U97-U98,IF(Assumptions!$J$39="Yes",'Annual Proforma'!U94,'Annual Proforma'!U93)),0)</f>
        <v>0</v>
      </c>
      <c r="V99" s="968"/>
      <c r="W99" s="827"/>
      <c r="X99" s="865">
        <f>IF(X$13='Sensitivity Analysis'!$V$13,MIN(X97-X98,IF(Assumptions!$J$39="Yes",'Annual Proforma'!X94,'Annual Proforma'!X93)),0)</f>
        <v>4323783.1541985869</v>
      </c>
      <c r="Y99" s="968"/>
      <c r="Z99" s="827"/>
      <c r="AA99" s="865">
        <f>IF(AA$13='Sensitivity Analysis'!$V$13,MIN(AA97-AA98,IF(Assumptions!$J$39="Yes",'Annual Proforma'!AA94,'Annual Proforma'!AA93)),0)</f>
        <v>0</v>
      </c>
      <c r="AB99" s="968"/>
      <c r="AC99" s="827"/>
      <c r="AD99" s="865">
        <f>IF(AD$13='Sensitivity Analysis'!$V$13,MIN(AD97-AD98,IF(Assumptions!$J$39="Yes",'Annual Proforma'!AD94,'Annual Proforma'!AD93)),0)</f>
        <v>0</v>
      </c>
      <c r="AE99" s="968"/>
      <c r="AF99" s="827"/>
      <c r="AG99" s="865">
        <f>IF(AG$13='Sensitivity Analysis'!$V$13,MIN(AG97-AG98,IF(Assumptions!$J$39="Yes",'Annual Proforma'!AG94,'Annual Proforma'!AG93)),0)</f>
        <v>0</v>
      </c>
      <c r="AH99" s="968"/>
      <c r="AI99" s="827"/>
      <c r="AJ99" s="865">
        <f>IF(AJ$13='Sensitivity Analysis'!$V$13,MIN(AJ97-AJ98,IF(Assumptions!$J$39="Yes",'Annual Proforma'!AJ94,'Annual Proforma'!AJ93)),0)</f>
        <v>0</v>
      </c>
      <c r="AK99" s="968"/>
      <c r="AL99" s="832"/>
      <c r="AM99" s="865">
        <f>IF(AM$13='Sensitivity Analysis'!$V$13,MIN(AM97-AM98,IF(Assumptions!$J$39="Yes",'Annual Proforma'!AM94,'Annual Proforma'!AM93)),0)</f>
        <v>0</v>
      </c>
      <c r="AN99" s="968"/>
      <c r="AO99" s="827"/>
      <c r="AP99" s="965"/>
      <c r="AQ99" s="827"/>
      <c r="AR99" s="807"/>
      <c r="AS99" s="807"/>
      <c r="AT99" s="807"/>
      <c r="AU99" s="807"/>
    </row>
    <row r="100" spans="2:47" s="11" customFormat="1" ht="15">
      <c r="B100" s="20" t="s">
        <v>246</v>
      </c>
      <c r="C100" s="24"/>
      <c r="D100" s="24"/>
      <c r="F100" s="933"/>
      <c r="G100"/>
      <c r="H100" s="25"/>
      <c r="I100" s="9"/>
      <c r="J100" s="798"/>
      <c r="K100" s="9"/>
      <c r="L100" s="944">
        <f>L97-SUM(L98:L99)</f>
        <v>0</v>
      </c>
      <c r="M100" s="21"/>
      <c r="N100" s="9"/>
      <c r="O100" s="969">
        <f>O97-SUM(O98:O99)</f>
        <v>0</v>
      </c>
      <c r="P100" s="798"/>
      <c r="Q100" s="9"/>
      <c r="R100" s="944">
        <f>R97-SUM(R98:R99)</f>
        <v>0</v>
      </c>
      <c r="S100" s="21"/>
      <c r="T100" s="9"/>
      <c r="U100" s="944">
        <f>U97-SUM(U98:U99)</f>
        <v>0</v>
      </c>
      <c r="V100" s="21"/>
      <c r="W100" s="9"/>
      <c r="X100" s="944">
        <f>X97-SUM(X98:X99)</f>
        <v>5735487.4091009535</v>
      </c>
      <c r="Y100" s="21"/>
      <c r="Z100" s="9"/>
      <c r="AA100" s="944">
        <f>AA97-SUM(AA98:AA99)</f>
        <v>0</v>
      </c>
      <c r="AB100" s="21"/>
      <c r="AC100" s="9"/>
      <c r="AD100" s="944">
        <f>AD97-SUM(AD98:AD99)</f>
        <v>0</v>
      </c>
      <c r="AE100" s="21"/>
      <c r="AF100" s="9"/>
      <c r="AG100" s="944">
        <f>AG97-SUM(AG98:AG99)</f>
        <v>0</v>
      </c>
      <c r="AH100" s="21"/>
      <c r="AI100" s="9"/>
      <c r="AJ100" s="944">
        <f>AJ97-SUM(AJ98:AJ99)</f>
        <v>0</v>
      </c>
      <c r="AK100" s="21"/>
      <c r="AL100" s="57"/>
      <c r="AM100" s="944">
        <f>AM97-SUM(AM98:AM99)</f>
        <v>0</v>
      </c>
      <c r="AN100" s="21"/>
      <c r="AO100" s="9"/>
      <c r="AP100" s="933"/>
      <c r="AQ100" s="9"/>
      <c r="AR100" s="10"/>
      <c r="AS100" s="10"/>
      <c r="AT100" s="10"/>
      <c r="AU100" s="10"/>
    </row>
    <row r="101" spans="2:47" s="11" customFormat="1" ht="15">
      <c r="B101" s="23"/>
      <c r="C101" s="24"/>
      <c r="D101" s="24"/>
      <c r="F101" s="933"/>
      <c r="G101"/>
      <c r="H101" s="25"/>
      <c r="I101" s="970"/>
      <c r="J101" s="798"/>
      <c r="K101" s="9"/>
      <c r="L101" s="933"/>
      <c r="M101" s="21"/>
      <c r="N101" s="9"/>
      <c r="O101" s="9"/>
      <c r="P101" s="798"/>
      <c r="Q101" s="9"/>
      <c r="R101" s="933"/>
      <c r="S101" s="21"/>
      <c r="T101" s="9"/>
      <c r="U101" s="933"/>
      <c r="V101" s="21"/>
      <c r="W101" s="9"/>
      <c r="X101" s="933"/>
      <c r="Y101" s="21"/>
      <c r="Z101" s="9"/>
      <c r="AA101" s="933"/>
      <c r="AB101" s="21"/>
      <c r="AC101" s="9"/>
      <c r="AD101" s="933"/>
      <c r="AE101" s="21"/>
      <c r="AF101" s="9"/>
      <c r="AG101" s="933"/>
      <c r="AH101" s="21"/>
      <c r="AI101" s="9"/>
      <c r="AJ101" s="933"/>
      <c r="AK101" s="21"/>
      <c r="AL101" s="57"/>
      <c r="AM101" s="933"/>
      <c r="AN101" s="21"/>
      <c r="AO101" s="9"/>
      <c r="AP101" s="933"/>
      <c r="AQ101" s="9"/>
      <c r="AR101" s="10"/>
      <c r="AS101" s="10"/>
      <c r="AT101" s="10"/>
      <c r="AU101" s="10"/>
    </row>
    <row r="102" spans="2:47" s="11" customFormat="1" ht="15">
      <c r="B102" s="971" t="s">
        <v>365</v>
      </c>
      <c r="C102" s="961"/>
      <c r="D102" s="961"/>
      <c r="E102" s="946"/>
      <c r="F102" s="939"/>
      <c r="G102" s="622"/>
      <c r="H102" s="972" t="s">
        <v>366</v>
      </c>
      <c r="I102" s="973" t="s">
        <v>366</v>
      </c>
      <c r="J102" s="838"/>
      <c r="K102" s="938"/>
      <c r="L102" s="939"/>
      <c r="M102" s="843"/>
      <c r="N102" s="938"/>
      <c r="O102" s="938"/>
      <c r="P102" s="838"/>
      <c r="Q102" s="938"/>
      <c r="R102" s="939"/>
      <c r="S102" s="843"/>
      <c r="T102" s="938"/>
      <c r="U102" s="939"/>
      <c r="V102" s="843"/>
      <c r="W102" s="938"/>
      <c r="X102" s="939"/>
      <c r="Y102" s="843"/>
      <c r="Z102" s="938"/>
      <c r="AA102" s="939"/>
      <c r="AB102" s="843"/>
      <c r="AC102" s="938"/>
      <c r="AD102" s="939"/>
      <c r="AE102" s="843"/>
      <c r="AF102" s="938"/>
      <c r="AG102" s="939"/>
      <c r="AH102" s="843"/>
      <c r="AI102" s="938"/>
      <c r="AJ102" s="939"/>
      <c r="AK102" s="843"/>
      <c r="AL102" s="963"/>
      <c r="AM102" s="939"/>
      <c r="AN102" s="843"/>
      <c r="AO102" s="938"/>
      <c r="AP102" s="939"/>
      <c r="AQ102" s="9"/>
      <c r="AR102" s="10"/>
      <c r="AS102" s="10"/>
      <c r="AT102" s="10"/>
      <c r="AU102" s="10"/>
    </row>
    <row r="103" spans="2:47" s="11" customFormat="1" ht="15">
      <c r="B103" s="858" t="s">
        <v>367</v>
      </c>
      <c r="C103" s="24"/>
      <c r="D103" s="24"/>
      <c r="F103" s="933"/>
      <c r="G103"/>
      <c r="H103" s="974">
        <f>I103</f>
        <v>-7992735.082930414</v>
      </c>
      <c r="I103" s="974">
        <f>-Assumptions!D39</f>
        <v>-7992735.082930414</v>
      </c>
      <c r="J103" s="798"/>
      <c r="K103" s="9"/>
      <c r="L103" s="877">
        <f>IF(L$13&gt;'Sensitivity Analysis'!$V$13,0,L63-L64-L68+L97-L98)</f>
        <v>525136.77799999982</v>
      </c>
      <c r="M103" s="21"/>
      <c r="N103" s="9"/>
      <c r="O103" s="877">
        <f>IF(O$13&gt;'Sensitivity Analysis'!$V$13,0,O63-O64-O68+O97-O98)</f>
        <v>541892.69431159995</v>
      </c>
      <c r="P103" s="798"/>
      <c r="Q103" s="9"/>
      <c r="R103" s="877">
        <f>IF(R$13&gt;'Sensitivity Analysis'!$V$13,0,R63-R64-R68+R97-R98)</f>
        <v>561106.38014094811</v>
      </c>
      <c r="S103" s="21"/>
      <c r="T103" s="9"/>
      <c r="U103" s="877">
        <f>IF(U$13&gt;'Sensitivity Analysis'!$V$13,0,U63-U64-U68+U97-U98)</f>
        <v>580956.75809517654</v>
      </c>
      <c r="V103" s="21"/>
      <c r="W103" s="9"/>
      <c r="X103" s="877">
        <f>IF(X$13&gt;'Sensitivity Analysis'!$V$13,0,X63-X64-X68+X97-X98)</f>
        <v>10660734.898303073</v>
      </c>
      <c r="Y103" s="21"/>
      <c r="Z103" s="9"/>
      <c r="AA103" s="877">
        <f>IF(AA$13&gt;'Sensitivity Analysis'!$V$13,0,AA63-AA64-AA68+AA97-AA98)</f>
        <v>0</v>
      </c>
      <c r="AB103" s="21"/>
      <c r="AC103" s="9"/>
      <c r="AD103" s="877">
        <f>IF(AD$13&gt;'Sensitivity Analysis'!$V$13,0,AD63-AD64-AD68+AD97-AD98)</f>
        <v>0</v>
      </c>
      <c r="AE103" s="21"/>
      <c r="AF103" s="9"/>
      <c r="AG103" s="877">
        <f>IF(AG$13&gt;'Sensitivity Analysis'!$V$13,0,AG63-AG64-AG68+AG97-AG98)</f>
        <v>0</v>
      </c>
      <c r="AH103" s="21"/>
      <c r="AI103" s="9"/>
      <c r="AJ103" s="877">
        <f>IF(AJ$13&gt;'Sensitivity Analysis'!$V$13,0,AJ63-AJ64-AJ68+AJ97-AJ98)</f>
        <v>0</v>
      </c>
      <c r="AK103" s="21"/>
      <c r="AL103" s="57"/>
      <c r="AM103" s="877">
        <f>IF(AM$13&gt;'Sensitivity Analysis'!$V$13,0,AM63-AM64-AM68+AM97-AM98)</f>
        <v>0</v>
      </c>
      <c r="AN103" s="21"/>
      <c r="AO103" s="9"/>
      <c r="AP103" s="933"/>
      <c r="AQ103" s="9"/>
      <c r="AR103" s="10"/>
      <c r="AS103" s="10"/>
      <c r="AT103" s="10"/>
      <c r="AU103" s="10"/>
    </row>
    <row r="104" spans="2:47" s="11" customFormat="1" ht="15">
      <c r="B104" s="858" t="s">
        <v>368</v>
      </c>
      <c r="C104" s="24"/>
      <c r="D104" s="24"/>
      <c r="F104" s="933"/>
      <c r="G104"/>
      <c r="H104" s="974">
        <f>I104</f>
        <v>-3537735.082930414</v>
      </c>
      <c r="I104" s="974">
        <f>-Assumptions!D36</f>
        <v>-3537735.082930414</v>
      </c>
      <c r="J104" s="798"/>
      <c r="K104" s="9"/>
      <c r="L104" s="877">
        <f>IF(L$13&gt;'Sensitivity Analysis'!$V$13,0,L69+L91+L100+L85)</f>
        <v>255136.77799999987</v>
      </c>
      <c r="M104" s="21"/>
      <c r="N104" s="9"/>
      <c r="O104" s="877">
        <f>IF(O$13&gt;'Sensitivity Analysis'!$V$13,0,O69+O91+O100+O85)</f>
        <v>271892.69431159989</v>
      </c>
      <c r="P104" s="798"/>
      <c r="Q104" s="9"/>
      <c r="R104" s="877">
        <f>IF(R$13&gt;'Sensitivity Analysis'!$V$13,0,R69+R91+R100+R85)</f>
        <v>237349.09655846184</v>
      </c>
      <c r="S104" s="21"/>
      <c r="T104" s="9"/>
      <c r="U104" s="877">
        <f>IF(U$13&gt;'Sensitivity Analysis'!$V$13,0,U69+U91+U100+U85)</f>
        <v>257199.47451269033</v>
      </c>
      <c r="V104" s="21"/>
      <c r="W104" s="9"/>
      <c r="X104" s="877">
        <f>IF(X$13&gt;'Sensitivity Analysis'!$V$13,0,X69+X91+X100+X85)</f>
        <v>6013194.4605219988</v>
      </c>
      <c r="Y104" s="21"/>
      <c r="Z104" s="9"/>
      <c r="AA104" s="877">
        <f>IF(AA$13&gt;'Sensitivity Analysis'!$V$13,0,AA69+AA91+AA100+AA85)</f>
        <v>0</v>
      </c>
      <c r="AB104" s="21"/>
      <c r="AC104" s="9"/>
      <c r="AD104" s="877">
        <f>IF(AD$13&gt;'Sensitivity Analysis'!$V$13,0,AD69+AD91+AD100+AD85)</f>
        <v>0</v>
      </c>
      <c r="AE104" s="21"/>
      <c r="AF104" s="9"/>
      <c r="AG104" s="877">
        <f>IF(AG$13&gt;'Sensitivity Analysis'!$V$13,0,AG69+AG91+AG100+AG85)</f>
        <v>0</v>
      </c>
      <c r="AH104" s="21"/>
      <c r="AI104" s="9"/>
      <c r="AJ104" s="877">
        <f>IF(AJ$13&gt;'Sensitivity Analysis'!$V$13,0,AJ69+AJ91+AJ100+AJ85)</f>
        <v>0</v>
      </c>
      <c r="AK104" s="21"/>
      <c r="AL104" s="57"/>
      <c r="AM104" s="877">
        <f>IF(AM$13&gt;'Sensitivity Analysis'!$V$13,0,AM69+AM91+AM100+AM85)</f>
        <v>0</v>
      </c>
      <c r="AN104" s="21"/>
      <c r="AO104" s="9"/>
      <c r="AP104" s="931"/>
      <c r="AQ104" s="9"/>
      <c r="AR104" s="10"/>
      <c r="AS104" s="10"/>
      <c r="AT104" s="10"/>
      <c r="AU104" s="10"/>
    </row>
    <row r="105" spans="2:47" s="11" customFormat="1" ht="15">
      <c r="B105" s="23"/>
      <c r="C105" s="24"/>
      <c r="D105" s="24"/>
      <c r="F105" s="933"/>
      <c r="G105"/>
      <c r="H105" s="25"/>
      <c r="I105" s="9"/>
      <c r="J105" s="798"/>
      <c r="K105" s="9"/>
      <c r="L105" s="933"/>
      <c r="M105" s="21"/>
      <c r="N105" s="9"/>
      <c r="O105" s="9"/>
      <c r="P105" s="798"/>
      <c r="Q105" s="9"/>
      <c r="R105" s="933"/>
      <c r="S105" s="21"/>
      <c r="T105" s="9"/>
      <c r="U105" s="933"/>
      <c r="V105" s="21"/>
      <c r="W105" s="9"/>
      <c r="X105" s="933"/>
      <c r="Y105" s="21"/>
      <c r="Z105" s="9"/>
      <c r="AA105" s="933"/>
      <c r="AB105" s="21"/>
      <c r="AC105" s="9"/>
      <c r="AD105" s="933"/>
      <c r="AE105" s="21"/>
      <c r="AF105" s="9"/>
      <c r="AG105" s="933"/>
      <c r="AH105" s="21"/>
      <c r="AI105" s="9"/>
      <c r="AJ105" s="933"/>
      <c r="AK105" s="21"/>
      <c r="AL105" s="57"/>
      <c r="AM105" s="933"/>
      <c r="AN105" s="21"/>
      <c r="AO105" s="9"/>
      <c r="AP105" s="931"/>
      <c r="AQ105" s="9"/>
      <c r="AR105" s="10"/>
      <c r="AS105" s="10"/>
      <c r="AT105" s="10"/>
      <c r="AU105" s="10"/>
    </row>
    <row r="106" spans="2:47" s="11" customFormat="1" ht="15.5" thickBot="1">
      <c r="B106" s="23"/>
      <c r="C106" s="24"/>
      <c r="D106" s="24"/>
      <c r="F106" s="9"/>
      <c r="G106"/>
      <c r="H106" s="25"/>
      <c r="I106" s="9"/>
      <c r="J106"/>
      <c r="K106" s="9"/>
      <c r="L106" s="9"/>
      <c r="M106" s="21"/>
      <c r="N106" s="9"/>
      <c r="O106" s="9"/>
      <c r="P106" s="21"/>
      <c r="Q106" s="9"/>
      <c r="R106" s="9"/>
      <c r="S106" s="21"/>
      <c r="T106" s="9"/>
      <c r="U106" s="9"/>
      <c r="V106" s="21"/>
      <c r="W106" s="9"/>
      <c r="X106" s="9"/>
      <c r="Y106" s="21"/>
      <c r="Z106" s="9"/>
      <c r="AA106" s="9"/>
      <c r="AB106" s="21"/>
      <c r="AC106" s="9"/>
      <c r="AD106" s="9"/>
      <c r="AE106" s="21"/>
      <c r="AF106" s="9"/>
      <c r="AG106" s="9"/>
      <c r="AH106" s="21"/>
      <c r="AI106" s="9"/>
      <c r="AJ106" s="9"/>
      <c r="AK106" s="21"/>
      <c r="AL106" s="57"/>
      <c r="AM106" s="9"/>
      <c r="AN106" s="21"/>
      <c r="AO106" s="9"/>
      <c r="AQ106" s="9"/>
      <c r="AR106" s="10"/>
      <c r="AS106" s="10"/>
      <c r="AT106" s="10"/>
      <c r="AU106" s="10"/>
    </row>
    <row r="107" spans="2:47" s="11" customFormat="1" ht="15.5" thickBot="1">
      <c r="B107" s="446" t="s">
        <v>248</v>
      </c>
      <c r="C107" s="447"/>
      <c r="D107" s="447"/>
      <c r="E107" s="448"/>
      <c r="F107" s="449"/>
      <c r="G107"/>
      <c r="H107" s="25"/>
      <c r="I107" s="9"/>
      <c r="J107"/>
      <c r="K107" s="9"/>
      <c r="L107" s="9"/>
      <c r="M107" s="21"/>
      <c r="N107" s="9"/>
      <c r="O107" s="9"/>
      <c r="P107" s="21"/>
      <c r="Q107" s="9"/>
      <c r="R107" s="9"/>
      <c r="S107" s="21"/>
      <c r="T107" s="9"/>
      <c r="U107" s="9"/>
      <c r="V107" s="21"/>
      <c r="W107" s="9"/>
      <c r="X107" s="9"/>
      <c r="Y107" s="21"/>
      <c r="Z107" s="9"/>
      <c r="AA107" s="9"/>
      <c r="AB107" s="21"/>
      <c r="AC107" s="9"/>
      <c r="AD107" s="9"/>
      <c r="AE107" s="21"/>
      <c r="AF107" s="9"/>
      <c r="AG107" s="9"/>
      <c r="AH107" s="21"/>
      <c r="AI107" s="9"/>
      <c r="AJ107" s="9"/>
      <c r="AK107" s="21"/>
      <c r="AL107" s="57"/>
      <c r="AM107" s="9"/>
      <c r="AN107" s="21"/>
      <c r="AO107" s="9"/>
      <c r="AQ107" s="9"/>
      <c r="AR107" s="10"/>
      <c r="AS107" s="10"/>
      <c r="AT107" s="10"/>
      <c r="AU107" s="10"/>
    </row>
    <row r="108" spans="2:47" s="11" customFormat="1" ht="15">
      <c r="B108" s="99"/>
      <c r="C108" s="24"/>
      <c r="D108" s="24"/>
      <c r="E108" s="64"/>
      <c r="F108" s="100"/>
      <c r="G108"/>
      <c r="H108" s="25"/>
      <c r="I108" s="9"/>
      <c r="J108"/>
      <c r="K108" s="9"/>
      <c r="L108" s="9"/>
      <c r="M108" s="21"/>
      <c r="N108" s="9"/>
      <c r="O108" s="9"/>
      <c r="P108" s="21"/>
      <c r="Q108" s="9"/>
      <c r="R108" s="9"/>
      <c r="S108" s="21"/>
      <c r="T108" s="9"/>
      <c r="U108" s="9"/>
      <c r="V108" s="21"/>
      <c r="W108" s="9"/>
      <c r="X108" s="9"/>
      <c r="Y108" s="21"/>
      <c r="Z108" s="9"/>
      <c r="AA108" s="9"/>
      <c r="AB108" s="21"/>
      <c r="AC108" s="9"/>
      <c r="AD108" s="9"/>
      <c r="AE108" s="21"/>
      <c r="AF108" s="9"/>
      <c r="AG108" s="9"/>
      <c r="AH108" s="21"/>
      <c r="AI108" s="9"/>
      <c r="AJ108" s="9"/>
      <c r="AK108" s="21"/>
      <c r="AL108" s="57"/>
      <c r="AM108" s="9"/>
      <c r="AN108" s="21"/>
      <c r="AO108" s="9"/>
      <c r="AQ108" s="9"/>
      <c r="AR108" s="10"/>
      <c r="AS108" s="10"/>
      <c r="AT108" s="10"/>
      <c r="AU108" s="10"/>
    </row>
    <row r="109" spans="2:47" s="11" customFormat="1" ht="15">
      <c r="B109" s="214" t="s">
        <v>369</v>
      </c>
      <c r="C109" s="24"/>
      <c r="D109" s="24"/>
      <c r="E109" s="98"/>
      <c r="F109" s="100"/>
      <c r="G109"/>
      <c r="H109" s="25"/>
      <c r="I109" s="9"/>
      <c r="J109"/>
      <c r="K109" s="9"/>
      <c r="L109" s="9"/>
      <c r="M109" s="21"/>
      <c r="N109" s="9"/>
      <c r="O109" s="9"/>
      <c r="P109" s="21"/>
      <c r="Q109" s="9"/>
      <c r="R109" s="9"/>
      <c r="S109" s="21"/>
      <c r="T109" s="9"/>
      <c r="U109" s="9"/>
      <c r="V109" s="21"/>
      <c r="W109" s="9"/>
      <c r="X109" s="9"/>
      <c r="Y109" s="21"/>
      <c r="Z109" s="9"/>
      <c r="AA109" s="9"/>
      <c r="AB109" s="21"/>
      <c r="AC109" s="9"/>
      <c r="AD109" s="9"/>
      <c r="AE109" s="21"/>
      <c r="AF109" s="9"/>
      <c r="AG109" s="9"/>
      <c r="AH109" s="21"/>
      <c r="AI109" s="9"/>
      <c r="AJ109" s="9"/>
      <c r="AK109" s="21"/>
      <c r="AL109" s="57"/>
      <c r="AM109" s="9"/>
      <c r="AN109" s="21"/>
      <c r="AO109" s="9"/>
      <c r="AQ109" s="9"/>
      <c r="AR109" s="10"/>
      <c r="AS109" s="10"/>
      <c r="AT109" s="10"/>
      <c r="AU109" s="10"/>
    </row>
    <row r="110" spans="2:47" s="11" customFormat="1" ht="15">
      <c r="B110" s="450" t="s">
        <v>4</v>
      </c>
      <c r="C110" s="451"/>
      <c r="D110" s="452"/>
      <c r="E110" s="453">
        <f>IRR(I103:AM103)</f>
        <v>0.11123890961761873</v>
      </c>
      <c r="F110" s="100"/>
      <c r="G110"/>
      <c r="H110" s="25"/>
      <c r="I110" s="9"/>
      <c r="J110"/>
      <c r="K110" s="9"/>
      <c r="L110" s="9"/>
      <c r="M110" s="21"/>
      <c r="N110" s="9"/>
      <c r="O110" s="9"/>
      <c r="P110" s="21"/>
      <c r="Q110" s="9"/>
      <c r="R110" s="9"/>
      <c r="S110" s="21"/>
      <c r="T110" s="9"/>
      <c r="U110" s="9"/>
      <c r="V110" s="21"/>
      <c r="W110" s="9"/>
      <c r="X110" s="9"/>
      <c r="Y110" s="21"/>
      <c r="Z110" s="9"/>
      <c r="AA110" s="9"/>
      <c r="AB110" s="21"/>
      <c r="AC110" s="9"/>
      <c r="AD110" s="9"/>
      <c r="AE110" s="21"/>
      <c r="AF110" s="9"/>
      <c r="AG110" s="9"/>
      <c r="AH110" s="21"/>
      <c r="AI110" s="9"/>
      <c r="AJ110" s="9"/>
      <c r="AK110" s="21"/>
      <c r="AL110" s="57"/>
      <c r="AM110" s="9"/>
      <c r="AN110" s="21"/>
      <c r="AO110" s="9"/>
      <c r="AQ110" s="9"/>
      <c r="AR110" s="10"/>
      <c r="AS110" s="10"/>
      <c r="AT110" s="10"/>
      <c r="AU110" s="10"/>
    </row>
    <row r="111" spans="2:47" s="11" customFormat="1" ht="15">
      <c r="B111" s="454" t="s">
        <v>5</v>
      </c>
      <c r="C111" s="455"/>
      <c r="D111" s="456"/>
      <c r="E111" s="416">
        <f>SUM(I103:AM103)/-I103+1</f>
        <v>1.6101906763225626</v>
      </c>
      <c r="F111" s="100"/>
      <c r="G111"/>
      <c r="H111" s="25"/>
      <c r="I111" s="9"/>
      <c r="J111"/>
      <c r="K111" s="9"/>
      <c r="L111" s="9"/>
      <c r="M111" s="21"/>
      <c r="N111" s="9"/>
      <c r="O111" s="9"/>
      <c r="P111" s="21"/>
      <c r="Q111" s="9"/>
      <c r="R111" s="9"/>
      <c r="S111" s="21"/>
      <c r="T111" s="9"/>
      <c r="U111" s="9"/>
      <c r="V111" s="21"/>
      <c r="W111" s="9"/>
      <c r="X111" s="9"/>
      <c r="Y111" s="21"/>
      <c r="Z111" s="9"/>
      <c r="AA111" s="9"/>
      <c r="AB111" s="21"/>
      <c r="AC111" s="9"/>
      <c r="AD111" s="9"/>
      <c r="AE111" s="21"/>
      <c r="AF111" s="9"/>
      <c r="AG111" s="9"/>
      <c r="AH111" s="21"/>
      <c r="AI111" s="9"/>
      <c r="AJ111" s="9"/>
      <c r="AK111" s="21"/>
      <c r="AL111" s="57"/>
      <c r="AM111" s="9"/>
      <c r="AN111" s="21"/>
      <c r="AO111" s="9"/>
      <c r="AQ111" s="9"/>
      <c r="AR111" s="10"/>
      <c r="AS111" s="10"/>
      <c r="AT111" s="10"/>
      <c r="AU111" s="10"/>
    </row>
    <row r="112" spans="2:47" s="11" customFormat="1" ht="15">
      <c r="B112" s="454" t="s">
        <v>32</v>
      </c>
      <c r="C112" s="455"/>
      <c r="D112" s="456"/>
      <c r="E112" s="417">
        <f>-I103</f>
        <v>7992735.082930414</v>
      </c>
      <c r="F112" s="100"/>
      <c r="G112"/>
      <c r="H112" s="25"/>
      <c r="I112" s="9"/>
      <c r="J112"/>
      <c r="K112" s="9"/>
      <c r="L112" s="9"/>
      <c r="M112" s="21"/>
      <c r="N112" s="9"/>
      <c r="O112" s="9"/>
      <c r="P112" s="21"/>
      <c r="Q112" s="9"/>
      <c r="R112" s="9"/>
      <c r="S112" s="21"/>
      <c r="T112" s="9"/>
      <c r="U112" s="9"/>
      <c r="V112" s="21"/>
      <c r="W112" s="9"/>
      <c r="X112" s="9"/>
      <c r="Y112" s="21"/>
      <c r="Z112" s="9"/>
      <c r="AA112" s="9"/>
      <c r="AB112" s="21"/>
      <c r="AC112" s="9"/>
      <c r="AD112" s="9"/>
      <c r="AE112" s="21"/>
      <c r="AF112" s="9"/>
      <c r="AG112" s="9"/>
      <c r="AH112" s="21"/>
      <c r="AI112" s="9"/>
      <c r="AJ112" s="9"/>
      <c r="AK112" s="21"/>
      <c r="AL112" s="57"/>
      <c r="AM112" s="9"/>
      <c r="AN112" s="21"/>
      <c r="AO112" s="9"/>
      <c r="AQ112" s="9"/>
      <c r="AR112" s="10"/>
      <c r="AS112" s="10"/>
      <c r="AT112" s="10"/>
      <c r="AU112" s="10"/>
    </row>
    <row r="113" spans="1:47" s="11" customFormat="1" ht="15">
      <c r="B113" s="457" t="s">
        <v>58</v>
      </c>
      <c r="C113" s="458"/>
      <c r="D113" s="459"/>
      <c r="E113" s="422">
        <f>SUM(I103:AP103)</f>
        <v>4877092.425920384</v>
      </c>
      <c r="F113" s="100"/>
      <c r="G113"/>
      <c r="H113" s="25"/>
      <c r="I113" s="9"/>
      <c r="J113"/>
      <c r="K113" s="9"/>
      <c r="L113" s="9"/>
      <c r="M113" s="21"/>
      <c r="N113" s="9"/>
      <c r="O113" s="9"/>
      <c r="P113" s="21"/>
      <c r="Q113" s="9"/>
      <c r="R113" s="9"/>
      <c r="S113" s="21"/>
      <c r="T113" s="9"/>
      <c r="U113" s="9"/>
      <c r="V113" s="21"/>
      <c r="W113" s="9"/>
      <c r="X113" s="9"/>
      <c r="Y113" s="21"/>
      <c r="Z113" s="9"/>
      <c r="AA113" s="9"/>
      <c r="AB113" s="21"/>
      <c r="AC113" s="9"/>
      <c r="AD113" s="9"/>
      <c r="AE113" s="21"/>
      <c r="AF113" s="9"/>
      <c r="AG113" s="9"/>
      <c r="AH113" s="21"/>
      <c r="AI113" s="9"/>
      <c r="AJ113" s="9"/>
      <c r="AK113" s="21"/>
      <c r="AL113" s="57"/>
      <c r="AM113" s="9"/>
      <c r="AN113" s="21"/>
      <c r="AO113" s="9"/>
      <c r="AQ113" s="9"/>
      <c r="AR113" s="10"/>
      <c r="AS113" s="10"/>
      <c r="AT113" s="10"/>
      <c r="AU113" s="10"/>
    </row>
    <row r="114" spans="1:47" s="11" customFormat="1" ht="15">
      <c r="B114" s="99"/>
      <c r="C114" s="24"/>
      <c r="D114" s="24"/>
      <c r="E114" s="256"/>
      <c r="F114" s="100"/>
      <c r="G114"/>
      <c r="H114" s="25"/>
      <c r="I114" s="9"/>
      <c r="J114"/>
      <c r="K114" s="9"/>
      <c r="L114" s="9"/>
      <c r="M114" s="21"/>
      <c r="N114" s="9"/>
      <c r="O114" s="9"/>
      <c r="P114" s="21"/>
      <c r="Q114" s="9"/>
      <c r="R114" s="9"/>
      <c r="S114" s="21"/>
      <c r="T114" s="9"/>
      <c r="U114" s="9"/>
      <c r="V114" s="21"/>
      <c r="W114" s="9"/>
      <c r="X114" s="9"/>
      <c r="Y114" s="21"/>
      <c r="Z114" s="9"/>
      <c r="AA114" s="9"/>
      <c r="AB114" s="21"/>
      <c r="AC114" s="9"/>
      <c r="AD114" s="9"/>
      <c r="AE114" s="21"/>
      <c r="AF114" s="9"/>
      <c r="AG114" s="9"/>
      <c r="AH114" s="21"/>
      <c r="AI114" s="9"/>
      <c r="AJ114" s="9"/>
      <c r="AK114" s="21"/>
      <c r="AL114" s="57"/>
      <c r="AM114" s="9"/>
      <c r="AN114" s="21"/>
      <c r="AO114" s="9"/>
      <c r="AQ114" s="9"/>
      <c r="AR114" s="10"/>
      <c r="AS114" s="10"/>
      <c r="AT114" s="10"/>
      <c r="AU114" s="10"/>
    </row>
    <row r="115" spans="1:47" s="11" customFormat="1" ht="15">
      <c r="B115" s="214" t="s">
        <v>370</v>
      </c>
      <c r="C115" s="24"/>
      <c r="D115" s="24"/>
      <c r="E115" s="257"/>
      <c r="F115" s="100"/>
      <c r="G115"/>
      <c r="H115" s="25"/>
      <c r="I115" s="9"/>
      <c r="J115"/>
      <c r="K115" s="9"/>
      <c r="L115" s="9"/>
      <c r="M115" s="21"/>
      <c r="N115" s="9"/>
      <c r="O115" s="9"/>
      <c r="P115" s="21"/>
      <c r="Q115" s="9"/>
      <c r="R115" s="9"/>
      <c r="S115" s="21"/>
      <c r="T115" s="9"/>
      <c r="U115" s="9"/>
      <c r="V115" s="21"/>
      <c r="W115" s="9"/>
      <c r="X115" s="9"/>
      <c r="Y115" s="21"/>
      <c r="Z115" s="9"/>
      <c r="AA115" s="9"/>
      <c r="AB115" s="21"/>
      <c r="AC115" s="9"/>
      <c r="AD115" s="9"/>
      <c r="AE115" s="21"/>
      <c r="AF115" s="9"/>
      <c r="AG115" s="9"/>
      <c r="AH115" s="21"/>
      <c r="AI115" s="9"/>
      <c r="AJ115" s="9"/>
      <c r="AK115" s="21"/>
      <c r="AL115" s="57"/>
      <c r="AM115" s="9"/>
      <c r="AN115" s="21"/>
      <c r="AO115" s="9"/>
      <c r="AQ115" s="9"/>
      <c r="AR115" s="10"/>
      <c r="AS115" s="10"/>
      <c r="AT115" s="10"/>
      <c r="AU115" s="10"/>
    </row>
    <row r="116" spans="1:47" s="11" customFormat="1" ht="15">
      <c r="B116" s="450" t="s">
        <v>4</v>
      </c>
      <c r="C116" s="451"/>
      <c r="D116" s="452"/>
      <c r="E116" s="453">
        <f>IRR(I104:AM104)</f>
        <v>0.16302669690399507</v>
      </c>
      <c r="F116" s="100"/>
      <c r="G116"/>
      <c r="H116" s="25"/>
      <c r="I116" s="9"/>
      <c r="J116"/>
      <c r="K116" s="9"/>
      <c r="L116" s="9"/>
      <c r="M116" s="21"/>
      <c r="N116" s="9"/>
      <c r="O116" s="9"/>
      <c r="P116" s="21"/>
      <c r="Q116" s="9"/>
      <c r="R116" s="9"/>
      <c r="S116" s="21"/>
      <c r="T116" s="9"/>
      <c r="U116" s="9"/>
      <c r="V116" s="21"/>
      <c r="W116" s="9"/>
      <c r="X116" s="9"/>
      <c r="Y116" s="21"/>
      <c r="Z116" s="9"/>
      <c r="AA116" s="9"/>
      <c r="AB116" s="21"/>
      <c r="AC116" s="9"/>
      <c r="AD116" s="9"/>
      <c r="AE116" s="21"/>
      <c r="AF116" s="9"/>
      <c r="AG116" s="9"/>
      <c r="AH116" s="21"/>
      <c r="AI116" s="9"/>
      <c r="AJ116" s="9"/>
      <c r="AK116" s="21"/>
      <c r="AL116" s="57"/>
      <c r="AM116" s="9"/>
      <c r="AN116" s="21"/>
      <c r="AO116" s="9"/>
      <c r="AP116" s="9"/>
      <c r="AQ116" s="9"/>
      <c r="AR116" s="10"/>
      <c r="AS116" s="10"/>
      <c r="AT116" s="10"/>
      <c r="AU116" s="10"/>
    </row>
    <row r="117" spans="1:47" s="11" customFormat="1" ht="15">
      <c r="B117" s="454" t="s">
        <v>5</v>
      </c>
      <c r="C117" s="455"/>
      <c r="D117" s="456"/>
      <c r="E117" s="416">
        <f>SUM(I104:AM104)/-I104+1</f>
        <v>1.9884961250624889</v>
      </c>
      <c r="F117" s="100"/>
      <c r="G117"/>
      <c r="H117" s="25"/>
      <c r="I117" s="9"/>
      <c r="J117"/>
      <c r="K117" s="9"/>
      <c r="L117" s="9"/>
      <c r="M117" s="21"/>
      <c r="N117" s="9"/>
      <c r="O117" s="9"/>
      <c r="P117" s="21"/>
      <c r="Q117" s="9"/>
      <c r="R117" s="9"/>
      <c r="S117" s="21"/>
      <c r="T117" s="9"/>
      <c r="U117" s="9"/>
      <c r="V117" s="21"/>
      <c r="W117" s="9"/>
      <c r="X117" s="9"/>
      <c r="Y117" s="21"/>
      <c r="Z117" s="9"/>
      <c r="AA117" s="9"/>
      <c r="AB117" s="21"/>
      <c r="AC117" s="9"/>
      <c r="AD117" s="9"/>
      <c r="AE117" s="21"/>
      <c r="AF117" s="9"/>
      <c r="AG117" s="9"/>
      <c r="AH117" s="21"/>
      <c r="AI117" s="9"/>
      <c r="AJ117" s="9"/>
      <c r="AK117" s="21"/>
      <c r="AL117" s="57"/>
      <c r="AM117" s="9"/>
      <c r="AN117" s="21"/>
      <c r="AO117" s="9"/>
      <c r="AP117" s="9"/>
      <c r="AQ117" s="9"/>
      <c r="AR117" s="10"/>
      <c r="AS117" s="10"/>
      <c r="AT117" s="10"/>
      <c r="AU117" s="10"/>
    </row>
    <row r="118" spans="1:47" s="11" customFormat="1" ht="15">
      <c r="B118" s="454" t="s">
        <v>32</v>
      </c>
      <c r="C118" s="455"/>
      <c r="D118" s="456"/>
      <c r="E118" s="417">
        <f>-I104</f>
        <v>3537735.082930414</v>
      </c>
      <c r="F118" s="100"/>
      <c r="G118"/>
      <c r="H118" s="25"/>
      <c r="I118" s="9"/>
      <c r="J118"/>
      <c r="K118" s="9"/>
      <c r="L118" s="9"/>
      <c r="M118" s="21"/>
      <c r="N118" s="9"/>
      <c r="O118" s="9"/>
      <c r="P118" s="21"/>
      <c r="Q118" s="9"/>
      <c r="R118" s="9"/>
      <c r="S118" s="21"/>
      <c r="T118" s="9"/>
      <c r="U118" s="9"/>
      <c r="V118" s="21"/>
      <c r="W118" s="9"/>
      <c r="X118" s="9"/>
      <c r="Y118" s="21"/>
      <c r="Z118" s="9"/>
      <c r="AA118" s="9"/>
      <c r="AB118" s="21"/>
      <c r="AC118" s="9"/>
      <c r="AD118" s="9"/>
      <c r="AE118" s="21"/>
      <c r="AF118" s="9"/>
      <c r="AG118" s="9"/>
      <c r="AH118" s="21"/>
      <c r="AI118" s="9"/>
      <c r="AJ118" s="9"/>
      <c r="AK118" s="21"/>
      <c r="AL118" s="57"/>
      <c r="AM118" s="9"/>
      <c r="AN118" s="21"/>
      <c r="AO118" s="9"/>
      <c r="AP118" s="9"/>
      <c r="AQ118" s="9"/>
      <c r="AR118" s="10"/>
      <c r="AS118" s="10"/>
      <c r="AT118" s="10"/>
      <c r="AU118" s="10"/>
    </row>
    <row r="119" spans="1:47" s="11" customFormat="1" ht="15">
      <c r="B119" s="457" t="s">
        <v>58</v>
      </c>
      <c r="C119" s="458"/>
      <c r="D119" s="459"/>
      <c r="E119" s="422">
        <f>SUM(I104:AP104)</f>
        <v>3497037.4209743366</v>
      </c>
      <c r="F119" s="100"/>
      <c r="G119"/>
      <c r="H119" s="25"/>
      <c r="I119" s="9"/>
      <c r="J119"/>
      <c r="K119" s="9"/>
      <c r="L119" s="9"/>
      <c r="M119" s="21"/>
      <c r="N119" s="9"/>
      <c r="O119" s="9"/>
      <c r="P119" s="21"/>
      <c r="Q119" s="9"/>
      <c r="R119" s="9"/>
      <c r="S119" s="21"/>
      <c r="T119" s="9"/>
      <c r="U119" s="9"/>
      <c r="V119" s="21"/>
      <c r="W119" s="9"/>
      <c r="X119" s="9"/>
      <c r="Y119" s="21"/>
      <c r="Z119" s="9"/>
      <c r="AA119" s="9"/>
      <c r="AB119" s="21"/>
      <c r="AC119" s="9"/>
      <c r="AD119" s="9"/>
      <c r="AE119" s="21"/>
      <c r="AF119" s="9"/>
      <c r="AG119" s="9"/>
      <c r="AH119" s="21"/>
      <c r="AI119" s="9"/>
      <c r="AJ119" s="9"/>
      <c r="AK119" s="21"/>
      <c r="AL119" s="57"/>
      <c r="AM119" s="9"/>
      <c r="AN119" s="21"/>
      <c r="AO119" s="9"/>
      <c r="AP119" s="9"/>
      <c r="AQ119" s="9"/>
      <c r="AR119" s="10"/>
      <c r="AS119" s="10"/>
      <c r="AT119" s="10"/>
      <c r="AU119" s="10"/>
    </row>
    <row r="120" spans="1:47" s="11" customFormat="1" ht="15.5" thickBot="1">
      <c r="B120" s="101"/>
      <c r="C120" s="102"/>
      <c r="D120" s="102"/>
      <c r="E120" s="103"/>
      <c r="F120" s="104"/>
      <c r="G120"/>
      <c r="H120" s="25"/>
      <c r="I120" s="9"/>
      <c r="J120"/>
      <c r="K120" s="9"/>
      <c r="L120" s="9"/>
      <c r="M120" s="21"/>
      <c r="N120" s="9"/>
      <c r="O120" s="9"/>
      <c r="P120" s="21"/>
      <c r="Q120" s="9"/>
      <c r="R120" s="9"/>
      <c r="S120" s="21"/>
      <c r="T120" s="9"/>
      <c r="U120" s="9"/>
      <c r="V120" s="21"/>
      <c r="W120" s="9"/>
      <c r="X120" s="9"/>
      <c r="Y120" s="21"/>
      <c r="Z120" s="9"/>
      <c r="AA120" s="9"/>
      <c r="AB120" s="21"/>
      <c r="AC120" s="9"/>
      <c r="AD120" s="9"/>
      <c r="AE120" s="21"/>
      <c r="AF120" s="9"/>
      <c r="AG120" s="9"/>
      <c r="AH120" s="21"/>
      <c r="AI120" s="9"/>
      <c r="AJ120" s="9"/>
      <c r="AK120" s="21"/>
      <c r="AL120" s="57"/>
      <c r="AM120" s="9"/>
      <c r="AN120" s="21"/>
      <c r="AO120" s="9"/>
      <c r="AP120" s="9"/>
      <c r="AQ120" s="9"/>
      <c r="AR120" s="10"/>
      <c r="AS120" s="10"/>
      <c r="AT120" s="10"/>
      <c r="AU120" s="10"/>
    </row>
    <row r="121" spans="1:47" s="11" customFormat="1" ht="15">
      <c r="B121" s="23"/>
      <c r="C121" s="24"/>
      <c r="D121" s="24"/>
      <c r="F121" s="9"/>
      <c r="G121"/>
      <c r="H121" s="25"/>
      <c r="I121" s="9"/>
      <c r="J121"/>
      <c r="K121" s="9"/>
      <c r="L121" s="9"/>
      <c r="M121" s="21"/>
      <c r="N121" s="9"/>
      <c r="O121" s="9"/>
      <c r="P121" s="21"/>
      <c r="Q121" s="9"/>
      <c r="R121" s="9"/>
      <c r="S121" s="21"/>
      <c r="T121" s="9"/>
      <c r="U121" s="9"/>
      <c r="V121" s="21"/>
      <c r="W121" s="9"/>
      <c r="X121" s="9"/>
      <c r="Y121" s="21"/>
      <c r="Z121" s="9"/>
      <c r="AA121" s="9"/>
      <c r="AB121" s="21"/>
      <c r="AC121" s="9"/>
      <c r="AD121" s="9"/>
      <c r="AE121" s="21"/>
      <c r="AF121" s="9"/>
      <c r="AG121" s="9"/>
      <c r="AH121" s="21"/>
      <c r="AI121" s="9"/>
      <c r="AJ121" s="9"/>
      <c r="AK121" s="21"/>
      <c r="AL121" s="57"/>
      <c r="AM121" s="9"/>
      <c r="AN121" s="21"/>
      <c r="AO121" s="9"/>
      <c r="AP121" s="9"/>
      <c r="AQ121" s="9"/>
      <c r="AR121" s="10"/>
      <c r="AS121" s="10"/>
      <c r="AT121" s="10"/>
      <c r="AU121" s="10"/>
    </row>
    <row r="122" spans="1:47" s="11" customFormat="1" ht="15">
      <c r="B122" s="23"/>
      <c r="C122" s="24"/>
      <c r="D122" s="24"/>
      <c r="F122" s="9"/>
      <c r="G122"/>
      <c r="H122" s="25"/>
      <c r="I122" s="9"/>
      <c r="J122"/>
      <c r="K122" s="9"/>
      <c r="L122" s="9"/>
      <c r="M122" s="21"/>
      <c r="N122" s="9"/>
      <c r="O122" s="9"/>
      <c r="P122" s="21"/>
      <c r="Q122" s="9"/>
      <c r="R122" s="9"/>
      <c r="S122" s="21"/>
      <c r="T122" s="9"/>
      <c r="U122" s="9"/>
      <c r="V122" s="21"/>
      <c r="W122" s="9"/>
      <c r="X122" s="9"/>
      <c r="Y122" s="21"/>
      <c r="Z122" s="9"/>
      <c r="AA122" s="9"/>
      <c r="AB122" s="21"/>
      <c r="AC122" s="9"/>
      <c r="AD122" s="9"/>
      <c r="AE122" s="21"/>
      <c r="AF122" s="9"/>
      <c r="AG122" s="9"/>
      <c r="AH122" s="21"/>
      <c r="AI122" s="9"/>
      <c r="AJ122" s="9"/>
      <c r="AK122" s="21"/>
      <c r="AL122" s="57"/>
      <c r="AM122" s="9"/>
      <c r="AN122" s="21"/>
      <c r="AO122" s="9"/>
      <c r="AP122" s="9"/>
      <c r="AQ122" s="9"/>
      <c r="AR122" s="10"/>
      <c r="AS122" s="10"/>
      <c r="AT122" s="10"/>
      <c r="AU122" s="10"/>
    </row>
    <row r="123" spans="1:47" s="89" customFormat="1" ht="15" hidden="1" outlineLevel="1">
      <c r="B123" s="90"/>
      <c r="C123" s="91"/>
      <c r="D123" s="91"/>
      <c r="F123" s="92"/>
      <c r="G123" s="93"/>
      <c r="H123" s="93"/>
      <c r="I123" s="92"/>
      <c r="J123" s="94"/>
      <c r="K123" s="92"/>
      <c r="L123" s="92"/>
      <c r="M123" s="95"/>
      <c r="N123" s="92"/>
      <c r="O123" s="92"/>
      <c r="P123" s="95"/>
      <c r="Q123" s="92"/>
      <c r="R123" s="92"/>
      <c r="S123" s="95"/>
      <c r="T123" s="92"/>
      <c r="U123" s="92"/>
      <c r="V123" s="95"/>
      <c r="W123" s="92"/>
      <c r="X123" s="92"/>
      <c r="Y123" s="95"/>
      <c r="Z123" s="92"/>
      <c r="AA123" s="92"/>
      <c r="AB123" s="95"/>
      <c r="AC123" s="92"/>
      <c r="AD123" s="92"/>
      <c r="AE123" s="95"/>
      <c r="AF123" s="92"/>
      <c r="AG123" s="92"/>
      <c r="AH123" s="95"/>
      <c r="AI123" s="92"/>
      <c r="AJ123" s="92"/>
      <c r="AK123" s="95"/>
      <c r="AL123" s="96"/>
      <c r="AM123" s="92"/>
      <c r="AN123" s="95"/>
      <c r="AO123" s="92"/>
      <c r="AP123" s="92"/>
      <c r="AQ123" s="92"/>
      <c r="AR123" s="97"/>
      <c r="AS123" s="97"/>
      <c r="AT123" s="97"/>
      <c r="AU123" s="97"/>
    </row>
    <row r="124" spans="1:47" s="239" customFormat="1" ht="15" hidden="1" outlineLevel="1">
      <c r="A124" s="11"/>
      <c r="B124" s="237" t="s">
        <v>371</v>
      </c>
      <c r="C124" s="238"/>
      <c r="D124" s="238"/>
      <c r="F124" s="240"/>
      <c r="G124" s="241"/>
      <c r="H124" s="242"/>
      <c r="I124" s="240"/>
      <c r="J124" s="241"/>
      <c r="K124" s="240"/>
      <c r="L124" s="240"/>
      <c r="M124" s="243"/>
      <c r="N124" s="240"/>
      <c r="O124" s="240"/>
      <c r="P124" s="243"/>
      <c r="Q124" s="240"/>
      <c r="R124" s="240"/>
      <c r="S124" s="243"/>
      <c r="T124" s="240"/>
      <c r="U124" s="240"/>
      <c r="V124" s="243"/>
      <c r="W124" s="240"/>
      <c r="X124" s="240"/>
      <c r="Y124" s="243"/>
      <c r="Z124" s="240"/>
      <c r="AA124" s="240"/>
      <c r="AB124" s="243"/>
      <c r="AC124" s="240"/>
      <c r="AD124" s="240"/>
      <c r="AE124" s="243"/>
      <c r="AF124" s="240"/>
      <c r="AG124" s="240"/>
      <c r="AH124" s="243"/>
      <c r="AI124" s="240"/>
      <c r="AJ124" s="240"/>
      <c r="AK124" s="243"/>
      <c r="AL124" s="244"/>
      <c r="AM124" s="240"/>
      <c r="AN124" s="243"/>
      <c r="AO124" s="240"/>
      <c r="AP124" s="240"/>
      <c r="AQ124" s="240"/>
      <c r="AR124" s="460"/>
      <c r="AS124" s="460"/>
      <c r="AT124" s="460"/>
      <c r="AU124" s="460"/>
    </row>
    <row r="125" spans="1:47" s="239" customFormat="1" ht="15" hidden="1" outlineLevel="1">
      <c r="A125" s="11"/>
      <c r="B125" s="245" t="s">
        <v>272</v>
      </c>
      <c r="C125" s="238"/>
      <c r="D125" s="238"/>
      <c r="F125" s="240"/>
      <c r="G125" s="241"/>
      <c r="H125" s="242"/>
      <c r="I125" s="246">
        <f>I104</f>
        <v>-3537735.082930414</v>
      </c>
      <c r="K125" s="240"/>
      <c r="L125" s="246">
        <f>L104-L100-L91-L85</f>
        <v>255136.77799999987</v>
      </c>
      <c r="M125" s="247"/>
      <c r="N125" s="240"/>
      <c r="O125" s="246">
        <f>O104-O100-O91-O85</f>
        <v>271892.69431159989</v>
      </c>
      <c r="P125" s="247"/>
      <c r="Q125" s="240"/>
      <c r="R125" s="246">
        <f>R104-R100-R91-R85</f>
        <v>237349.09655846184</v>
      </c>
      <c r="S125" s="247"/>
      <c r="T125" s="240"/>
      <c r="U125" s="246">
        <f>U104-U100-U91-U85</f>
        <v>257199.47451269033</v>
      </c>
      <c r="V125" s="247"/>
      <c r="W125" s="240"/>
      <c r="X125" s="246">
        <f>X104-X100-X91-X85</f>
        <v>277707.05142104533</v>
      </c>
      <c r="Y125" s="247"/>
      <c r="Z125" s="240"/>
      <c r="AA125" s="246">
        <f>AA104-AA100-AA91-AA85</f>
        <v>0</v>
      </c>
      <c r="AB125" s="247"/>
      <c r="AC125" s="240"/>
      <c r="AD125" s="246">
        <f>AD104-AD100-AD91-AD85</f>
        <v>0</v>
      </c>
      <c r="AE125" s="247"/>
      <c r="AF125" s="240"/>
      <c r="AG125" s="246">
        <f>AG104-AG100-AG91-AG85</f>
        <v>0</v>
      </c>
      <c r="AH125" s="247"/>
      <c r="AI125" s="240"/>
      <c r="AJ125" s="246">
        <f>AJ104-AJ100-AJ91-AJ85</f>
        <v>0</v>
      </c>
      <c r="AK125" s="247"/>
      <c r="AL125" s="240"/>
      <c r="AM125" s="246">
        <f>AM104-AM100-AM91-AM85</f>
        <v>0</v>
      </c>
      <c r="AN125" s="243"/>
      <c r="AO125" s="240"/>
      <c r="AP125" s="240"/>
      <c r="AQ125" s="240"/>
      <c r="AR125" s="460"/>
      <c r="AS125" s="460"/>
      <c r="AT125" s="460"/>
      <c r="AU125" s="460"/>
    </row>
    <row r="126" spans="1:47" s="239" customFormat="1" ht="15" hidden="1" outlineLevel="1">
      <c r="A126" s="11"/>
      <c r="B126" s="245" t="s">
        <v>39</v>
      </c>
      <c r="C126" s="238"/>
      <c r="D126" s="238"/>
      <c r="F126" s="240"/>
      <c r="G126" s="241"/>
      <c r="H126" s="242"/>
      <c r="I126" s="246">
        <v>0</v>
      </c>
      <c r="K126" s="240"/>
      <c r="L126" s="246">
        <f>L100+L91+L85</f>
        <v>0</v>
      </c>
      <c r="M126" s="247"/>
      <c r="N126" s="240"/>
      <c r="O126" s="246">
        <f>O100+O91+O85</f>
        <v>0</v>
      </c>
      <c r="P126" s="247"/>
      <c r="Q126" s="240"/>
      <c r="R126" s="246">
        <f>R100+R91+R85</f>
        <v>0</v>
      </c>
      <c r="S126" s="247"/>
      <c r="T126" s="240"/>
      <c r="U126" s="246">
        <f>U100+U91+U85</f>
        <v>0</v>
      </c>
      <c r="V126" s="247"/>
      <c r="W126" s="240"/>
      <c r="X126" s="246">
        <f>X100+X91+X85</f>
        <v>5735487.4091009535</v>
      </c>
      <c r="Y126" s="247"/>
      <c r="Z126" s="240"/>
      <c r="AA126" s="246">
        <f>AA100+AA91+AA85</f>
        <v>0</v>
      </c>
      <c r="AB126" s="247"/>
      <c r="AC126" s="240"/>
      <c r="AD126" s="246">
        <f>AD100+AD91+AD85</f>
        <v>0</v>
      </c>
      <c r="AE126" s="247"/>
      <c r="AF126" s="240"/>
      <c r="AG126" s="246">
        <f>AG100+AG91+AG85</f>
        <v>0</v>
      </c>
      <c r="AH126" s="247"/>
      <c r="AI126" s="240"/>
      <c r="AJ126" s="246">
        <f>AJ100+AJ91+AJ85</f>
        <v>0</v>
      </c>
      <c r="AK126" s="247"/>
      <c r="AL126" s="240"/>
      <c r="AM126" s="246">
        <f>AM100+AM91+AM85</f>
        <v>0</v>
      </c>
      <c r="AN126" s="243"/>
      <c r="AO126" s="240"/>
      <c r="AP126" s="240"/>
      <c r="AQ126" s="240"/>
      <c r="AR126" s="460"/>
      <c r="AS126" s="460"/>
      <c r="AT126" s="460"/>
      <c r="AU126" s="460"/>
    </row>
    <row r="127" spans="1:47" s="239" customFormat="1" ht="15" hidden="1" outlineLevel="1">
      <c r="A127" s="11"/>
      <c r="B127" s="245" t="s">
        <v>372</v>
      </c>
      <c r="C127" s="238"/>
      <c r="D127" s="238"/>
      <c r="F127" s="240"/>
      <c r="G127" s="241"/>
      <c r="H127" s="242"/>
      <c r="I127" s="240"/>
      <c r="J127" s="241"/>
      <c r="K127" s="240"/>
      <c r="L127" s="246">
        <f>L126-L128</f>
        <v>0</v>
      </c>
      <c r="M127" s="243"/>
      <c r="N127" s="240"/>
      <c r="O127" s="246">
        <f>O126-O128</f>
        <v>0</v>
      </c>
      <c r="P127" s="243"/>
      <c r="Q127" s="240"/>
      <c r="R127" s="246">
        <f>R126-R128</f>
        <v>0</v>
      </c>
      <c r="S127" s="243"/>
      <c r="T127" s="240"/>
      <c r="U127" s="246">
        <f>U126-U128</f>
        <v>0</v>
      </c>
      <c r="V127" s="243"/>
      <c r="W127" s="240"/>
      <c r="X127" s="246">
        <f>X126-X128</f>
        <v>0</v>
      </c>
      <c r="Y127" s="243"/>
      <c r="Z127" s="240"/>
      <c r="AA127" s="246">
        <f>AA126-AA128</f>
        <v>0</v>
      </c>
      <c r="AB127" s="243"/>
      <c r="AC127" s="240"/>
      <c r="AD127" s="246">
        <f>AD126-AD128</f>
        <v>0</v>
      </c>
      <c r="AE127" s="243"/>
      <c r="AF127" s="240"/>
      <c r="AG127" s="246">
        <f>AG126-AG128</f>
        <v>0</v>
      </c>
      <c r="AH127" s="243"/>
      <c r="AI127" s="240"/>
      <c r="AJ127" s="246">
        <f>AJ126-AJ128</f>
        <v>0</v>
      </c>
      <c r="AK127" s="243"/>
      <c r="AL127" s="244"/>
      <c r="AM127" s="246">
        <f>AM126-AM128</f>
        <v>0</v>
      </c>
      <c r="AN127" s="243"/>
      <c r="AO127" s="240"/>
      <c r="AP127" s="240"/>
      <c r="AQ127" s="240"/>
      <c r="AR127" s="460"/>
      <c r="AS127" s="460"/>
      <c r="AT127" s="460"/>
      <c r="AU127" s="460"/>
    </row>
    <row r="128" spans="1:47" s="241" customFormat="1" hidden="1" outlineLevel="1">
      <c r="A128"/>
      <c r="B128" s="245" t="s">
        <v>373</v>
      </c>
      <c r="L128" s="461">
        <f>L100</f>
        <v>0</v>
      </c>
      <c r="O128" s="461">
        <f>O100</f>
        <v>0</v>
      </c>
      <c r="R128" s="461">
        <f>R100</f>
        <v>0</v>
      </c>
      <c r="U128" s="461">
        <f>U100</f>
        <v>0</v>
      </c>
      <c r="X128" s="461">
        <f>X100</f>
        <v>5735487.4091009535</v>
      </c>
      <c r="AA128" s="461">
        <f>AA100</f>
        <v>0</v>
      </c>
      <c r="AD128" s="461">
        <f>AD100</f>
        <v>0</v>
      </c>
      <c r="AG128" s="461">
        <f>AG100</f>
        <v>0</v>
      </c>
      <c r="AJ128" s="461">
        <f>AJ100</f>
        <v>0</v>
      </c>
      <c r="AM128" s="461">
        <f>AM100</f>
        <v>0</v>
      </c>
    </row>
    <row r="129" hidden="1" outlineLevel="1"/>
    <row r="130" collapsed="1"/>
    <row r="162" spans="2:42">
      <c r="B162" s="2"/>
      <c r="C162" s="2"/>
      <c r="D162" s="2"/>
      <c r="E162" s="2"/>
      <c r="F162" s="2"/>
      <c r="H162" s="2"/>
      <c r="I162" s="2"/>
      <c r="K162" s="2"/>
      <c r="L162" s="2"/>
      <c r="N162" s="2"/>
      <c r="O162" s="2"/>
      <c r="Q162" s="2"/>
      <c r="R162" s="2"/>
      <c r="T162" s="2"/>
      <c r="U162" s="2"/>
      <c r="W162" s="2"/>
      <c r="X162" s="2"/>
      <c r="Z162" s="2"/>
      <c r="AA162" s="2"/>
      <c r="AC162" s="2"/>
      <c r="AD162" s="2"/>
      <c r="AF162" s="2"/>
      <c r="AG162" s="2"/>
      <c r="AI162" s="2"/>
      <c r="AJ162" s="2"/>
      <c r="AL162" s="2"/>
      <c r="AM162" s="2"/>
      <c r="AO162" s="2"/>
      <c r="AP162" s="2"/>
    </row>
    <row r="163" spans="2:42">
      <c r="B163" s="2"/>
      <c r="C163" s="2"/>
      <c r="D163" s="2"/>
      <c r="E163" s="2"/>
      <c r="F163" s="2"/>
      <c r="H163" s="2"/>
      <c r="I163" s="2"/>
      <c r="K163" s="2"/>
      <c r="L163" s="2"/>
      <c r="N163" s="2"/>
      <c r="O163" s="2"/>
      <c r="Q163" s="2"/>
      <c r="R163" s="2"/>
      <c r="T163" s="2"/>
      <c r="U163" s="2"/>
      <c r="W163" s="2"/>
      <c r="X163" s="2"/>
      <c r="Z163" s="2"/>
      <c r="AA163" s="2"/>
      <c r="AC163" s="2"/>
      <c r="AD163" s="2"/>
      <c r="AF163" s="2"/>
      <c r="AG163" s="2"/>
      <c r="AI163" s="2"/>
      <c r="AJ163" s="2"/>
      <c r="AL163" s="2"/>
      <c r="AM163" s="2"/>
      <c r="AO163" s="2"/>
      <c r="AP163" s="2"/>
    </row>
    <row r="164" spans="2:42">
      <c r="B164" s="2"/>
      <c r="C164" s="2"/>
      <c r="D164" s="2"/>
      <c r="E164" s="2"/>
      <c r="F164" s="2"/>
      <c r="H164" s="2"/>
      <c r="I164" s="2"/>
      <c r="K164" s="2"/>
      <c r="L164" s="2"/>
      <c r="N164" s="2"/>
      <c r="O164" s="2"/>
      <c r="Q164" s="2"/>
      <c r="R164" s="2"/>
      <c r="T164" s="2"/>
      <c r="U164" s="2"/>
      <c r="W164" s="2"/>
      <c r="X164" s="2"/>
      <c r="Z164" s="2"/>
      <c r="AA164" s="2"/>
      <c r="AC164" s="2"/>
      <c r="AD164" s="2"/>
      <c r="AF164" s="2"/>
      <c r="AG164" s="2"/>
      <c r="AI164" s="2"/>
      <c r="AJ164" s="2"/>
      <c r="AL164" s="2"/>
      <c r="AM164" s="2"/>
      <c r="AO164" s="2"/>
      <c r="AP164" s="2"/>
    </row>
    <row r="165" spans="2:42">
      <c r="B165" s="2"/>
      <c r="C165" s="2"/>
      <c r="D165" s="2"/>
      <c r="E165" s="2"/>
      <c r="F165" s="2"/>
      <c r="H165" s="2"/>
      <c r="I165" s="2"/>
      <c r="K165" s="2"/>
      <c r="L165" s="2"/>
      <c r="N165" s="2"/>
      <c r="O165" s="2"/>
      <c r="Q165" s="2"/>
      <c r="R165" s="2"/>
      <c r="T165" s="2"/>
      <c r="U165" s="2"/>
      <c r="W165" s="2"/>
      <c r="X165" s="2"/>
      <c r="Z165" s="2"/>
      <c r="AA165" s="2"/>
      <c r="AC165" s="2"/>
      <c r="AD165" s="2"/>
      <c r="AF165" s="2"/>
      <c r="AG165" s="2"/>
      <c r="AI165" s="2"/>
      <c r="AJ165" s="2"/>
      <c r="AL165" s="2"/>
      <c r="AM165" s="2"/>
      <c r="AO165" s="2"/>
      <c r="AP165" s="2"/>
    </row>
    <row r="166" spans="2:42">
      <c r="B166" s="2"/>
      <c r="C166" s="2"/>
      <c r="D166" s="2"/>
      <c r="E166" s="2"/>
      <c r="F166" s="2"/>
      <c r="H166" s="2"/>
      <c r="I166" s="2"/>
      <c r="K166" s="2"/>
      <c r="L166" s="2"/>
      <c r="N166" s="2"/>
      <c r="O166" s="2"/>
      <c r="Q166" s="2"/>
      <c r="R166" s="2"/>
      <c r="T166" s="2"/>
      <c r="U166" s="2"/>
      <c r="W166" s="2"/>
      <c r="X166" s="2"/>
      <c r="Z166" s="2"/>
      <c r="AA166" s="2"/>
      <c r="AC166" s="2"/>
      <c r="AD166" s="2"/>
      <c r="AF166" s="2"/>
      <c r="AG166" s="2"/>
      <c r="AI166" s="2"/>
      <c r="AJ166" s="2"/>
      <c r="AL166" s="2"/>
      <c r="AM166" s="2"/>
      <c r="AO166" s="2"/>
      <c r="AP166" s="2"/>
    </row>
    <row r="167" spans="2:42">
      <c r="B167" s="2"/>
      <c r="C167" s="2"/>
      <c r="D167" s="2"/>
      <c r="E167" s="2"/>
      <c r="F167" s="2"/>
      <c r="H167" s="2"/>
      <c r="I167" s="2"/>
      <c r="K167" s="2"/>
      <c r="L167" s="2"/>
      <c r="N167" s="2"/>
      <c r="O167" s="2"/>
      <c r="Q167" s="2"/>
      <c r="R167" s="2"/>
      <c r="T167" s="2"/>
      <c r="U167" s="2"/>
      <c r="W167" s="2"/>
      <c r="X167" s="2"/>
      <c r="Z167" s="2"/>
      <c r="AA167" s="2"/>
      <c r="AC167" s="2"/>
      <c r="AD167" s="2"/>
      <c r="AF167" s="2"/>
      <c r="AG167" s="2"/>
      <c r="AI167" s="2"/>
      <c r="AJ167" s="2"/>
      <c r="AL167" s="2"/>
      <c r="AM167" s="2"/>
      <c r="AO167" s="2"/>
      <c r="AP167" s="2"/>
    </row>
    <row r="168" spans="2:42">
      <c r="B168" s="2"/>
      <c r="C168" s="2"/>
      <c r="D168" s="2"/>
      <c r="E168" s="2"/>
      <c r="F168" s="2"/>
      <c r="H168" s="2"/>
      <c r="I168" s="2"/>
      <c r="K168" s="2"/>
      <c r="L168" s="2"/>
      <c r="N168" s="2"/>
      <c r="O168" s="2"/>
      <c r="Q168" s="2"/>
      <c r="R168" s="2"/>
      <c r="T168" s="2"/>
      <c r="U168" s="2"/>
      <c r="W168" s="2"/>
      <c r="X168" s="2"/>
      <c r="Z168" s="2"/>
      <c r="AA168" s="2"/>
      <c r="AC168" s="2"/>
      <c r="AD168" s="2"/>
      <c r="AF168" s="2"/>
      <c r="AG168" s="2"/>
      <c r="AI168" s="2"/>
      <c r="AJ168" s="2"/>
      <c r="AL168" s="2"/>
      <c r="AM168" s="2"/>
      <c r="AO168" s="2"/>
      <c r="AP168" s="2"/>
    </row>
    <row r="169" spans="2:42">
      <c r="B169" s="2"/>
      <c r="C169" s="2"/>
      <c r="D169" s="2"/>
      <c r="E169" s="2"/>
      <c r="F169" s="2"/>
      <c r="H169" s="2"/>
      <c r="I169" s="2"/>
      <c r="K169" s="2"/>
      <c r="L169" s="2"/>
      <c r="N169" s="2"/>
      <c r="O169" s="2"/>
      <c r="Q169" s="2"/>
      <c r="R169" s="2"/>
      <c r="T169" s="2"/>
      <c r="U169" s="2"/>
      <c r="W169" s="2"/>
      <c r="X169" s="2"/>
      <c r="Z169" s="2"/>
      <c r="AA169" s="2"/>
      <c r="AC169" s="2"/>
      <c r="AD169" s="2"/>
      <c r="AF169" s="2"/>
      <c r="AG169" s="2"/>
      <c r="AI169" s="2"/>
      <c r="AJ169" s="2"/>
      <c r="AL169" s="2"/>
      <c r="AM169" s="2"/>
      <c r="AO169" s="2"/>
      <c r="AP169" s="2"/>
    </row>
    <row r="170" spans="2:42">
      <c r="B170" s="2"/>
      <c r="C170" s="2"/>
      <c r="D170" s="2"/>
      <c r="E170" s="2"/>
      <c r="F170" s="2"/>
      <c r="H170" s="2"/>
      <c r="I170" s="2"/>
      <c r="K170" s="2"/>
      <c r="L170" s="2"/>
      <c r="N170" s="2"/>
      <c r="O170" s="2"/>
      <c r="Q170" s="2"/>
      <c r="R170" s="2"/>
      <c r="T170" s="2"/>
      <c r="U170" s="2"/>
      <c r="W170" s="2"/>
      <c r="X170" s="2"/>
      <c r="Z170" s="2"/>
      <c r="AA170" s="2"/>
      <c r="AC170" s="2"/>
      <c r="AD170" s="2"/>
      <c r="AF170" s="2"/>
      <c r="AG170" s="2"/>
      <c r="AI170" s="2"/>
      <c r="AJ170" s="2"/>
      <c r="AL170" s="2"/>
      <c r="AM170" s="2"/>
      <c r="AO170" s="2"/>
      <c r="AP170" s="2"/>
    </row>
    <row r="171" spans="2:42">
      <c r="B171" s="2"/>
      <c r="C171" s="2"/>
      <c r="D171" s="2"/>
      <c r="E171" s="2"/>
      <c r="F171" s="2"/>
      <c r="H171" s="2"/>
      <c r="I171" s="2"/>
      <c r="K171" s="2"/>
      <c r="L171" s="2"/>
      <c r="N171" s="2"/>
      <c r="O171" s="2"/>
      <c r="Q171" s="2"/>
      <c r="R171" s="2"/>
      <c r="T171" s="2"/>
      <c r="U171" s="2"/>
      <c r="W171" s="2"/>
      <c r="X171" s="2"/>
      <c r="Z171" s="2"/>
      <c r="AA171" s="2"/>
      <c r="AC171" s="2"/>
      <c r="AD171" s="2"/>
      <c r="AF171" s="2"/>
      <c r="AG171" s="2"/>
      <c r="AI171" s="2"/>
      <c r="AJ171" s="2"/>
      <c r="AL171" s="2"/>
      <c r="AM171" s="2"/>
      <c r="AO171" s="2"/>
      <c r="AP171" s="2"/>
    </row>
    <row r="172" spans="2:42">
      <c r="B172" s="2"/>
      <c r="C172" s="2"/>
      <c r="D172" s="2"/>
      <c r="E172" s="2"/>
      <c r="F172" s="2"/>
      <c r="H172" s="2"/>
      <c r="I172" s="2"/>
      <c r="K172" s="2"/>
      <c r="L172" s="2"/>
      <c r="N172" s="2"/>
      <c r="O172" s="2"/>
      <c r="Q172" s="2"/>
      <c r="R172" s="2"/>
      <c r="T172" s="2"/>
      <c r="U172" s="2"/>
      <c r="W172" s="2"/>
      <c r="X172" s="2"/>
      <c r="Z172" s="2"/>
      <c r="AA172" s="2"/>
      <c r="AC172" s="2"/>
      <c r="AD172" s="2"/>
      <c r="AF172" s="2"/>
      <c r="AG172" s="2"/>
      <c r="AI172" s="2"/>
      <c r="AJ172" s="2"/>
      <c r="AL172" s="2"/>
      <c r="AM172" s="2"/>
      <c r="AO172" s="2"/>
      <c r="AP172" s="2"/>
    </row>
    <row r="173" spans="2:42">
      <c r="B173" s="2"/>
      <c r="C173" s="2"/>
      <c r="D173" s="2"/>
      <c r="E173" s="2"/>
      <c r="F173" s="2"/>
      <c r="H173" s="2"/>
      <c r="I173" s="2"/>
      <c r="K173" s="2"/>
      <c r="L173" s="2"/>
      <c r="N173" s="2"/>
      <c r="O173" s="2"/>
      <c r="Q173" s="2"/>
      <c r="R173" s="2"/>
      <c r="T173" s="2"/>
      <c r="U173" s="2"/>
      <c r="W173" s="2"/>
      <c r="X173" s="2"/>
      <c r="Z173" s="2"/>
      <c r="AA173" s="2"/>
      <c r="AC173" s="2"/>
      <c r="AD173" s="2"/>
      <c r="AF173" s="2"/>
      <c r="AG173" s="2"/>
      <c r="AI173" s="2"/>
      <c r="AJ173" s="2"/>
      <c r="AL173" s="2"/>
      <c r="AM173" s="2"/>
      <c r="AO173" s="2"/>
      <c r="AP173" s="2"/>
    </row>
    <row r="174" spans="2:42">
      <c r="B174" s="2"/>
      <c r="C174" s="2"/>
      <c r="D174" s="2"/>
      <c r="E174" s="2"/>
      <c r="F174" s="2"/>
      <c r="H174" s="2"/>
      <c r="I174" s="2"/>
      <c r="K174" s="2"/>
      <c r="L174" s="2"/>
      <c r="N174" s="2"/>
      <c r="O174" s="2"/>
      <c r="Q174" s="2"/>
      <c r="R174" s="2"/>
      <c r="T174" s="2"/>
      <c r="U174" s="2"/>
      <c r="W174" s="2"/>
      <c r="X174" s="2"/>
      <c r="Z174" s="2"/>
      <c r="AA174" s="2"/>
      <c r="AC174" s="2"/>
      <c r="AD174" s="2"/>
      <c r="AF174" s="2"/>
      <c r="AG174" s="2"/>
      <c r="AI174" s="2"/>
      <c r="AJ174" s="2"/>
      <c r="AL174" s="2"/>
      <c r="AM174" s="2"/>
      <c r="AO174" s="2"/>
      <c r="AP174" s="2"/>
    </row>
    <row r="175" spans="2:42">
      <c r="B175" s="2"/>
      <c r="C175" s="2"/>
      <c r="D175" s="2"/>
      <c r="E175" s="2"/>
      <c r="F175" s="2"/>
      <c r="H175" s="2"/>
      <c r="I175" s="2"/>
      <c r="K175" s="2"/>
      <c r="L175" s="2"/>
      <c r="N175" s="2"/>
      <c r="O175" s="2"/>
      <c r="Q175" s="2"/>
      <c r="R175" s="2"/>
      <c r="T175" s="2"/>
      <c r="U175" s="2"/>
      <c r="W175" s="2"/>
      <c r="X175" s="2"/>
      <c r="Z175" s="2"/>
      <c r="AA175" s="2"/>
      <c r="AC175" s="2"/>
      <c r="AD175" s="2"/>
      <c r="AF175" s="2"/>
      <c r="AG175" s="2"/>
      <c r="AI175" s="2"/>
      <c r="AJ175" s="2"/>
      <c r="AL175" s="2"/>
      <c r="AM175" s="2"/>
      <c r="AO175" s="2"/>
      <c r="AP175" s="2"/>
    </row>
    <row r="176" spans="2:42">
      <c r="B176" s="2"/>
      <c r="C176" s="2"/>
      <c r="D176" s="2"/>
      <c r="E176" s="2"/>
      <c r="F176" s="2"/>
      <c r="H176" s="2"/>
      <c r="I176" s="2"/>
      <c r="K176" s="2"/>
      <c r="L176" s="2"/>
      <c r="N176" s="2"/>
      <c r="O176" s="2"/>
      <c r="Q176" s="2"/>
      <c r="R176" s="2"/>
      <c r="T176" s="2"/>
      <c r="U176" s="2"/>
      <c r="W176" s="2"/>
      <c r="X176" s="2"/>
      <c r="Z176" s="2"/>
      <c r="AA176" s="2"/>
      <c r="AC176" s="2"/>
      <c r="AD176" s="2"/>
      <c r="AF176" s="2"/>
      <c r="AG176" s="2"/>
      <c r="AI176" s="2"/>
      <c r="AJ176" s="2"/>
      <c r="AL176" s="2"/>
      <c r="AM176" s="2"/>
      <c r="AO176" s="2"/>
      <c r="AP176" s="2"/>
    </row>
    <row r="177" spans="2:42">
      <c r="B177" s="2"/>
      <c r="C177" s="2"/>
      <c r="D177" s="2"/>
      <c r="E177" s="2"/>
      <c r="F177" s="2"/>
      <c r="H177" s="2"/>
      <c r="I177" s="2"/>
      <c r="K177" s="2"/>
      <c r="L177" s="2"/>
      <c r="N177" s="2"/>
      <c r="O177" s="2"/>
      <c r="Q177" s="2"/>
      <c r="R177" s="2"/>
      <c r="T177" s="2"/>
      <c r="U177" s="2"/>
      <c r="W177" s="2"/>
      <c r="X177" s="2"/>
      <c r="Z177" s="2"/>
      <c r="AA177" s="2"/>
      <c r="AC177" s="2"/>
      <c r="AD177" s="2"/>
      <c r="AF177" s="2"/>
      <c r="AG177" s="2"/>
      <c r="AI177" s="2"/>
      <c r="AJ177" s="2"/>
      <c r="AL177" s="2"/>
      <c r="AM177" s="2"/>
      <c r="AO177" s="2"/>
      <c r="AP177" s="2"/>
    </row>
    <row r="178" spans="2:42">
      <c r="B178" s="2"/>
      <c r="C178" s="2"/>
      <c r="D178" s="2"/>
      <c r="E178" s="2"/>
      <c r="F178" s="2"/>
      <c r="H178" s="2"/>
      <c r="I178" s="2"/>
      <c r="K178" s="2"/>
      <c r="L178" s="2"/>
      <c r="N178" s="2"/>
      <c r="O178" s="2"/>
      <c r="Q178" s="2"/>
      <c r="R178" s="2"/>
      <c r="T178" s="2"/>
      <c r="U178" s="2"/>
      <c r="W178" s="2"/>
      <c r="X178" s="2"/>
      <c r="Z178" s="2"/>
      <c r="AA178" s="2"/>
      <c r="AC178" s="2"/>
      <c r="AD178" s="2"/>
      <c r="AF178" s="2"/>
      <c r="AG178" s="2"/>
      <c r="AI178" s="2"/>
      <c r="AJ178" s="2"/>
      <c r="AL178" s="2"/>
      <c r="AM178" s="2"/>
      <c r="AO178" s="2"/>
      <c r="AP178" s="2"/>
    </row>
    <row r="179" spans="2:42">
      <c r="B179" s="2"/>
      <c r="C179" s="2"/>
      <c r="D179" s="2"/>
      <c r="E179" s="2"/>
      <c r="F179" s="2"/>
      <c r="H179" s="2"/>
      <c r="I179" s="2"/>
      <c r="K179" s="2"/>
      <c r="L179" s="2"/>
      <c r="N179" s="2"/>
      <c r="O179" s="2"/>
      <c r="Q179" s="2"/>
      <c r="R179" s="2"/>
      <c r="T179" s="2"/>
      <c r="U179" s="2"/>
      <c r="W179" s="2"/>
      <c r="X179" s="2"/>
      <c r="Z179" s="2"/>
      <c r="AA179" s="2"/>
      <c r="AC179" s="2"/>
      <c r="AD179" s="2"/>
      <c r="AF179" s="2"/>
      <c r="AG179" s="2"/>
      <c r="AI179" s="2"/>
      <c r="AJ179" s="2"/>
      <c r="AL179" s="2"/>
      <c r="AM179" s="2"/>
      <c r="AO179" s="2"/>
      <c r="AP179" s="2"/>
    </row>
    <row r="180" spans="2:42">
      <c r="B180" s="2"/>
      <c r="C180" s="2"/>
      <c r="D180" s="2"/>
      <c r="E180" s="2"/>
      <c r="F180" s="2"/>
      <c r="H180" s="2"/>
      <c r="I180" s="2"/>
      <c r="K180" s="2"/>
      <c r="L180" s="2"/>
      <c r="N180" s="2"/>
      <c r="O180" s="2"/>
      <c r="Q180" s="2"/>
      <c r="R180" s="2"/>
      <c r="T180" s="2"/>
      <c r="U180" s="2"/>
      <c r="W180" s="2"/>
      <c r="X180" s="2"/>
      <c r="Z180" s="2"/>
      <c r="AA180" s="2"/>
      <c r="AC180" s="2"/>
      <c r="AD180" s="2"/>
      <c r="AF180" s="2"/>
      <c r="AG180" s="2"/>
      <c r="AI180" s="2"/>
      <c r="AJ180" s="2"/>
      <c r="AL180" s="2"/>
      <c r="AM180" s="2"/>
      <c r="AO180" s="2"/>
      <c r="AP180" s="2"/>
    </row>
    <row r="181" spans="2:42">
      <c r="B181" s="2"/>
      <c r="C181" s="2"/>
      <c r="D181" s="2"/>
      <c r="E181" s="2"/>
      <c r="F181" s="2"/>
      <c r="H181" s="2"/>
      <c r="I181" s="2"/>
      <c r="K181" s="2"/>
      <c r="L181" s="2"/>
      <c r="N181" s="2"/>
      <c r="O181" s="2"/>
      <c r="Q181" s="2"/>
      <c r="R181" s="2"/>
      <c r="T181" s="2"/>
      <c r="U181" s="2"/>
      <c r="W181" s="2"/>
      <c r="X181" s="2"/>
      <c r="Z181" s="2"/>
      <c r="AA181" s="2"/>
      <c r="AC181" s="2"/>
      <c r="AD181" s="2"/>
      <c r="AF181" s="2"/>
      <c r="AG181" s="2"/>
      <c r="AI181" s="2"/>
      <c r="AJ181" s="2"/>
      <c r="AL181" s="2"/>
      <c r="AM181" s="2"/>
      <c r="AO181" s="2"/>
      <c r="AP181" s="2"/>
    </row>
    <row r="182" spans="2:42">
      <c r="B182" s="2"/>
      <c r="C182" s="2"/>
      <c r="D182" s="2"/>
      <c r="E182" s="2"/>
      <c r="F182" s="2"/>
      <c r="H182" s="2"/>
      <c r="I182" s="2"/>
      <c r="K182" s="2"/>
      <c r="L182" s="2"/>
      <c r="N182" s="2"/>
      <c r="O182" s="2"/>
      <c r="Q182" s="2"/>
      <c r="R182" s="2"/>
      <c r="T182" s="2"/>
      <c r="U182" s="2"/>
      <c r="W182" s="2"/>
      <c r="X182" s="2"/>
      <c r="Z182" s="2"/>
      <c r="AA182" s="2"/>
      <c r="AC182" s="2"/>
      <c r="AD182" s="2"/>
      <c r="AF182" s="2"/>
      <c r="AG182" s="2"/>
      <c r="AI182" s="2"/>
      <c r="AJ182" s="2"/>
      <c r="AL182" s="2"/>
      <c r="AM182" s="2"/>
      <c r="AO182" s="2"/>
      <c r="AP182" s="2"/>
    </row>
    <row r="183" spans="2:42">
      <c r="B183" s="2"/>
      <c r="C183" s="2"/>
      <c r="D183" s="2"/>
      <c r="E183" s="2"/>
      <c r="F183" s="2"/>
      <c r="H183" s="2"/>
      <c r="I183" s="2"/>
      <c r="K183" s="2"/>
      <c r="L183" s="2"/>
      <c r="N183" s="2"/>
      <c r="O183" s="2"/>
      <c r="Q183" s="2"/>
      <c r="R183" s="2"/>
      <c r="T183" s="2"/>
      <c r="U183" s="2"/>
      <c r="W183" s="2"/>
      <c r="X183" s="2"/>
      <c r="Z183" s="2"/>
      <c r="AA183" s="2"/>
      <c r="AC183" s="2"/>
      <c r="AD183" s="2"/>
      <c r="AF183" s="2"/>
      <c r="AG183" s="2"/>
      <c r="AI183" s="2"/>
      <c r="AJ183" s="2"/>
      <c r="AL183" s="2"/>
      <c r="AM183" s="2"/>
      <c r="AO183" s="2"/>
      <c r="AP183" s="2"/>
    </row>
    <row r="184" spans="2:42">
      <c r="B184" s="2"/>
      <c r="C184" s="2"/>
      <c r="D184" s="2"/>
      <c r="E184" s="2"/>
      <c r="F184" s="2"/>
      <c r="H184" s="2"/>
      <c r="I184" s="2"/>
      <c r="K184" s="2"/>
      <c r="L184" s="2"/>
      <c r="N184" s="2"/>
      <c r="O184" s="2"/>
      <c r="Q184" s="2"/>
      <c r="R184" s="2"/>
      <c r="T184" s="2"/>
      <c r="U184" s="2"/>
      <c r="W184" s="2"/>
      <c r="X184" s="2"/>
      <c r="Z184" s="2"/>
      <c r="AA184" s="2"/>
      <c r="AC184" s="2"/>
      <c r="AD184" s="2"/>
      <c r="AF184" s="2"/>
      <c r="AG184" s="2"/>
      <c r="AI184" s="2"/>
      <c r="AJ184" s="2"/>
      <c r="AL184" s="2"/>
      <c r="AM184" s="2"/>
      <c r="AO184" s="2"/>
      <c r="AP184" s="2"/>
    </row>
    <row r="185" spans="2:42">
      <c r="B185" s="2"/>
      <c r="C185" s="2"/>
      <c r="D185" s="2"/>
      <c r="E185" s="2"/>
      <c r="F185" s="2"/>
      <c r="H185" s="2"/>
      <c r="I185" s="2"/>
      <c r="K185" s="2"/>
      <c r="L185" s="2"/>
      <c r="N185" s="2"/>
      <c r="O185" s="2"/>
      <c r="Q185" s="2"/>
      <c r="R185" s="2"/>
      <c r="T185" s="2"/>
      <c r="U185" s="2"/>
      <c r="W185" s="2"/>
      <c r="X185" s="2"/>
      <c r="Z185" s="2"/>
      <c r="AA185" s="2"/>
      <c r="AC185" s="2"/>
      <c r="AD185" s="2"/>
      <c r="AF185" s="2"/>
      <c r="AG185" s="2"/>
      <c r="AI185" s="2"/>
      <c r="AJ185" s="2"/>
      <c r="AL185" s="2"/>
      <c r="AM185" s="2"/>
      <c r="AO185" s="2"/>
      <c r="AP185" s="2"/>
    </row>
    <row r="186" spans="2:42">
      <c r="B186" s="2"/>
      <c r="C186" s="2"/>
      <c r="D186" s="2"/>
      <c r="E186" s="2"/>
      <c r="F186" s="2"/>
      <c r="H186" s="2"/>
      <c r="I186" s="2"/>
      <c r="K186" s="2"/>
      <c r="L186" s="2"/>
      <c r="N186" s="2"/>
      <c r="O186" s="2"/>
      <c r="Q186" s="2"/>
      <c r="R186" s="2"/>
      <c r="T186" s="2"/>
      <c r="U186" s="2"/>
      <c r="W186" s="2"/>
      <c r="X186" s="2"/>
      <c r="Z186" s="2"/>
      <c r="AA186" s="2"/>
      <c r="AC186" s="2"/>
      <c r="AD186" s="2"/>
      <c r="AF186" s="2"/>
      <c r="AG186" s="2"/>
      <c r="AI186" s="2"/>
      <c r="AJ186" s="2"/>
      <c r="AL186" s="2"/>
      <c r="AM186" s="2"/>
      <c r="AO186" s="2"/>
      <c r="AP186" s="2"/>
    </row>
    <row r="187" spans="2:42">
      <c r="B187" s="2"/>
      <c r="C187" s="2"/>
      <c r="D187" s="2"/>
      <c r="E187" s="2"/>
      <c r="F187" s="2"/>
      <c r="H187" s="2"/>
      <c r="I187" s="2"/>
      <c r="K187" s="2"/>
      <c r="L187" s="2"/>
      <c r="N187" s="2"/>
      <c r="O187" s="2"/>
      <c r="Q187" s="2"/>
      <c r="R187" s="2"/>
      <c r="T187" s="2"/>
      <c r="U187" s="2"/>
      <c r="W187" s="2"/>
      <c r="X187" s="2"/>
      <c r="Z187" s="2"/>
      <c r="AA187" s="2"/>
      <c r="AC187" s="2"/>
      <c r="AD187" s="2"/>
      <c r="AF187" s="2"/>
      <c r="AG187" s="2"/>
      <c r="AI187" s="2"/>
      <c r="AJ187" s="2"/>
      <c r="AL187" s="2"/>
      <c r="AM187" s="2"/>
      <c r="AO187" s="2"/>
      <c r="AP187" s="2"/>
    </row>
    <row r="188" spans="2:42">
      <c r="B188" s="2"/>
      <c r="C188" s="2"/>
      <c r="D188" s="2"/>
      <c r="E188" s="2"/>
      <c r="F188" s="2"/>
      <c r="H188" s="2"/>
      <c r="I188" s="2"/>
      <c r="K188" s="2"/>
      <c r="L188" s="2"/>
      <c r="N188" s="2"/>
      <c r="O188" s="2"/>
      <c r="Q188" s="2"/>
      <c r="R188" s="2"/>
      <c r="T188" s="2"/>
      <c r="U188" s="2"/>
      <c r="W188" s="2"/>
      <c r="X188" s="2"/>
      <c r="Z188" s="2"/>
      <c r="AA188" s="2"/>
      <c r="AC188" s="2"/>
      <c r="AD188" s="2"/>
      <c r="AF188" s="2"/>
      <c r="AG188" s="2"/>
      <c r="AI188" s="2"/>
      <c r="AJ188" s="2"/>
      <c r="AL188" s="2"/>
      <c r="AM188" s="2"/>
      <c r="AO188" s="2"/>
      <c r="AP188" s="2"/>
    </row>
    <row r="189" spans="2:42">
      <c r="B189" s="2"/>
      <c r="C189" s="2"/>
      <c r="D189" s="2"/>
      <c r="E189" s="2"/>
      <c r="F189" s="2"/>
      <c r="H189" s="2"/>
      <c r="I189" s="2"/>
      <c r="K189" s="2"/>
      <c r="L189" s="2"/>
      <c r="N189" s="2"/>
      <c r="O189" s="2"/>
      <c r="Q189" s="2"/>
      <c r="R189" s="2"/>
      <c r="T189" s="2"/>
      <c r="U189" s="2"/>
      <c r="W189" s="2"/>
      <c r="X189" s="2"/>
      <c r="Z189" s="2"/>
      <c r="AA189" s="2"/>
      <c r="AC189" s="2"/>
      <c r="AD189" s="2"/>
      <c r="AF189" s="2"/>
      <c r="AG189" s="2"/>
      <c r="AI189" s="2"/>
      <c r="AJ189" s="2"/>
      <c r="AL189" s="2"/>
      <c r="AM189" s="2"/>
      <c r="AO189" s="2"/>
      <c r="AP189" s="2"/>
    </row>
    <row r="190" spans="2:42">
      <c r="B190" s="2"/>
      <c r="C190" s="2"/>
      <c r="D190" s="2"/>
      <c r="E190" s="2"/>
      <c r="F190" s="2"/>
      <c r="H190" s="2"/>
      <c r="I190" s="2"/>
      <c r="K190" s="2"/>
      <c r="L190" s="2"/>
      <c r="N190" s="2"/>
      <c r="O190" s="2"/>
      <c r="Q190" s="2"/>
      <c r="R190" s="2"/>
      <c r="T190" s="2"/>
      <c r="U190" s="2"/>
      <c r="W190" s="2"/>
      <c r="X190" s="2"/>
      <c r="Z190" s="2"/>
      <c r="AA190" s="2"/>
      <c r="AC190" s="2"/>
      <c r="AD190" s="2"/>
      <c r="AF190" s="2"/>
      <c r="AG190" s="2"/>
      <c r="AI190" s="2"/>
      <c r="AJ190" s="2"/>
      <c r="AL190" s="2"/>
      <c r="AM190" s="2"/>
      <c r="AO190" s="2"/>
      <c r="AP190" s="2"/>
    </row>
    <row r="191" spans="2:42">
      <c r="B191" s="2"/>
      <c r="C191" s="2"/>
      <c r="D191" s="2"/>
      <c r="E191" s="2"/>
      <c r="F191" s="2"/>
      <c r="H191" s="2"/>
      <c r="I191" s="2"/>
      <c r="K191" s="2"/>
      <c r="L191" s="2"/>
      <c r="N191" s="2"/>
      <c r="O191" s="2"/>
      <c r="Q191" s="2"/>
      <c r="R191" s="2"/>
      <c r="T191" s="2"/>
      <c r="U191" s="2"/>
      <c r="W191" s="2"/>
      <c r="X191" s="2"/>
      <c r="Z191" s="2"/>
      <c r="AA191" s="2"/>
      <c r="AC191" s="2"/>
      <c r="AD191" s="2"/>
      <c r="AF191" s="2"/>
      <c r="AG191" s="2"/>
      <c r="AI191" s="2"/>
      <c r="AJ191" s="2"/>
      <c r="AL191" s="2"/>
      <c r="AM191" s="2"/>
      <c r="AO191" s="2"/>
      <c r="AP191" s="2"/>
    </row>
    <row r="192" spans="2:42">
      <c r="B192" s="2"/>
      <c r="C192" s="2"/>
      <c r="D192" s="2"/>
      <c r="E192" s="2"/>
      <c r="F192" s="2"/>
      <c r="H192" s="2"/>
      <c r="I192" s="2"/>
      <c r="K192" s="2"/>
      <c r="L192" s="2"/>
      <c r="N192" s="2"/>
      <c r="O192" s="2"/>
      <c r="Q192" s="2"/>
      <c r="R192" s="2"/>
      <c r="T192" s="2"/>
      <c r="U192" s="2"/>
      <c r="W192" s="2"/>
      <c r="X192" s="2"/>
      <c r="Z192" s="2"/>
      <c r="AA192" s="2"/>
      <c r="AC192" s="2"/>
      <c r="AD192" s="2"/>
      <c r="AF192" s="2"/>
      <c r="AG192" s="2"/>
      <c r="AI192" s="2"/>
      <c r="AJ192" s="2"/>
      <c r="AL192" s="2"/>
      <c r="AM192" s="2"/>
      <c r="AO192" s="2"/>
      <c r="AP192" s="2"/>
    </row>
    <row r="193" spans="2:42">
      <c r="B193" s="2"/>
      <c r="C193" s="2"/>
      <c r="D193" s="2"/>
      <c r="E193" s="2"/>
      <c r="F193" s="2"/>
      <c r="H193" s="2"/>
      <c r="I193" s="2"/>
      <c r="K193" s="2"/>
      <c r="L193" s="2"/>
      <c r="N193" s="2"/>
      <c r="O193" s="2"/>
      <c r="Q193" s="2"/>
      <c r="R193" s="2"/>
      <c r="T193" s="2"/>
      <c r="U193" s="2"/>
      <c r="W193" s="2"/>
      <c r="X193" s="2"/>
      <c r="Z193" s="2"/>
      <c r="AA193" s="2"/>
      <c r="AC193" s="2"/>
      <c r="AD193" s="2"/>
      <c r="AF193" s="2"/>
      <c r="AG193" s="2"/>
      <c r="AI193" s="2"/>
      <c r="AJ193" s="2"/>
      <c r="AL193" s="2"/>
      <c r="AM193" s="2"/>
      <c r="AO193" s="2"/>
      <c r="AP193" s="2"/>
    </row>
    <row r="194" spans="2:42">
      <c r="B194" s="2"/>
      <c r="C194" s="2"/>
      <c r="D194" s="2"/>
      <c r="E194" s="2"/>
      <c r="F194" s="2"/>
      <c r="H194" s="2"/>
      <c r="I194" s="2"/>
      <c r="K194" s="2"/>
      <c r="L194" s="2"/>
      <c r="N194" s="2"/>
      <c r="O194" s="2"/>
      <c r="Q194" s="2"/>
      <c r="R194" s="2"/>
      <c r="T194" s="2"/>
      <c r="U194" s="2"/>
      <c r="W194" s="2"/>
      <c r="X194" s="2"/>
      <c r="Z194" s="2"/>
      <c r="AA194" s="2"/>
      <c r="AC194" s="2"/>
      <c r="AD194" s="2"/>
      <c r="AF194" s="2"/>
      <c r="AG194" s="2"/>
      <c r="AI194" s="2"/>
      <c r="AJ194" s="2"/>
      <c r="AL194" s="2"/>
      <c r="AM194" s="2"/>
      <c r="AO194" s="2"/>
      <c r="AP194" s="2"/>
    </row>
    <row r="195" spans="2:42">
      <c r="B195" s="2"/>
      <c r="C195" s="2"/>
      <c r="D195" s="2"/>
      <c r="E195" s="2"/>
      <c r="F195" s="2"/>
      <c r="H195" s="2"/>
      <c r="I195" s="2"/>
      <c r="K195" s="2"/>
      <c r="L195" s="2"/>
      <c r="N195" s="2"/>
      <c r="O195" s="2"/>
      <c r="Q195" s="2"/>
      <c r="R195" s="2"/>
      <c r="T195" s="2"/>
      <c r="U195" s="2"/>
      <c r="W195" s="2"/>
      <c r="X195" s="2"/>
      <c r="Z195" s="2"/>
      <c r="AA195" s="2"/>
      <c r="AC195" s="2"/>
      <c r="AD195" s="2"/>
      <c r="AF195" s="2"/>
      <c r="AG195" s="2"/>
      <c r="AI195" s="2"/>
      <c r="AJ195" s="2"/>
      <c r="AL195" s="2"/>
      <c r="AM195" s="2"/>
      <c r="AO195" s="2"/>
      <c r="AP195" s="2"/>
    </row>
    <row r="196" spans="2:42">
      <c r="B196" s="2"/>
      <c r="C196" s="2"/>
      <c r="D196" s="2"/>
      <c r="E196" s="2"/>
      <c r="F196" s="2"/>
      <c r="H196" s="2"/>
      <c r="I196" s="2"/>
      <c r="K196" s="2"/>
      <c r="L196" s="2"/>
      <c r="N196" s="2"/>
      <c r="O196" s="2"/>
      <c r="Q196" s="2"/>
      <c r="R196" s="2"/>
      <c r="T196" s="2"/>
      <c r="U196" s="2"/>
      <c r="W196" s="2"/>
      <c r="X196" s="2"/>
      <c r="Z196" s="2"/>
      <c r="AA196" s="2"/>
      <c r="AC196" s="2"/>
      <c r="AD196" s="2"/>
      <c r="AF196" s="2"/>
      <c r="AG196" s="2"/>
      <c r="AI196" s="2"/>
      <c r="AJ196" s="2"/>
      <c r="AL196" s="2"/>
      <c r="AM196" s="2"/>
      <c r="AO196" s="2"/>
      <c r="AP196" s="2"/>
    </row>
    <row r="197" spans="2:42">
      <c r="B197" s="2"/>
      <c r="C197" s="2"/>
      <c r="D197" s="2"/>
      <c r="E197" s="2"/>
      <c r="F197" s="2"/>
      <c r="H197" s="2"/>
      <c r="I197" s="2"/>
      <c r="K197" s="2"/>
      <c r="L197" s="2"/>
      <c r="N197" s="2"/>
      <c r="O197" s="2"/>
      <c r="Q197" s="2"/>
      <c r="R197" s="2"/>
      <c r="T197" s="2"/>
      <c r="U197" s="2"/>
      <c r="W197" s="2"/>
      <c r="X197" s="2"/>
      <c r="Z197" s="2"/>
      <c r="AA197" s="2"/>
      <c r="AC197" s="2"/>
      <c r="AD197" s="2"/>
      <c r="AF197" s="2"/>
      <c r="AG197" s="2"/>
      <c r="AI197" s="2"/>
      <c r="AJ197" s="2"/>
      <c r="AL197" s="2"/>
      <c r="AM197" s="2"/>
      <c r="AO197" s="2"/>
      <c r="AP197" s="2"/>
    </row>
    <row r="198" spans="2:42">
      <c r="B198" s="2"/>
      <c r="C198" s="2"/>
      <c r="D198" s="2"/>
      <c r="E198" s="2"/>
      <c r="F198" s="2"/>
      <c r="H198" s="2"/>
      <c r="I198" s="2"/>
      <c r="K198" s="2"/>
      <c r="L198" s="2"/>
      <c r="N198" s="2"/>
      <c r="O198" s="2"/>
      <c r="Q198" s="2"/>
      <c r="R198" s="2"/>
      <c r="T198" s="2"/>
      <c r="U198" s="2"/>
      <c r="W198" s="2"/>
      <c r="X198" s="2"/>
      <c r="Z198" s="2"/>
      <c r="AA198" s="2"/>
      <c r="AC198" s="2"/>
      <c r="AD198" s="2"/>
      <c r="AF198" s="2"/>
      <c r="AG198" s="2"/>
      <c r="AI198" s="2"/>
      <c r="AJ198" s="2"/>
      <c r="AL198" s="2"/>
      <c r="AM198" s="2"/>
      <c r="AO198" s="2"/>
      <c r="AP198" s="2"/>
    </row>
    <row r="199" spans="2:42">
      <c r="B199" s="2"/>
      <c r="C199" s="2"/>
      <c r="D199" s="2"/>
      <c r="E199" s="2"/>
      <c r="F199" s="2"/>
      <c r="H199" s="2"/>
      <c r="I199" s="2"/>
      <c r="K199" s="2"/>
      <c r="L199" s="2"/>
      <c r="N199" s="2"/>
      <c r="O199" s="2"/>
      <c r="Q199" s="2"/>
      <c r="R199" s="2"/>
      <c r="T199" s="2"/>
      <c r="U199" s="2"/>
      <c r="W199" s="2"/>
      <c r="X199" s="2"/>
      <c r="Z199" s="2"/>
      <c r="AA199" s="2"/>
      <c r="AC199" s="2"/>
      <c r="AD199" s="2"/>
      <c r="AF199" s="2"/>
      <c r="AG199" s="2"/>
      <c r="AI199" s="2"/>
      <c r="AJ199" s="2"/>
      <c r="AL199" s="2"/>
      <c r="AM199" s="2"/>
      <c r="AO199" s="2"/>
      <c r="AP199" s="2"/>
    </row>
    <row r="200" spans="2:42">
      <c r="B200" s="2"/>
      <c r="C200" s="2"/>
      <c r="D200" s="2"/>
      <c r="E200" s="2"/>
      <c r="F200" s="2"/>
      <c r="H200" s="2"/>
      <c r="I200" s="2"/>
      <c r="K200" s="2"/>
      <c r="L200" s="2"/>
      <c r="N200" s="2"/>
      <c r="O200" s="2"/>
      <c r="Q200" s="2"/>
      <c r="R200" s="2"/>
      <c r="T200" s="2"/>
      <c r="U200" s="2"/>
      <c r="W200" s="2"/>
      <c r="X200" s="2"/>
      <c r="Z200" s="2"/>
      <c r="AA200" s="2"/>
      <c r="AC200" s="2"/>
      <c r="AD200" s="2"/>
      <c r="AF200" s="2"/>
      <c r="AG200" s="2"/>
      <c r="AI200" s="2"/>
      <c r="AJ200" s="2"/>
      <c r="AL200" s="2"/>
      <c r="AM200" s="2"/>
      <c r="AO200" s="2"/>
      <c r="AP200" s="2"/>
    </row>
    <row r="201" spans="2:42">
      <c r="B201" s="2"/>
      <c r="C201" s="2"/>
      <c r="D201" s="2"/>
      <c r="E201" s="2"/>
      <c r="F201" s="2"/>
      <c r="H201" s="2"/>
      <c r="I201" s="2"/>
      <c r="K201" s="2"/>
      <c r="L201" s="2"/>
      <c r="N201" s="2"/>
      <c r="O201" s="2"/>
      <c r="Q201" s="2"/>
      <c r="R201" s="2"/>
      <c r="T201" s="2"/>
      <c r="U201" s="2"/>
      <c r="W201" s="2"/>
      <c r="X201" s="2"/>
      <c r="Z201" s="2"/>
      <c r="AA201" s="2"/>
      <c r="AC201" s="2"/>
      <c r="AD201" s="2"/>
      <c r="AF201" s="2"/>
      <c r="AG201" s="2"/>
      <c r="AI201" s="2"/>
      <c r="AJ201" s="2"/>
      <c r="AL201" s="2"/>
      <c r="AM201" s="2"/>
      <c r="AO201" s="2"/>
      <c r="AP201" s="2"/>
    </row>
    <row r="202" spans="2:42">
      <c r="B202" s="2"/>
      <c r="C202" s="2"/>
      <c r="D202" s="2"/>
      <c r="E202" s="2"/>
      <c r="F202" s="2"/>
      <c r="H202" s="2"/>
      <c r="I202" s="2"/>
      <c r="K202" s="2"/>
      <c r="L202" s="2"/>
      <c r="N202" s="2"/>
      <c r="O202" s="2"/>
      <c r="Q202" s="2"/>
      <c r="R202" s="2"/>
      <c r="T202" s="2"/>
      <c r="U202" s="2"/>
      <c r="W202" s="2"/>
      <c r="X202" s="2"/>
      <c r="Z202" s="2"/>
      <c r="AA202" s="2"/>
      <c r="AC202" s="2"/>
      <c r="AD202" s="2"/>
      <c r="AF202" s="2"/>
      <c r="AG202" s="2"/>
      <c r="AI202" s="2"/>
      <c r="AJ202" s="2"/>
      <c r="AL202" s="2"/>
      <c r="AM202" s="2"/>
      <c r="AO202" s="2"/>
      <c r="AP202" s="2"/>
    </row>
    <row r="203" spans="2:42">
      <c r="B203" s="2"/>
      <c r="C203" s="2"/>
      <c r="D203" s="2"/>
      <c r="E203" s="2"/>
      <c r="F203" s="2"/>
      <c r="H203" s="2"/>
      <c r="I203" s="2"/>
      <c r="K203" s="2"/>
      <c r="L203" s="2"/>
      <c r="N203" s="2"/>
      <c r="O203" s="2"/>
      <c r="Q203" s="2"/>
      <c r="R203" s="2"/>
      <c r="T203" s="2"/>
      <c r="U203" s="2"/>
      <c r="W203" s="2"/>
      <c r="X203" s="2"/>
      <c r="Z203" s="2"/>
      <c r="AA203" s="2"/>
      <c r="AC203" s="2"/>
      <c r="AD203" s="2"/>
      <c r="AF203" s="2"/>
      <c r="AG203" s="2"/>
      <c r="AI203" s="2"/>
      <c r="AJ203" s="2"/>
      <c r="AL203" s="2"/>
      <c r="AM203" s="2"/>
      <c r="AO203" s="2"/>
      <c r="AP203" s="2"/>
    </row>
    <row r="204" spans="2:42">
      <c r="B204" s="2"/>
      <c r="C204" s="2"/>
      <c r="D204" s="2"/>
      <c r="E204" s="2"/>
      <c r="F204" s="2"/>
      <c r="H204" s="2"/>
      <c r="I204" s="2"/>
      <c r="K204" s="2"/>
      <c r="L204" s="2"/>
      <c r="N204" s="2"/>
      <c r="O204" s="2"/>
      <c r="Q204" s="2"/>
      <c r="R204" s="2"/>
      <c r="T204" s="2"/>
      <c r="U204" s="2"/>
      <c r="W204" s="2"/>
      <c r="X204" s="2"/>
      <c r="Z204" s="2"/>
      <c r="AA204" s="2"/>
      <c r="AC204" s="2"/>
      <c r="AD204" s="2"/>
      <c r="AF204" s="2"/>
      <c r="AG204" s="2"/>
      <c r="AI204" s="2"/>
      <c r="AJ204" s="2"/>
      <c r="AL204" s="2"/>
      <c r="AM204" s="2"/>
      <c r="AO204" s="2"/>
      <c r="AP204" s="2"/>
    </row>
    <row r="205" spans="2:42">
      <c r="B205" s="2"/>
      <c r="C205" s="2"/>
      <c r="D205" s="2"/>
      <c r="E205" s="2"/>
      <c r="F205" s="2"/>
      <c r="H205" s="2"/>
      <c r="I205" s="2"/>
      <c r="K205" s="2"/>
      <c r="L205" s="2"/>
      <c r="N205" s="2"/>
      <c r="O205" s="2"/>
      <c r="Q205" s="2"/>
      <c r="R205" s="2"/>
      <c r="T205" s="2"/>
      <c r="U205" s="2"/>
      <c r="W205" s="2"/>
      <c r="X205" s="2"/>
      <c r="Z205" s="2"/>
      <c r="AA205" s="2"/>
      <c r="AC205" s="2"/>
      <c r="AD205" s="2"/>
      <c r="AF205" s="2"/>
      <c r="AG205" s="2"/>
      <c r="AI205" s="2"/>
      <c r="AJ205" s="2"/>
      <c r="AL205" s="2"/>
      <c r="AM205" s="2"/>
      <c r="AO205" s="2"/>
      <c r="AP205" s="2"/>
    </row>
    <row r="206" spans="2:42">
      <c r="B206" s="2"/>
      <c r="C206" s="2"/>
      <c r="D206" s="2"/>
      <c r="E206" s="2"/>
      <c r="F206" s="2"/>
      <c r="H206" s="2"/>
      <c r="I206" s="2"/>
      <c r="K206" s="2"/>
      <c r="L206" s="2"/>
      <c r="N206" s="2"/>
      <c r="O206" s="2"/>
      <c r="Q206" s="2"/>
      <c r="R206" s="2"/>
      <c r="T206" s="2"/>
      <c r="U206" s="2"/>
      <c r="W206" s="2"/>
      <c r="X206" s="2"/>
      <c r="Z206" s="2"/>
      <c r="AA206" s="2"/>
      <c r="AC206" s="2"/>
      <c r="AD206" s="2"/>
      <c r="AF206" s="2"/>
      <c r="AG206" s="2"/>
      <c r="AI206" s="2"/>
      <c r="AJ206" s="2"/>
      <c r="AL206" s="2"/>
      <c r="AM206" s="2"/>
      <c r="AO206" s="2"/>
      <c r="AP206" s="2"/>
    </row>
    <row r="207" spans="2:42">
      <c r="B207" s="2"/>
      <c r="C207" s="2"/>
      <c r="D207" s="2"/>
      <c r="E207" s="2"/>
      <c r="F207" s="2"/>
      <c r="H207" s="2"/>
      <c r="I207" s="2"/>
      <c r="K207" s="2"/>
      <c r="L207" s="2"/>
      <c r="N207" s="2"/>
      <c r="O207" s="2"/>
      <c r="Q207" s="2"/>
      <c r="R207" s="2"/>
      <c r="T207" s="2"/>
      <c r="U207" s="2"/>
      <c r="W207" s="2"/>
      <c r="X207" s="2"/>
      <c r="Z207" s="2"/>
      <c r="AA207" s="2"/>
      <c r="AC207" s="2"/>
      <c r="AD207" s="2"/>
      <c r="AF207" s="2"/>
      <c r="AG207" s="2"/>
      <c r="AI207" s="2"/>
      <c r="AJ207" s="2"/>
      <c r="AL207" s="2"/>
      <c r="AM207" s="2"/>
      <c r="AO207" s="2"/>
      <c r="AP207" s="2"/>
    </row>
    <row r="208" spans="2:42">
      <c r="B208" s="2"/>
      <c r="C208" s="2"/>
      <c r="D208" s="2"/>
      <c r="E208" s="2"/>
      <c r="F208" s="2"/>
      <c r="H208" s="2"/>
      <c r="I208" s="2"/>
      <c r="K208" s="2"/>
      <c r="L208" s="2"/>
      <c r="N208" s="2"/>
      <c r="O208" s="2"/>
      <c r="Q208" s="2"/>
      <c r="R208" s="2"/>
      <c r="T208" s="2"/>
      <c r="U208" s="2"/>
      <c r="W208" s="2"/>
      <c r="X208" s="2"/>
      <c r="Z208" s="2"/>
      <c r="AA208" s="2"/>
      <c r="AC208" s="2"/>
      <c r="AD208" s="2"/>
      <c r="AF208" s="2"/>
      <c r="AG208" s="2"/>
      <c r="AI208" s="2"/>
      <c r="AJ208" s="2"/>
      <c r="AL208" s="2"/>
      <c r="AM208" s="2"/>
      <c r="AO208" s="2"/>
      <c r="AP208" s="2"/>
    </row>
    <row r="209" spans="2:42">
      <c r="B209" s="2"/>
      <c r="C209" s="2"/>
      <c r="D209" s="2"/>
      <c r="E209" s="2"/>
      <c r="F209" s="2"/>
      <c r="H209" s="2"/>
      <c r="I209" s="2"/>
      <c r="K209" s="2"/>
      <c r="L209" s="2"/>
      <c r="N209" s="2"/>
      <c r="O209" s="2"/>
      <c r="Q209" s="2"/>
      <c r="R209" s="2"/>
      <c r="T209" s="2"/>
      <c r="U209" s="2"/>
      <c r="W209" s="2"/>
      <c r="X209" s="2"/>
      <c r="Z209" s="2"/>
      <c r="AA209" s="2"/>
      <c r="AC209" s="2"/>
      <c r="AD209" s="2"/>
      <c r="AF209" s="2"/>
      <c r="AG209" s="2"/>
      <c r="AI209" s="2"/>
      <c r="AJ209" s="2"/>
      <c r="AL209" s="2"/>
      <c r="AM209" s="2"/>
      <c r="AO209" s="2"/>
      <c r="AP209" s="2"/>
    </row>
    <row r="210" spans="2:42">
      <c r="B210" s="2"/>
      <c r="C210" s="2"/>
      <c r="D210" s="2"/>
      <c r="E210" s="2"/>
      <c r="F210" s="2"/>
      <c r="H210" s="2"/>
      <c r="I210" s="2"/>
      <c r="K210" s="2"/>
      <c r="L210" s="2"/>
      <c r="N210" s="2"/>
      <c r="O210" s="2"/>
      <c r="Q210" s="2"/>
      <c r="R210" s="2"/>
      <c r="T210" s="2"/>
      <c r="U210" s="2"/>
      <c r="W210" s="2"/>
      <c r="X210" s="2"/>
      <c r="Z210" s="2"/>
      <c r="AA210" s="2"/>
      <c r="AC210" s="2"/>
      <c r="AD210" s="2"/>
      <c r="AF210" s="2"/>
      <c r="AG210" s="2"/>
      <c r="AI210" s="2"/>
      <c r="AJ210" s="2"/>
      <c r="AL210" s="2"/>
      <c r="AM210" s="2"/>
      <c r="AO210" s="2"/>
      <c r="AP210" s="2"/>
    </row>
    <row r="211" spans="2:42">
      <c r="B211" s="2"/>
      <c r="C211" s="2"/>
      <c r="D211" s="2"/>
      <c r="E211" s="2"/>
      <c r="F211" s="2"/>
      <c r="H211" s="2"/>
      <c r="I211" s="2"/>
      <c r="K211" s="2"/>
      <c r="L211" s="2"/>
      <c r="N211" s="2"/>
      <c r="O211" s="2"/>
      <c r="Q211" s="2"/>
      <c r="R211" s="2"/>
      <c r="T211" s="2"/>
      <c r="U211" s="2"/>
      <c r="W211" s="2"/>
      <c r="X211" s="2"/>
      <c r="Z211" s="2"/>
      <c r="AA211" s="2"/>
      <c r="AC211" s="2"/>
      <c r="AD211" s="2"/>
      <c r="AF211" s="2"/>
      <c r="AG211" s="2"/>
      <c r="AI211" s="2"/>
      <c r="AJ211" s="2"/>
      <c r="AL211" s="2"/>
      <c r="AM211" s="2"/>
      <c r="AO211" s="2"/>
      <c r="AP211" s="2"/>
    </row>
    <row r="212" spans="2:42">
      <c r="B212" s="2"/>
      <c r="C212" s="2"/>
      <c r="D212" s="2"/>
      <c r="E212" s="2"/>
      <c r="F212" s="2"/>
      <c r="H212" s="2"/>
      <c r="I212" s="2"/>
      <c r="K212" s="2"/>
      <c r="L212" s="2"/>
      <c r="N212" s="2"/>
      <c r="O212" s="2"/>
      <c r="Q212" s="2"/>
      <c r="R212" s="2"/>
      <c r="T212" s="2"/>
      <c r="U212" s="2"/>
      <c r="W212" s="2"/>
      <c r="X212" s="2"/>
      <c r="Z212" s="2"/>
      <c r="AA212" s="2"/>
      <c r="AC212" s="2"/>
      <c r="AD212" s="2"/>
      <c r="AF212" s="2"/>
      <c r="AG212" s="2"/>
      <c r="AI212" s="2"/>
      <c r="AJ212" s="2"/>
      <c r="AL212" s="2"/>
      <c r="AM212" s="2"/>
      <c r="AO212" s="2"/>
      <c r="AP212" s="2"/>
    </row>
    <row r="213" spans="2:42">
      <c r="B213" s="2"/>
      <c r="C213" s="2"/>
      <c r="D213" s="2"/>
      <c r="E213" s="2"/>
      <c r="F213" s="2"/>
      <c r="H213" s="2"/>
      <c r="I213" s="2"/>
      <c r="K213" s="2"/>
      <c r="L213" s="2"/>
      <c r="N213" s="2"/>
      <c r="O213" s="2"/>
      <c r="Q213" s="2"/>
      <c r="R213" s="2"/>
      <c r="T213" s="2"/>
      <c r="U213" s="2"/>
      <c r="W213" s="2"/>
      <c r="X213" s="2"/>
      <c r="Z213" s="2"/>
      <c r="AA213" s="2"/>
      <c r="AC213" s="2"/>
      <c r="AD213" s="2"/>
      <c r="AF213" s="2"/>
      <c r="AG213" s="2"/>
      <c r="AI213" s="2"/>
      <c r="AJ213" s="2"/>
      <c r="AL213" s="2"/>
      <c r="AM213" s="2"/>
      <c r="AO213" s="2"/>
      <c r="AP213" s="2"/>
    </row>
    <row r="214" spans="2:42">
      <c r="B214" s="2"/>
      <c r="C214" s="2"/>
      <c r="D214" s="2"/>
      <c r="E214" s="2"/>
      <c r="F214" s="2"/>
      <c r="H214" s="2"/>
      <c r="I214" s="2"/>
      <c r="K214" s="2"/>
      <c r="L214" s="2"/>
      <c r="N214" s="2"/>
      <c r="O214" s="2"/>
      <c r="Q214" s="2"/>
      <c r="R214" s="2"/>
      <c r="T214" s="2"/>
      <c r="U214" s="2"/>
      <c r="W214" s="2"/>
      <c r="X214" s="2"/>
      <c r="Z214" s="2"/>
      <c r="AA214" s="2"/>
      <c r="AC214" s="2"/>
      <c r="AD214" s="2"/>
      <c r="AF214" s="2"/>
      <c r="AG214" s="2"/>
      <c r="AI214" s="2"/>
      <c r="AJ214" s="2"/>
      <c r="AL214" s="2"/>
      <c r="AM214" s="2"/>
      <c r="AO214" s="2"/>
      <c r="AP214" s="2"/>
    </row>
    <row r="215" spans="2:42">
      <c r="B215" s="2"/>
      <c r="C215" s="2"/>
      <c r="D215" s="2"/>
      <c r="E215" s="2"/>
      <c r="F215" s="2"/>
      <c r="H215" s="2"/>
      <c r="I215" s="2"/>
      <c r="K215" s="2"/>
      <c r="L215" s="2"/>
      <c r="N215" s="2"/>
      <c r="O215" s="2"/>
      <c r="Q215" s="2"/>
      <c r="R215" s="2"/>
      <c r="T215" s="2"/>
      <c r="U215" s="2"/>
      <c r="W215" s="2"/>
      <c r="X215" s="2"/>
      <c r="Z215" s="2"/>
      <c r="AA215" s="2"/>
      <c r="AC215" s="2"/>
      <c r="AD215" s="2"/>
      <c r="AF215" s="2"/>
      <c r="AG215" s="2"/>
      <c r="AI215" s="2"/>
      <c r="AJ215" s="2"/>
      <c r="AL215" s="2"/>
      <c r="AM215" s="2"/>
      <c r="AO215" s="2"/>
      <c r="AP215" s="2"/>
    </row>
    <row r="216" spans="2:42">
      <c r="B216" s="2"/>
      <c r="C216" s="2"/>
      <c r="D216" s="2"/>
      <c r="E216" s="2"/>
      <c r="F216" s="2"/>
      <c r="H216" s="2"/>
      <c r="I216" s="2"/>
      <c r="K216" s="2"/>
      <c r="L216" s="2"/>
      <c r="N216" s="2"/>
      <c r="O216" s="2"/>
      <c r="Q216" s="2"/>
      <c r="R216" s="2"/>
      <c r="T216" s="2"/>
      <c r="U216" s="2"/>
      <c r="W216" s="2"/>
      <c r="X216" s="2"/>
      <c r="Z216" s="2"/>
      <c r="AA216" s="2"/>
      <c r="AC216" s="2"/>
      <c r="AD216" s="2"/>
      <c r="AF216" s="2"/>
      <c r="AG216" s="2"/>
      <c r="AI216" s="2"/>
      <c r="AJ216" s="2"/>
      <c r="AL216" s="2"/>
      <c r="AM216" s="2"/>
      <c r="AO216" s="2"/>
      <c r="AP216" s="2"/>
    </row>
    <row r="217" spans="2:42">
      <c r="B217" s="2"/>
      <c r="C217" s="2"/>
      <c r="D217" s="2"/>
      <c r="E217" s="2"/>
      <c r="F217" s="2"/>
      <c r="H217" s="2"/>
      <c r="I217" s="2"/>
      <c r="K217" s="2"/>
      <c r="L217" s="2"/>
      <c r="N217" s="2"/>
      <c r="O217" s="2"/>
      <c r="Q217" s="2"/>
      <c r="R217" s="2"/>
      <c r="T217" s="2"/>
      <c r="U217" s="2"/>
      <c r="W217" s="2"/>
      <c r="X217" s="2"/>
      <c r="Z217" s="2"/>
      <c r="AA217" s="2"/>
      <c r="AC217" s="2"/>
      <c r="AD217" s="2"/>
      <c r="AF217" s="2"/>
      <c r="AG217" s="2"/>
      <c r="AI217" s="2"/>
      <c r="AJ217" s="2"/>
      <c r="AL217" s="2"/>
      <c r="AM217" s="2"/>
      <c r="AO217" s="2"/>
      <c r="AP217" s="2"/>
    </row>
    <row r="218" spans="2:42">
      <c r="B218" s="2"/>
      <c r="C218" s="2"/>
      <c r="D218" s="2"/>
      <c r="E218" s="2"/>
      <c r="F218" s="2"/>
      <c r="H218" s="2"/>
      <c r="I218" s="2"/>
      <c r="K218" s="2"/>
      <c r="L218" s="2"/>
      <c r="N218" s="2"/>
      <c r="O218" s="2"/>
      <c r="Q218" s="2"/>
      <c r="R218" s="2"/>
      <c r="T218" s="2"/>
      <c r="U218" s="2"/>
      <c r="W218" s="2"/>
      <c r="X218" s="2"/>
      <c r="Z218" s="2"/>
      <c r="AA218" s="2"/>
      <c r="AC218" s="2"/>
      <c r="AD218" s="2"/>
      <c r="AF218" s="2"/>
      <c r="AG218" s="2"/>
      <c r="AI218" s="2"/>
      <c r="AJ218" s="2"/>
      <c r="AL218" s="2"/>
      <c r="AM218" s="2"/>
      <c r="AO218" s="2"/>
      <c r="AP218" s="2"/>
    </row>
    <row r="219" spans="2:42">
      <c r="B219" s="2"/>
      <c r="C219" s="2"/>
      <c r="D219" s="2"/>
      <c r="E219" s="2"/>
      <c r="F219" s="2"/>
      <c r="H219" s="2"/>
      <c r="I219" s="2"/>
      <c r="K219" s="2"/>
      <c r="L219" s="2"/>
      <c r="N219" s="2"/>
      <c r="O219" s="2"/>
      <c r="Q219" s="2"/>
      <c r="R219" s="2"/>
      <c r="T219" s="2"/>
      <c r="U219" s="2"/>
      <c r="W219" s="2"/>
      <c r="X219" s="2"/>
      <c r="Z219" s="2"/>
      <c r="AA219" s="2"/>
      <c r="AC219" s="2"/>
      <c r="AD219" s="2"/>
      <c r="AF219" s="2"/>
      <c r="AG219" s="2"/>
      <c r="AI219" s="2"/>
      <c r="AJ219" s="2"/>
      <c r="AL219" s="2"/>
      <c r="AM219" s="2"/>
      <c r="AO219" s="2"/>
      <c r="AP219" s="2"/>
    </row>
    <row r="220" spans="2:42">
      <c r="B220" s="2"/>
      <c r="C220" s="2"/>
      <c r="D220" s="2"/>
      <c r="E220" s="2"/>
      <c r="F220" s="2"/>
      <c r="H220" s="2"/>
      <c r="I220" s="2"/>
      <c r="K220" s="2"/>
      <c r="L220" s="2"/>
      <c r="N220" s="2"/>
      <c r="O220" s="2"/>
      <c r="Q220" s="2"/>
      <c r="R220" s="2"/>
      <c r="T220" s="2"/>
      <c r="U220" s="2"/>
      <c r="W220" s="2"/>
      <c r="X220" s="2"/>
      <c r="Z220" s="2"/>
      <c r="AA220" s="2"/>
      <c r="AC220" s="2"/>
      <c r="AD220" s="2"/>
      <c r="AF220" s="2"/>
      <c r="AG220" s="2"/>
      <c r="AI220" s="2"/>
      <c r="AJ220" s="2"/>
      <c r="AL220" s="2"/>
      <c r="AM220" s="2"/>
      <c r="AO220" s="2"/>
      <c r="AP220" s="2"/>
    </row>
    <row r="221" spans="2:42">
      <c r="B221" s="2"/>
      <c r="C221" s="2"/>
      <c r="D221" s="2"/>
      <c r="E221" s="2"/>
      <c r="F221" s="2"/>
      <c r="H221" s="2"/>
      <c r="I221" s="2"/>
      <c r="K221" s="2"/>
      <c r="L221" s="2"/>
      <c r="N221" s="2"/>
      <c r="O221" s="2"/>
      <c r="Q221" s="2"/>
      <c r="R221" s="2"/>
      <c r="T221" s="2"/>
      <c r="U221" s="2"/>
      <c r="W221" s="2"/>
      <c r="X221" s="2"/>
      <c r="Z221" s="2"/>
      <c r="AA221" s="2"/>
      <c r="AC221" s="2"/>
      <c r="AD221" s="2"/>
      <c r="AF221" s="2"/>
      <c r="AG221" s="2"/>
      <c r="AI221" s="2"/>
      <c r="AJ221" s="2"/>
      <c r="AL221" s="2"/>
      <c r="AM221" s="2"/>
      <c r="AO221" s="2"/>
      <c r="AP221" s="2"/>
    </row>
    <row r="222" spans="2:42">
      <c r="B222" s="2"/>
      <c r="C222" s="2"/>
      <c r="D222" s="2"/>
      <c r="E222" s="2"/>
      <c r="F222" s="2"/>
      <c r="H222" s="2"/>
      <c r="I222" s="2"/>
      <c r="K222" s="2"/>
      <c r="L222" s="2"/>
      <c r="N222" s="2"/>
      <c r="O222" s="2"/>
      <c r="Q222" s="2"/>
      <c r="R222" s="2"/>
      <c r="T222" s="2"/>
      <c r="U222" s="2"/>
      <c r="W222" s="2"/>
      <c r="X222" s="2"/>
      <c r="Z222" s="2"/>
      <c r="AA222" s="2"/>
      <c r="AC222" s="2"/>
      <c r="AD222" s="2"/>
      <c r="AF222" s="2"/>
      <c r="AG222" s="2"/>
      <c r="AI222" s="2"/>
      <c r="AJ222" s="2"/>
      <c r="AL222" s="2"/>
      <c r="AM222" s="2"/>
      <c r="AO222" s="2"/>
      <c r="AP222" s="2"/>
    </row>
    <row r="223" spans="2:42">
      <c r="B223" s="2"/>
      <c r="C223" s="2"/>
      <c r="D223" s="2"/>
      <c r="E223" s="2"/>
      <c r="F223" s="2"/>
      <c r="H223" s="2"/>
      <c r="I223" s="2"/>
      <c r="K223" s="2"/>
      <c r="L223" s="2"/>
      <c r="N223" s="2"/>
      <c r="O223" s="2"/>
      <c r="Q223" s="2"/>
      <c r="R223" s="2"/>
      <c r="T223" s="2"/>
      <c r="U223" s="2"/>
      <c r="W223" s="2"/>
      <c r="X223" s="2"/>
      <c r="Z223" s="2"/>
      <c r="AA223" s="2"/>
      <c r="AC223" s="2"/>
      <c r="AD223" s="2"/>
      <c r="AF223" s="2"/>
      <c r="AG223" s="2"/>
      <c r="AI223" s="2"/>
      <c r="AJ223" s="2"/>
      <c r="AL223" s="2"/>
      <c r="AM223" s="2"/>
      <c r="AO223" s="2"/>
      <c r="AP223" s="2"/>
    </row>
    <row r="224" spans="2:42">
      <c r="B224" s="2"/>
      <c r="C224" s="2"/>
      <c r="D224" s="2"/>
      <c r="E224" s="2"/>
      <c r="F224" s="2"/>
      <c r="H224" s="2"/>
      <c r="I224" s="2"/>
      <c r="K224" s="2"/>
      <c r="L224" s="2"/>
      <c r="N224" s="2"/>
      <c r="O224" s="2"/>
      <c r="Q224" s="2"/>
      <c r="R224" s="2"/>
      <c r="T224" s="2"/>
      <c r="U224" s="2"/>
      <c r="W224" s="2"/>
      <c r="X224" s="2"/>
      <c r="Z224" s="2"/>
      <c r="AA224" s="2"/>
      <c r="AC224" s="2"/>
      <c r="AD224" s="2"/>
      <c r="AF224" s="2"/>
      <c r="AG224" s="2"/>
      <c r="AI224" s="2"/>
      <c r="AJ224" s="2"/>
      <c r="AL224" s="2"/>
      <c r="AM224" s="2"/>
      <c r="AO224" s="2"/>
      <c r="AP224" s="2"/>
    </row>
    <row r="225" spans="2:42">
      <c r="B225" s="2"/>
      <c r="C225" s="2"/>
      <c r="D225" s="2"/>
      <c r="E225" s="2"/>
      <c r="F225" s="2"/>
      <c r="H225" s="2"/>
      <c r="I225" s="2"/>
      <c r="K225" s="2"/>
      <c r="L225" s="2"/>
      <c r="N225" s="2"/>
      <c r="O225" s="2"/>
      <c r="Q225" s="2"/>
      <c r="R225" s="2"/>
      <c r="T225" s="2"/>
      <c r="U225" s="2"/>
      <c r="W225" s="2"/>
      <c r="X225" s="2"/>
      <c r="Z225" s="2"/>
      <c r="AA225" s="2"/>
      <c r="AC225" s="2"/>
      <c r="AD225" s="2"/>
      <c r="AF225" s="2"/>
      <c r="AG225" s="2"/>
      <c r="AI225" s="2"/>
      <c r="AJ225" s="2"/>
      <c r="AL225" s="2"/>
      <c r="AM225" s="2"/>
      <c r="AO225" s="2"/>
      <c r="AP225" s="2"/>
    </row>
    <row r="226" spans="2:42">
      <c r="B226" s="2"/>
      <c r="C226" s="2"/>
      <c r="D226" s="2"/>
      <c r="E226" s="2"/>
      <c r="F226" s="2"/>
      <c r="H226" s="2"/>
      <c r="I226" s="2"/>
      <c r="K226" s="2"/>
      <c r="L226" s="2"/>
      <c r="N226" s="2"/>
      <c r="O226" s="2"/>
      <c r="Q226" s="2"/>
      <c r="R226" s="2"/>
      <c r="T226" s="2"/>
      <c r="U226" s="2"/>
      <c r="W226" s="2"/>
      <c r="X226" s="2"/>
      <c r="Z226" s="2"/>
      <c r="AA226" s="2"/>
      <c r="AC226" s="2"/>
      <c r="AD226" s="2"/>
      <c r="AF226" s="2"/>
      <c r="AG226" s="2"/>
      <c r="AI226" s="2"/>
      <c r="AJ226" s="2"/>
      <c r="AL226" s="2"/>
      <c r="AM226" s="2"/>
      <c r="AO226" s="2"/>
      <c r="AP226" s="2"/>
    </row>
    <row r="227" spans="2:42">
      <c r="B227" s="2"/>
      <c r="C227" s="2"/>
      <c r="D227" s="2"/>
      <c r="E227" s="2"/>
      <c r="F227" s="2"/>
      <c r="H227" s="2"/>
      <c r="I227" s="2"/>
      <c r="K227" s="2"/>
      <c r="L227" s="2"/>
      <c r="N227" s="2"/>
      <c r="O227" s="2"/>
      <c r="Q227" s="2"/>
      <c r="R227" s="2"/>
      <c r="T227" s="2"/>
      <c r="U227" s="2"/>
      <c r="W227" s="2"/>
      <c r="X227" s="2"/>
      <c r="Z227" s="2"/>
      <c r="AA227" s="2"/>
      <c r="AC227" s="2"/>
      <c r="AD227" s="2"/>
      <c r="AF227" s="2"/>
      <c r="AG227" s="2"/>
      <c r="AI227" s="2"/>
      <c r="AJ227" s="2"/>
      <c r="AL227" s="2"/>
      <c r="AM227" s="2"/>
      <c r="AO227" s="2"/>
      <c r="AP227" s="2"/>
    </row>
    <row r="228" spans="2:42">
      <c r="B228" s="2"/>
      <c r="C228" s="2"/>
      <c r="D228" s="2"/>
      <c r="E228" s="2"/>
      <c r="F228" s="2"/>
      <c r="H228" s="2"/>
      <c r="I228" s="2"/>
      <c r="K228" s="2"/>
      <c r="L228" s="2"/>
      <c r="N228" s="2"/>
      <c r="O228" s="2"/>
      <c r="Q228" s="2"/>
      <c r="R228" s="2"/>
      <c r="T228" s="2"/>
      <c r="U228" s="2"/>
      <c r="W228" s="2"/>
      <c r="X228" s="2"/>
      <c r="Z228" s="2"/>
      <c r="AA228" s="2"/>
      <c r="AC228" s="2"/>
      <c r="AD228" s="2"/>
      <c r="AF228" s="2"/>
      <c r="AG228" s="2"/>
      <c r="AI228" s="2"/>
      <c r="AJ228" s="2"/>
      <c r="AL228" s="2"/>
      <c r="AM228" s="2"/>
      <c r="AO228" s="2"/>
      <c r="AP228" s="2"/>
    </row>
    <row r="229" spans="2:42">
      <c r="B229" s="2"/>
      <c r="C229" s="2"/>
      <c r="D229" s="2"/>
      <c r="E229" s="2"/>
      <c r="F229" s="2"/>
      <c r="H229" s="2"/>
      <c r="I229" s="2"/>
      <c r="K229" s="2"/>
      <c r="L229" s="2"/>
      <c r="N229" s="2"/>
      <c r="O229" s="2"/>
      <c r="Q229" s="2"/>
      <c r="R229" s="2"/>
      <c r="T229" s="2"/>
      <c r="U229" s="2"/>
      <c r="W229" s="2"/>
      <c r="X229" s="2"/>
      <c r="Z229" s="2"/>
      <c r="AA229" s="2"/>
      <c r="AC229" s="2"/>
      <c r="AD229" s="2"/>
      <c r="AF229" s="2"/>
      <c r="AG229" s="2"/>
      <c r="AI229" s="2"/>
      <c r="AJ229" s="2"/>
      <c r="AL229" s="2"/>
      <c r="AM229" s="2"/>
      <c r="AO229" s="2"/>
      <c r="AP229" s="2"/>
    </row>
    <row r="230" spans="2:42">
      <c r="B230" s="2"/>
      <c r="C230" s="2"/>
      <c r="D230" s="2"/>
      <c r="E230" s="2"/>
      <c r="F230" s="2"/>
      <c r="H230" s="2"/>
      <c r="I230" s="2"/>
      <c r="K230" s="2"/>
      <c r="L230" s="2"/>
      <c r="N230" s="2"/>
      <c r="O230" s="2"/>
      <c r="Q230" s="2"/>
      <c r="R230" s="2"/>
      <c r="T230" s="2"/>
      <c r="U230" s="2"/>
      <c r="W230" s="2"/>
      <c r="X230" s="2"/>
      <c r="Z230" s="2"/>
      <c r="AA230" s="2"/>
      <c r="AC230" s="2"/>
      <c r="AD230" s="2"/>
      <c r="AF230" s="2"/>
      <c r="AG230" s="2"/>
      <c r="AI230" s="2"/>
      <c r="AJ230" s="2"/>
      <c r="AL230" s="2"/>
      <c r="AM230" s="2"/>
      <c r="AO230" s="2"/>
      <c r="AP230" s="2"/>
    </row>
    <row r="231" spans="2:42">
      <c r="B231" s="2"/>
      <c r="C231" s="2"/>
      <c r="D231" s="2"/>
      <c r="E231" s="2"/>
      <c r="F231" s="2"/>
      <c r="H231" s="2"/>
      <c r="I231" s="2"/>
      <c r="K231" s="2"/>
      <c r="L231" s="2"/>
      <c r="N231" s="2"/>
      <c r="O231" s="2"/>
      <c r="Q231" s="2"/>
      <c r="R231" s="2"/>
      <c r="T231" s="2"/>
      <c r="U231" s="2"/>
      <c r="W231" s="2"/>
      <c r="X231" s="2"/>
      <c r="Z231" s="2"/>
      <c r="AA231" s="2"/>
      <c r="AC231" s="2"/>
      <c r="AD231" s="2"/>
      <c r="AF231" s="2"/>
      <c r="AG231" s="2"/>
      <c r="AI231" s="2"/>
      <c r="AJ231" s="2"/>
      <c r="AL231" s="2"/>
      <c r="AM231" s="2"/>
      <c r="AO231" s="2"/>
      <c r="AP231" s="2"/>
    </row>
    <row r="232" spans="2:42">
      <c r="B232" s="2"/>
      <c r="C232" s="2"/>
      <c r="D232" s="2"/>
      <c r="E232" s="2"/>
      <c r="F232" s="2"/>
      <c r="H232" s="2"/>
      <c r="I232" s="2"/>
      <c r="K232" s="2"/>
      <c r="L232" s="2"/>
      <c r="N232" s="2"/>
      <c r="O232" s="2"/>
      <c r="Q232" s="2"/>
      <c r="R232" s="2"/>
      <c r="T232" s="2"/>
      <c r="U232" s="2"/>
      <c r="W232" s="2"/>
      <c r="X232" s="2"/>
      <c r="Z232" s="2"/>
      <c r="AA232" s="2"/>
      <c r="AC232" s="2"/>
      <c r="AD232" s="2"/>
      <c r="AF232" s="2"/>
      <c r="AG232" s="2"/>
      <c r="AI232" s="2"/>
      <c r="AJ232" s="2"/>
      <c r="AL232" s="2"/>
      <c r="AM232" s="2"/>
      <c r="AO232" s="2"/>
      <c r="AP232" s="2"/>
    </row>
    <row r="233" spans="2:42">
      <c r="B233" s="2"/>
      <c r="C233" s="2"/>
      <c r="D233" s="2"/>
      <c r="E233" s="2"/>
      <c r="F233" s="2"/>
      <c r="H233" s="2"/>
      <c r="I233" s="2"/>
      <c r="K233" s="2"/>
      <c r="L233" s="2"/>
      <c r="N233" s="2"/>
      <c r="O233" s="2"/>
      <c r="Q233" s="2"/>
      <c r="R233" s="2"/>
      <c r="T233" s="2"/>
      <c r="U233" s="2"/>
      <c r="W233" s="2"/>
      <c r="X233" s="2"/>
      <c r="Z233" s="2"/>
      <c r="AA233" s="2"/>
      <c r="AC233" s="2"/>
      <c r="AD233" s="2"/>
      <c r="AF233" s="2"/>
      <c r="AG233" s="2"/>
      <c r="AI233" s="2"/>
      <c r="AJ233" s="2"/>
      <c r="AL233" s="2"/>
      <c r="AM233" s="2"/>
      <c r="AO233" s="2"/>
      <c r="AP233" s="2"/>
    </row>
    <row r="234" spans="2:42">
      <c r="B234" s="2"/>
      <c r="C234" s="2"/>
      <c r="D234" s="2"/>
      <c r="E234" s="2"/>
      <c r="F234" s="2"/>
      <c r="H234" s="2"/>
      <c r="I234" s="2"/>
      <c r="K234" s="2"/>
      <c r="L234" s="2"/>
      <c r="N234" s="2"/>
      <c r="O234" s="2"/>
      <c r="Q234" s="2"/>
      <c r="R234" s="2"/>
      <c r="T234" s="2"/>
      <c r="U234" s="2"/>
      <c r="W234" s="2"/>
      <c r="X234" s="2"/>
      <c r="Z234" s="2"/>
      <c r="AA234" s="2"/>
      <c r="AC234" s="2"/>
      <c r="AD234" s="2"/>
      <c r="AF234" s="2"/>
      <c r="AG234" s="2"/>
      <c r="AI234" s="2"/>
      <c r="AJ234" s="2"/>
      <c r="AL234" s="2"/>
      <c r="AM234" s="2"/>
      <c r="AO234" s="2"/>
      <c r="AP234" s="2"/>
    </row>
    <row r="235" spans="2:42">
      <c r="B235" s="2"/>
      <c r="C235" s="2"/>
      <c r="D235" s="2"/>
      <c r="E235" s="2"/>
      <c r="F235" s="2"/>
      <c r="H235" s="2"/>
      <c r="I235" s="2"/>
      <c r="K235" s="2"/>
      <c r="L235" s="2"/>
      <c r="N235" s="2"/>
      <c r="O235" s="2"/>
      <c r="Q235" s="2"/>
      <c r="R235" s="2"/>
      <c r="T235" s="2"/>
      <c r="U235" s="2"/>
      <c r="W235" s="2"/>
      <c r="X235" s="2"/>
      <c r="Z235" s="2"/>
      <c r="AA235" s="2"/>
      <c r="AC235" s="2"/>
      <c r="AD235" s="2"/>
      <c r="AF235" s="2"/>
      <c r="AG235" s="2"/>
      <c r="AI235" s="2"/>
      <c r="AJ235" s="2"/>
      <c r="AL235" s="2"/>
      <c r="AM235" s="2"/>
      <c r="AO235" s="2"/>
      <c r="AP235" s="2"/>
    </row>
    <row r="236" spans="2:42">
      <c r="B236" s="2"/>
      <c r="C236" s="2"/>
      <c r="D236" s="2"/>
      <c r="E236" s="2"/>
      <c r="F236" s="2"/>
      <c r="H236" s="2"/>
      <c r="I236" s="2"/>
      <c r="K236" s="2"/>
      <c r="L236" s="2"/>
      <c r="N236" s="2"/>
      <c r="O236" s="2"/>
      <c r="Q236" s="2"/>
      <c r="R236" s="2"/>
      <c r="T236" s="2"/>
      <c r="U236" s="2"/>
      <c r="W236" s="2"/>
      <c r="X236" s="2"/>
      <c r="Z236" s="2"/>
      <c r="AA236" s="2"/>
      <c r="AC236" s="2"/>
      <c r="AD236" s="2"/>
      <c r="AF236" s="2"/>
      <c r="AG236" s="2"/>
      <c r="AI236" s="2"/>
      <c r="AJ236" s="2"/>
      <c r="AL236" s="2"/>
      <c r="AM236" s="2"/>
      <c r="AO236" s="2"/>
      <c r="AP236" s="2"/>
    </row>
    <row r="237" spans="2:42">
      <c r="B237" s="2"/>
      <c r="C237" s="2"/>
      <c r="D237" s="2"/>
      <c r="E237" s="2"/>
      <c r="F237" s="2"/>
      <c r="H237" s="2"/>
      <c r="I237" s="2"/>
      <c r="K237" s="2"/>
      <c r="L237" s="2"/>
      <c r="N237" s="2"/>
      <c r="O237" s="2"/>
      <c r="Q237" s="2"/>
      <c r="R237" s="2"/>
      <c r="T237" s="2"/>
      <c r="U237" s="2"/>
      <c r="W237" s="2"/>
      <c r="X237" s="2"/>
      <c r="Z237" s="2"/>
      <c r="AA237" s="2"/>
      <c r="AC237" s="2"/>
      <c r="AD237" s="2"/>
      <c r="AF237" s="2"/>
      <c r="AG237" s="2"/>
      <c r="AI237" s="2"/>
      <c r="AJ237" s="2"/>
      <c r="AL237" s="2"/>
      <c r="AM237" s="2"/>
      <c r="AO237" s="2"/>
      <c r="AP237" s="2"/>
    </row>
    <row r="238" spans="2:42">
      <c r="B238" s="2"/>
      <c r="C238" s="2"/>
      <c r="D238" s="2"/>
      <c r="E238" s="2"/>
      <c r="F238" s="2"/>
      <c r="H238" s="2"/>
      <c r="I238" s="2"/>
      <c r="K238" s="2"/>
      <c r="L238" s="2"/>
      <c r="N238" s="2"/>
      <c r="O238" s="2"/>
      <c r="Q238" s="2"/>
      <c r="R238" s="2"/>
      <c r="T238" s="2"/>
      <c r="U238" s="2"/>
      <c r="W238" s="2"/>
      <c r="X238" s="2"/>
      <c r="Z238" s="2"/>
      <c r="AA238" s="2"/>
      <c r="AC238" s="2"/>
      <c r="AD238" s="2"/>
      <c r="AF238" s="2"/>
      <c r="AG238" s="2"/>
      <c r="AI238" s="2"/>
      <c r="AJ238" s="2"/>
      <c r="AL238" s="2"/>
      <c r="AM238" s="2"/>
      <c r="AO238" s="2"/>
      <c r="AP238" s="2"/>
    </row>
    <row r="239" spans="2:42">
      <c r="B239" s="2"/>
      <c r="C239" s="2"/>
      <c r="D239" s="2"/>
      <c r="E239" s="2"/>
      <c r="F239" s="2"/>
      <c r="H239" s="2"/>
      <c r="I239" s="2"/>
      <c r="K239" s="2"/>
      <c r="L239" s="2"/>
      <c r="N239" s="2"/>
      <c r="O239" s="2"/>
      <c r="Q239" s="2"/>
      <c r="R239" s="2"/>
      <c r="T239" s="2"/>
      <c r="U239" s="2"/>
      <c r="W239" s="2"/>
      <c r="X239" s="2"/>
      <c r="Z239" s="2"/>
      <c r="AA239" s="2"/>
      <c r="AC239" s="2"/>
      <c r="AD239" s="2"/>
      <c r="AF239" s="2"/>
      <c r="AG239" s="2"/>
      <c r="AI239" s="2"/>
      <c r="AJ239" s="2"/>
      <c r="AL239" s="2"/>
      <c r="AM239" s="2"/>
      <c r="AO239" s="2"/>
      <c r="AP239" s="2"/>
    </row>
    <row r="240" spans="2:42">
      <c r="B240" s="2"/>
      <c r="C240" s="2"/>
      <c r="D240" s="2"/>
      <c r="E240" s="2"/>
      <c r="F240" s="2"/>
      <c r="H240" s="2"/>
      <c r="I240" s="2"/>
      <c r="K240" s="2"/>
      <c r="L240" s="2"/>
      <c r="N240" s="2"/>
      <c r="O240" s="2"/>
      <c r="Q240" s="2"/>
      <c r="R240" s="2"/>
      <c r="T240" s="2"/>
      <c r="U240" s="2"/>
      <c r="W240" s="2"/>
      <c r="X240" s="2"/>
      <c r="Z240" s="2"/>
      <c r="AA240" s="2"/>
      <c r="AC240" s="2"/>
      <c r="AD240" s="2"/>
      <c r="AF240" s="2"/>
      <c r="AG240" s="2"/>
      <c r="AI240" s="2"/>
      <c r="AJ240" s="2"/>
      <c r="AL240" s="2"/>
      <c r="AM240" s="2"/>
      <c r="AO240" s="2"/>
      <c r="AP240" s="2"/>
    </row>
    <row r="241" spans="2:42">
      <c r="B241" s="2"/>
      <c r="C241" s="2"/>
      <c r="D241" s="2"/>
      <c r="E241" s="2"/>
      <c r="F241" s="2"/>
      <c r="H241" s="2"/>
      <c r="I241" s="2"/>
      <c r="K241" s="2"/>
      <c r="L241" s="2"/>
      <c r="N241" s="2"/>
      <c r="O241" s="2"/>
      <c r="Q241" s="2"/>
      <c r="R241" s="2"/>
      <c r="T241" s="2"/>
      <c r="U241" s="2"/>
      <c r="W241" s="2"/>
      <c r="X241" s="2"/>
      <c r="Z241" s="2"/>
      <c r="AA241" s="2"/>
      <c r="AC241" s="2"/>
      <c r="AD241" s="2"/>
      <c r="AF241" s="2"/>
      <c r="AG241" s="2"/>
      <c r="AI241" s="2"/>
      <c r="AJ241" s="2"/>
      <c r="AL241" s="2"/>
      <c r="AM241" s="2"/>
      <c r="AO241" s="2"/>
      <c r="AP241" s="2"/>
    </row>
    <row r="242" spans="2:42">
      <c r="B242" s="2"/>
      <c r="C242" s="2"/>
      <c r="D242" s="2"/>
      <c r="E242" s="2"/>
      <c r="F242" s="2"/>
      <c r="H242" s="2"/>
      <c r="I242" s="2"/>
      <c r="K242" s="2"/>
      <c r="L242" s="2"/>
      <c r="N242" s="2"/>
      <c r="O242" s="2"/>
      <c r="Q242" s="2"/>
      <c r="R242" s="2"/>
      <c r="T242" s="2"/>
      <c r="U242" s="2"/>
      <c r="W242" s="2"/>
      <c r="X242" s="2"/>
      <c r="Z242" s="2"/>
      <c r="AA242" s="2"/>
      <c r="AC242" s="2"/>
      <c r="AD242" s="2"/>
      <c r="AF242" s="2"/>
      <c r="AG242" s="2"/>
      <c r="AI242" s="2"/>
      <c r="AJ242" s="2"/>
      <c r="AL242" s="2"/>
      <c r="AM242" s="2"/>
      <c r="AO242" s="2"/>
      <c r="AP242" s="2"/>
    </row>
    <row r="243" spans="2:42">
      <c r="B243" s="2"/>
      <c r="C243" s="2"/>
      <c r="D243" s="2"/>
      <c r="E243" s="2"/>
      <c r="F243" s="2"/>
      <c r="H243" s="2"/>
      <c r="I243" s="2"/>
      <c r="K243" s="2"/>
      <c r="L243" s="2"/>
      <c r="N243" s="2"/>
      <c r="O243" s="2"/>
      <c r="Q243" s="2"/>
      <c r="R243" s="2"/>
      <c r="T243" s="2"/>
      <c r="U243" s="2"/>
      <c r="W243" s="2"/>
      <c r="X243" s="2"/>
      <c r="Z243" s="2"/>
      <c r="AA243" s="2"/>
      <c r="AC243" s="2"/>
      <c r="AD243" s="2"/>
      <c r="AF243" s="2"/>
      <c r="AG243" s="2"/>
      <c r="AI243" s="2"/>
      <c r="AJ243" s="2"/>
      <c r="AL243" s="2"/>
      <c r="AM243" s="2"/>
      <c r="AO243" s="2"/>
      <c r="AP243" s="2"/>
    </row>
    <row r="244" spans="2:42">
      <c r="B244" s="2"/>
      <c r="C244" s="2"/>
      <c r="D244" s="2"/>
      <c r="E244" s="2"/>
      <c r="F244" s="2"/>
      <c r="H244" s="2"/>
      <c r="I244" s="2"/>
      <c r="K244" s="2"/>
      <c r="L244" s="2"/>
      <c r="N244" s="2"/>
      <c r="O244" s="2"/>
      <c r="Q244" s="2"/>
      <c r="R244" s="2"/>
      <c r="T244" s="2"/>
      <c r="U244" s="2"/>
      <c r="W244" s="2"/>
      <c r="X244" s="2"/>
      <c r="Z244" s="2"/>
      <c r="AA244" s="2"/>
      <c r="AC244" s="2"/>
      <c r="AD244" s="2"/>
      <c r="AF244" s="2"/>
      <c r="AG244" s="2"/>
      <c r="AI244" s="2"/>
      <c r="AJ244" s="2"/>
      <c r="AL244" s="2"/>
      <c r="AM244" s="2"/>
      <c r="AO244" s="2"/>
      <c r="AP244" s="2"/>
    </row>
    <row r="245" spans="2:42">
      <c r="B245" s="2"/>
      <c r="C245" s="2"/>
      <c r="D245" s="2"/>
      <c r="E245" s="2"/>
      <c r="F245" s="2"/>
      <c r="H245" s="2"/>
      <c r="I245" s="2"/>
      <c r="K245" s="2"/>
      <c r="L245" s="2"/>
      <c r="N245" s="2"/>
      <c r="O245" s="2"/>
      <c r="Q245" s="2"/>
      <c r="R245" s="2"/>
      <c r="T245" s="2"/>
      <c r="U245" s="2"/>
      <c r="W245" s="2"/>
      <c r="X245" s="2"/>
      <c r="Z245" s="2"/>
      <c r="AA245" s="2"/>
      <c r="AC245" s="2"/>
      <c r="AD245" s="2"/>
      <c r="AF245" s="2"/>
      <c r="AG245" s="2"/>
      <c r="AI245" s="2"/>
      <c r="AJ245" s="2"/>
      <c r="AL245" s="2"/>
      <c r="AM245" s="2"/>
      <c r="AO245" s="2"/>
      <c r="AP245" s="2"/>
    </row>
    <row r="246" spans="2:42">
      <c r="B246" s="2"/>
      <c r="C246" s="2"/>
      <c r="D246" s="2"/>
      <c r="E246" s="2"/>
      <c r="F246" s="2"/>
      <c r="H246" s="2"/>
      <c r="I246" s="2"/>
      <c r="K246" s="2"/>
      <c r="L246" s="2"/>
      <c r="N246" s="2"/>
      <c r="O246" s="2"/>
      <c r="Q246" s="2"/>
      <c r="R246" s="2"/>
      <c r="T246" s="2"/>
      <c r="U246" s="2"/>
      <c r="W246" s="2"/>
      <c r="X246" s="2"/>
      <c r="Z246" s="2"/>
      <c r="AA246" s="2"/>
      <c r="AC246" s="2"/>
      <c r="AD246" s="2"/>
      <c r="AF246" s="2"/>
      <c r="AG246" s="2"/>
      <c r="AI246" s="2"/>
      <c r="AJ246" s="2"/>
      <c r="AL246" s="2"/>
      <c r="AM246" s="2"/>
      <c r="AO246" s="2"/>
      <c r="AP246" s="2"/>
    </row>
    <row r="247" spans="2:42">
      <c r="B247" s="2"/>
      <c r="C247" s="2"/>
      <c r="D247" s="2"/>
      <c r="E247" s="2"/>
      <c r="F247" s="2"/>
      <c r="H247" s="2"/>
      <c r="I247" s="2"/>
      <c r="K247" s="2"/>
      <c r="L247" s="2"/>
      <c r="N247" s="2"/>
      <c r="O247" s="2"/>
      <c r="Q247" s="2"/>
      <c r="R247" s="2"/>
      <c r="T247" s="2"/>
      <c r="U247" s="2"/>
      <c r="W247" s="2"/>
      <c r="X247" s="2"/>
      <c r="Z247" s="2"/>
      <c r="AA247" s="2"/>
      <c r="AC247" s="2"/>
      <c r="AD247" s="2"/>
      <c r="AF247" s="2"/>
      <c r="AG247" s="2"/>
      <c r="AI247" s="2"/>
      <c r="AJ247" s="2"/>
      <c r="AL247" s="2"/>
      <c r="AM247" s="2"/>
      <c r="AO247" s="2"/>
      <c r="AP247" s="2"/>
    </row>
    <row r="248" spans="2:42">
      <c r="B248" s="2"/>
      <c r="C248" s="2"/>
      <c r="D248" s="2"/>
      <c r="E248" s="2"/>
      <c r="F248" s="2"/>
      <c r="H248" s="2"/>
      <c r="I248" s="2"/>
      <c r="K248" s="2"/>
      <c r="L248" s="2"/>
      <c r="N248" s="2"/>
      <c r="O248" s="2"/>
      <c r="Q248" s="2"/>
      <c r="R248" s="2"/>
      <c r="T248" s="2"/>
      <c r="U248" s="2"/>
      <c r="W248" s="2"/>
      <c r="X248" s="2"/>
      <c r="Z248" s="2"/>
      <c r="AA248" s="2"/>
      <c r="AC248" s="2"/>
      <c r="AD248" s="2"/>
      <c r="AF248" s="2"/>
      <c r="AG248" s="2"/>
      <c r="AI248" s="2"/>
      <c r="AJ248" s="2"/>
      <c r="AL248" s="2"/>
      <c r="AM248" s="2"/>
      <c r="AO248" s="2"/>
      <c r="AP248" s="2"/>
    </row>
    <row r="249" spans="2:42">
      <c r="B249" s="2"/>
      <c r="C249" s="2"/>
      <c r="D249" s="2"/>
      <c r="E249" s="2"/>
      <c r="F249" s="2"/>
      <c r="H249" s="2"/>
      <c r="I249" s="2"/>
      <c r="K249" s="2"/>
      <c r="L249" s="2"/>
      <c r="N249" s="2"/>
      <c r="O249" s="2"/>
      <c r="Q249" s="2"/>
      <c r="R249" s="2"/>
      <c r="T249" s="2"/>
      <c r="U249" s="2"/>
      <c r="W249" s="2"/>
      <c r="X249" s="2"/>
      <c r="Z249" s="2"/>
      <c r="AA249" s="2"/>
      <c r="AC249" s="2"/>
      <c r="AD249" s="2"/>
      <c r="AF249" s="2"/>
      <c r="AG249" s="2"/>
      <c r="AI249" s="2"/>
      <c r="AJ249" s="2"/>
      <c r="AL249" s="2"/>
      <c r="AM249" s="2"/>
      <c r="AO249" s="2"/>
      <c r="AP249" s="2"/>
    </row>
    <row r="250" spans="2:42">
      <c r="B250" s="2"/>
      <c r="C250" s="2"/>
      <c r="D250" s="2"/>
      <c r="E250" s="2"/>
      <c r="F250" s="2"/>
      <c r="H250" s="2"/>
      <c r="I250" s="2"/>
      <c r="K250" s="2"/>
      <c r="L250" s="2"/>
      <c r="N250" s="2"/>
      <c r="O250" s="2"/>
      <c r="Q250" s="2"/>
      <c r="R250" s="2"/>
      <c r="T250" s="2"/>
      <c r="U250" s="2"/>
      <c r="W250" s="2"/>
      <c r="X250" s="2"/>
      <c r="Z250" s="2"/>
      <c r="AA250" s="2"/>
      <c r="AC250" s="2"/>
      <c r="AD250" s="2"/>
      <c r="AF250" s="2"/>
      <c r="AG250" s="2"/>
      <c r="AI250" s="2"/>
      <c r="AJ250" s="2"/>
      <c r="AL250" s="2"/>
      <c r="AM250" s="2"/>
      <c r="AO250" s="2"/>
      <c r="AP250" s="2"/>
    </row>
    <row r="251" spans="2:42">
      <c r="B251" s="2"/>
      <c r="C251" s="2"/>
      <c r="D251" s="2"/>
      <c r="E251" s="2"/>
      <c r="F251" s="2"/>
      <c r="H251" s="2"/>
      <c r="I251" s="2"/>
      <c r="K251" s="2"/>
      <c r="L251" s="2"/>
      <c r="N251" s="2"/>
      <c r="O251" s="2"/>
      <c r="Q251" s="2"/>
      <c r="R251" s="2"/>
      <c r="T251" s="2"/>
      <c r="U251" s="2"/>
      <c r="W251" s="2"/>
      <c r="X251" s="2"/>
      <c r="Z251" s="2"/>
      <c r="AA251" s="2"/>
      <c r="AC251" s="2"/>
      <c r="AD251" s="2"/>
      <c r="AF251" s="2"/>
      <c r="AG251" s="2"/>
      <c r="AI251" s="2"/>
      <c r="AJ251" s="2"/>
      <c r="AL251" s="2"/>
      <c r="AM251" s="2"/>
      <c r="AO251" s="2"/>
      <c r="AP251" s="2"/>
    </row>
    <row r="252" spans="2:42">
      <c r="B252" s="2"/>
      <c r="C252" s="2"/>
      <c r="D252" s="2"/>
      <c r="E252" s="2"/>
      <c r="F252" s="2"/>
      <c r="H252" s="2"/>
      <c r="I252" s="2"/>
      <c r="K252" s="2"/>
      <c r="L252" s="2"/>
      <c r="N252" s="2"/>
      <c r="O252" s="2"/>
      <c r="Q252" s="2"/>
      <c r="R252" s="2"/>
      <c r="T252" s="2"/>
      <c r="U252" s="2"/>
      <c r="W252" s="2"/>
      <c r="X252" s="2"/>
      <c r="Z252" s="2"/>
      <c r="AA252" s="2"/>
      <c r="AC252" s="2"/>
      <c r="AD252" s="2"/>
      <c r="AF252" s="2"/>
      <c r="AG252" s="2"/>
      <c r="AI252" s="2"/>
      <c r="AJ252" s="2"/>
      <c r="AL252" s="2"/>
      <c r="AM252" s="2"/>
      <c r="AO252" s="2"/>
      <c r="AP252" s="2"/>
    </row>
    <row r="253" spans="2:42">
      <c r="B253" s="2"/>
      <c r="C253" s="2"/>
      <c r="D253" s="2"/>
      <c r="E253" s="2"/>
      <c r="F253" s="2"/>
      <c r="H253" s="2"/>
      <c r="I253" s="2"/>
      <c r="K253" s="2"/>
      <c r="L253" s="2"/>
      <c r="N253" s="2"/>
      <c r="O253" s="2"/>
      <c r="Q253" s="2"/>
      <c r="R253" s="2"/>
      <c r="T253" s="2"/>
      <c r="U253" s="2"/>
      <c r="W253" s="2"/>
      <c r="X253" s="2"/>
      <c r="Z253" s="2"/>
      <c r="AA253" s="2"/>
      <c r="AC253" s="2"/>
      <c r="AD253" s="2"/>
      <c r="AF253" s="2"/>
      <c r="AG253" s="2"/>
      <c r="AI253" s="2"/>
      <c r="AJ253" s="2"/>
      <c r="AL253" s="2"/>
      <c r="AM253" s="2"/>
      <c r="AO253" s="2"/>
      <c r="AP253" s="2"/>
    </row>
    <row r="254" spans="2:42">
      <c r="B254" s="2"/>
      <c r="C254" s="2"/>
      <c r="D254" s="2"/>
      <c r="E254" s="2"/>
      <c r="F254" s="2"/>
      <c r="H254" s="2"/>
      <c r="I254" s="2"/>
      <c r="K254" s="2"/>
      <c r="L254" s="2"/>
      <c r="N254" s="2"/>
      <c r="O254" s="2"/>
      <c r="Q254" s="2"/>
      <c r="R254" s="2"/>
      <c r="T254" s="2"/>
      <c r="U254" s="2"/>
      <c r="W254" s="2"/>
      <c r="X254" s="2"/>
      <c r="Z254" s="2"/>
      <c r="AA254" s="2"/>
      <c r="AC254" s="2"/>
      <c r="AD254" s="2"/>
      <c r="AF254" s="2"/>
      <c r="AG254" s="2"/>
      <c r="AI254" s="2"/>
      <c r="AJ254" s="2"/>
      <c r="AL254" s="2"/>
      <c r="AM254" s="2"/>
      <c r="AO254" s="2"/>
      <c r="AP254" s="2"/>
    </row>
    <row r="255" spans="2:42">
      <c r="B255" s="2"/>
      <c r="C255" s="2"/>
      <c r="D255" s="2"/>
      <c r="E255" s="2"/>
      <c r="F255" s="2"/>
      <c r="H255" s="2"/>
      <c r="I255" s="2"/>
      <c r="K255" s="2"/>
      <c r="L255" s="2"/>
      <c r="N255" s="2"/>
      <c r="O255" s="2"/>
      <c r="Q255" s="2"/>
      <c r="R255" s="2"/>
      <c r="T255" s="2"/>
      <c r="U255" s="2"/>
      <c r="W255" s="2"/>
      <c r="X255" s="2"/>
      <c r="Z255" s="2"/>
      <c r="AA255" s="2"/>
      <c r="AC255" s="2"/>
      <c r="AD255" s="2"/>
      <c r="AF255" s="2"/>
      <c r="AG255" s="2"/>
      <c r="AI255" s="2"/>
      <c r="AJ255" s="2"/>
      <c r="AL255" s="2"/>
      <c r="AM255" s="2"/>
      <c r="AO255" s="2"/>
      <c r="AP255" s="2"/>
    </row>
    <row r="256" spans="2:42">
      <c r="B256" s="2"/>
      <c r="C256" s="2"/>
      <c r="D256" s="2"/>
      <c r="E256" s="2"/>
      <c r="F256" s="2"/>
      <c r="H256" s="2"/>
      <c r="I256" s="2"/>
      <c r="K256" s="2"/>
      <c r="L256" s="2"/>
      <c r="N256" s="2"/>
      <c r="O256" s="2"/>
      <c r="Q256" s="2"/>
      <c r="R256" s="2"/>
      <c r="T256" s="2"/>
      <c r="U256" s="2"/>
      <c r="W256" s="2"/>
      <c r="X256" s="2"/>
      <c r="Z256" s="2"/>
      <c r="AA256" s="2"/>
      <c r="AC256" s="2"/>
      <c r="AD256" s="2"/>
      <c r="AF256" s="2"/>
      <c r="AG256" s="2"/>
      <c r="AI256" s="2"/>
      <c r="AJ256" s="2"/>
      <c r="AL256" s="2"/>
      <c r="AM256" s="2"/>
      <c r="AO256" s="2"/>
      <c r="AP256" s="2"/>
    </row>
    <row r="257" spans="2:42">
      <c r="B257" s="2"/>
      <c r="C257" s="2"/>
      <c r="D257" s="2"/>
      <c r="E257" s="2"/>
      <c r="F257" s="2"/>
      <c r="H257" s="2"/>
      <c r="I257" s="2"/>
      <c r="K257" s="2"/>
      <c r="L257" s="2"/>
      <c r="N257" s="2"/>
      <c r="O257" s="2"/>
      <c r="Q257" s="2"/>
      <c r="R257" s="2"/>
      <c r="T257" s="2"/>
      <c r="U257" s="2"/>
      <c r="W257" s="2"/>
      <c r="X257" s="2"/>
      <c r="Z257" s="2"/>
      <c r="AA257" s="2"/>
      <c r="AC257" s="2"/>
      <c r="AD257" s="2"/>
      <c r="AF257" s="2"/>
      <c r="AG257" s="2"/>
      <c r="AI257" s="2"/>
      <c r="AJ257" s="2"/>
      <c r="AL257" s="2"/>
      <c r="AM257" s="2"/>
      <c r="AO257" s="2"/>
      <c r="AP257" s="2"/>
    </row>
    <row r="258" spans="2:42">
      <c r="B258" s="2"/>
      <c r="C258" s="2"/>
      <c r="D258" s="2"/>
      <c r="E258" s="2"/>
      <c r="F258" s="2"/>
      <c r="H258" s="2"/>
      <c r="I258" s="2"/>
      <c r="K258" s="2"/>
      <c r="L258" s="2"/>
      <c r="N258" s="2"/>
      <c r="O258" s="2"/>
      <c r="Q258" s="2"/>
      <c r="R258" s="2"/>
      <c r="T258" s="2"/>
      <c r="U258" s="2"/>
      <c r="W258" s="2"/>
      <c r="X258" s="2"/>
      <c r="Z258" s="2"/>
      <c r="AA258" s="2"/>
      <c r="AC258" s="2"/>
      <c r="AD258" s="2"/>
      <c r="AF258" s="2"/>
      <c r="AG258" s="2"/>
      <c r="AI258" s="2"/>
      <c r="AJ258" s="2"/>
      <c r="AL258" s="2"/>
      <c r="AM258" s="2"/>
      <c r="AO258" s="2"/>
      <c r="AP258" s="2"/>
    </row>
    <row r="259" spans="2:42">
      <c r="B259" s="2"/>
      <c r="C259" s="2"/>
      <c r="D259" s="2"/>
      <c r="E259" s="2"/>
      <c r="F259" s="2"/>
      <c r="H259" s="2"/>
      <c r="I259" s="2"/>
      <c r="K259" s="2"/>
      <c r="L259" s="2"/>
      <c r="N259" s="2"/>
      <c r="O259" s="2"/>
      <c r="Q259" s="2"/>
      <c r="R259" s="2"/>
      <c r="T259" s="2"/>
      <c r="U259" s="2"/>
      <c r="W259" s="2"/>
      <c r="X259" s="2"/>
      <c r="Z259" s="2"/>
      <c r="AA259" s="2"/>
      <c r="AC259" s="2"/>
      <c r="AD259" s="2"/>
      <c r="AF259" s="2"/>
      <c r="AG259" s="2"/>
      <c r="AI259" s="2"/>
      <c r="AJ259" s="2"/>
      <c r="AL259" s="2"/>
      <c r="AM259" s="2"/>
      <c r="AO259" s="2"/>
      <c r="AP259" s="2"/>
    </row>
    <row r="260" spans="2:42">
      <c r="B260" s="2"/>
      <c r="C260" s="2"/>
      <c r="D260" s="2"/>
      <c r="E260" s="2"/>
      <c r="F260" s="2"/>
      <c r="H260" s="2"/>
      <c r="I260" s="2"/>
      <c r="K260" s="2"/>
      <c r="L260" s="2"/>
      <c r="N260" s="2"/>
      <c r="O260" s="2"/>
      <c r="Q260" s="2"/>
      <c r="R260" s="2"/>
      <c r="T260" s="2"/>
      <c r="U260" s="2"/>
      <c r="W260" s="2"/>
      <c r="X260" s="2"/>
      <c r="Z260" s="2"/>
      <c r="AA260" s="2"/>
      <c r="AC260" s="2"/>
      <c r="AD260" s="2"/>
      <c r="AF260" s="2"/>
      <c r="AG260" s="2"/>
      <c r="AI260" s="2"/>
      <c r="AJ260" s="2"/>
      <c r="AL260" s="2"/>
      <c r="AM260" s="2"/>
      <c r="AO260" s="2"/>
      <c r="AP260" s="2"/>
    </row>
    <row r="261" spans="2:42">
      <c r="B261" s="2"/>
      <c r="C261" s="2"/>
      <c r="D261" s="2"/>
      <c r="E261" s="2"/>
      <c r="F261" s="2"/>
      <c r="H261" s="2"/>
      <c r="I261" s="2"/>
      <c r="K261" s="2"/>
      <c r="L261" s="2"/>
      <c r="N261" s="2"/>
      <c r="O261" s="2"/>
      <c r="Q261" s="2"/>
      <c r="R261" s="2"/>
      <c r="T261" s="2"/>
      <c r="U261" s="2"/>
      <c r="W261" s="2"/>
      <c r="X261" s="2"/>
      <c r="Z261" s="2"/>
      <c r="AA261" s="2"/>
      <c r="AC261" s="2"/>
      <c r="AD261" s="2"/>
      <c r="AF261" s="2"/>
      <c r="AG261" s="2"/>
      <c r="AI261" s="2"/>
      <c r="AJ261" s="2"/>
      <c r="AL261" s="2"/>
      <c r="AM261" s="2"/>
      <c r="AO261" s="2"/>
      <c r="AP261" s="2"/>
    </row>
    <row r="262" spans="2:42">
      <c r="B262" s="2"/>
      <c r="C262" s="2"/>
      <c r="D262" s="2"/>
      <c r="E262" s="2"/>
      <c r="F262" s="2"/>
      <c r="H262" s="2"/>
      <c r="I262" s="2"/>
      <c r="K262" s="2"/>
      <c r="L262" s="2"/>
      <c r="N262" s="2"/>
      <c r="O262" s="2"/>
      <c r="Q262" s="2"/>
      <c r="R262" s="2"/>
      <c r="T262" s="2"/>
      <c r="U262" s="2"/>
      <c r="W262" s="2"/>
      <c r="X262" s="2"/>
      <c r="Z262" s="2"/>
      <c r="AA262" s="2"/>
      <c r="AC262" s="2"/>
      <c r="AD262" s="2"/>
      <c r="AF262" s="2"/>
      <c r="AG262" s="2"/>
      <c r="AI262" s="2"/>
      <c r="AJ262" s="2"/>
      <c r="AL262" s="2"/>
      <c r="AM262" s="2"/>
      <c r="AO262" s="2"/>
      <c r="AP262" s="2"/>
    </row>
    <row r="263" spans="2:42">
      <c r="B263" s="2"/>
      <c r="C263" s="2"/>
      <c r="D263" s="2"/>
      <c r="E263" s="2"/>
      <c r="F263" s="2"/>
      <c r="H263" s="2"/>
      <c r="I263" s="2"/>
      <c r="K263" s="2"/>
      <c r="L263" s="2"/>
      <c r="N263" s="2"/>
      <c r="O263" s="2"/>
      <c r="Q263" s="2"/>
      <c r="R263" s="2"/>
      <c r="T263" s="2"/>
      <c r="U263" s="2"/>
      <c r="W263" s="2"/>
      <c r="X263" s="2"/>
      <c r="Z263" s="2"/>
      <c r="AA263" s="2"/>
      <c r="AC263" s="2"/>
      <c r="AD263" s="2"/>
      <c r="AF263" s="2"/>
      <c r="AG263" s="2"/>
      <c r="AI263" s="2"/>
      <c r="AJ263" s="2"/>
      <c r="AL263" s="2"/>
      <c r="AM263" s="2"/>
      <c r="AO263" s="2"/>
      <c r="AP263" s="2"/>
    </row>
    <row r="264" spans="2:42">
      <c r="B264" s="2"/>
      <c r="C264" s="2"/>
      <c r="D264" s="2"/>
      <c r="E264" s="2"/>
      <c r="F264" s="2"/>
      <c r="H264" s="2"/>
      <c r="I264" s="2"/>
      <c r="K264" s="2"/>
      <c r="L264" s="2"/>
      <c r="N264" s="2"/>
      <c r="O264" s="2"/>
      <c r="Q264" s="2"/>
      <c r="R264" s="2"/>
      <c r="T264" s="2"/>
      <c r="U264" s="2"/>
      <c r="W264" s="2"/>
      <c r="X264" s="2"/>
      <c r="Z264" s="2"/>
      <c r="AA264" s="2"/>
      <c r="AC264" s="2"/>
      <c r="AD264" s="2"/>
      <c r="AF264" s="2"/>
      <c r="AG264" s="2"/>
      <c r="AI264" s="2"/>
      <c r="AJ264" s="2"/>
      <c r="AL264" s="2"/>
      <c r="AM264" s="2"/>
      <c r="AO264" s="2"/>
      <c r="AP264" s="2"/>
    </row>
    <row r="265" spans="2:42">
      <c r="B265" s="2"/>
      <c r="C265" s="2"/>
      <c r="D265" s="2"/>
      <c r="E265" s="2"/>
      <c r="F265" s="2"/>
      <c r="H265" s="2"/>
      <c r="I265" s="2"/>
      <c r="K265" s="2"/>
      <c r="L265" s="2"/>
      <c r="N265" s="2"/>
      <c r="O265" s="2"/>
      <c r="Q265" s="2"/>
      <c r="R265" s="2"/>
      <c r="T265" s="2"/>
      <c r="U265" s="2"/>
      <c r="W265" s="2"/>
      <c r="X265" s="2"/>
      <c r="Z265" s="2"/>
      <c r="AA265" s="2"/>
      <c r="AC265" s="2"/>
      <c r="AD265" s="2"/>
      <c r="AF265" s="2"/>
      <c r="AG265" s="2"/>
      <c r="AI265" s="2"/>
      <c r="AJ265" s="2"/>
      <c r="AL265" s="2"/>
      <c r="AM265" s="2"/>
      <c r="AO265" s="2"/>
      <c r="AP265" s="2"/>
    </row>
    <row r="266" spans="2:42">
      <c r="B266" s="2"/>
      <c r="C266" s="2"/>
      <c r="D266" s="2"/>
      <c r="E266" s="2"/>
      <c r="F266" s="2"/>
      <c r="H266" s="2"/>
      <c r="I266" s="2"/>
      <c r="K266" s="2"/>
      <c r="L266" s="2"/>
      <c r="N266" s="2"/>
      <c r="O266" s="2"/>
      <c r="Q266" s="2"/>
      <c r="R266" s="2"/>
      <c r="T266" s="2"/>
      <c r="U266" s="2"/>
      <c r="W266" s="2"/>
      <c r="X266" s="2"/>
      <c r="Z266" s="2"/>
      <c r="AA266" s="2"/>
      <c r="AC266" s="2"/>
      <c r="AD266" s="2"/>
      <c r="AF266" s="2"/>
      <c r="AG266" s="2"/>
      <c r="AI266" s="2"/>
      <c r="AJ266" s="2"/>
      <c r="AL266" s="2"/>
      <c r="AM266" s="2"/>
      <c r="AO266" s="2"/>
      <c r="AP266" s="2"/>
    </row>
    <row r="267" spans="2:42">
      <c r="B267" s="2"/>
      <c r="C267" s="2"/>
      <c r="D267" s="2"/>
      <c r="E267" s="2"/>
      <c r="F267" s="2"/>
      <c r="H267" s="2"/>
      <c r="I267" s="2"/>
      <c r="K267" s="2"/>
      <c r="L267" s="2"/>
      <c r="N267" s="2"/>
      <c r="O267" s="2"/>
      <c r="Q267" s="2"/>
      <c r="R267" s="2"/>
      <c r="T267" s="2"/>
      <c r="U267" s="2"/>
      <c r="W267" s="2"/>
      <c r="X267" s="2"/>
      <c r="Z267" s="2"/>
      <c r="AA267" s="2"/>
      <c r="AC267" s="2"/>
      <c r="AD267" s="2"/>
      <c r="AF267" s="2"/>
      <c r="AG267" s="2"/>
      <c r="AI267" s="2"/>
      <c r="AJ267" s="2"/>
      <c r="AL267" s="2"/>
      <c r="AM267" s="2"/>
      <c r="AO267" s="2"/>
      <c r="AP267" s="2"/>
    </row>
    <row r="268" spans="2:42">
      <c r="B268" s="2"/>
      <c r="C268" s="2"/>
      <c r="D268" s="2"/>
      <c r="E268" s="2"/>
      <c r="F268" s="2"/>
      <c r="H268" s="2"/>
      <c r="I268" s="2"/>
      <c r="K268" s="2"/>
      <c r="L268" s="2"/>
      <c r="N268" s="2"/>
      <c r="O268" s="2"/>
      <c r="Q268" s="2"/>
      <c r="R268" s="2"/>
      <c r="T268" s="2"/>
      <c r="U268" s="2"/>
      <c r="W268" s="2"/>
      <c r="X268" s="2"/>
      <c r="Z268" s="2"/>
      <c r="AA268" s="2"/>
      <c r="AC268" s="2"/>
      <c r="AD268" s="2"/>
      <c r="AF268" s="2"/>
      <c r="AG268" s="2"/>
      <c r="AI268" s="2"/>
      <c r="AJ268" s="2"/>
      <c r="AL268" s="2"/>
      <c r="AM268" s="2"/>
      <c r="AO268" s="2"/>
      <c r="AP268" s="2"/>
    </row>
    <row r="269" spans="2:42">
      <c r="B269" s="2"/>
      <c r="C269" s="2"/>
      <c r="D269" s="2"/>
      <c r="E269" s="2"/>
      <c r="F269" s="2"/>
      <c r="H269" s="2"/>
      <c r="I269" s="2"/>
      <c r="K269" s="2"/>
      <c r="L269" s="2"/>
      <c r="N269" s="2"/>
      <c r="O269" s="2"/>
      <c r="Q269" s="2"/>
      <c r="R269" s="2"/>
      <c r="T269" s="2"/>
      <c r="U269" s="2"/>
      <c r="W269" s="2"/>
      <c r="X269" s="2"/>
      <c r="Z269" s="2"/>
      <c r="AA269" s="2"/>
      <c r="AC269" s="2"/>
      <c r="AD269" s="2"/>
      <c r="AF269" s="2"/>
      <c r="AG269" s="2"/>
      <c r="AI269" s="2"/>
      <c r="AJ269" s="2"/>
      <c r="AL269" s="2"/>
      <c r="AM269" s="2"/>
      <c r="AO269" s="2"/>
      <c r="AP269" s="2"/>
    </row>
    <row r="270" spans="2:42">
      <c r="B270" s="2"/>
      <c r="C270" s="2"/>
      <c r="D270" s="2"/>
      <c r="E270" s="2"/>
      <c r="F270" s="2"/>
      <c r="H270" s="2"/>
      <c r="I270" s="2"/>
      <c r="K270" s="2"/>
      <c r="L270" s="2"/>
      <c r="N270" s="2"/>
      <c r="O270" s="2"/>
      <c r="Q270" s="2"/>
      <c r="R270" s="2"/>
      <c r="T270" s="2"/>
      <c r="U270" s="2"/>
      <c r="W270" s="2"/>
      <c r="X270" s="2"/>
      <c r="Z270" s="2"/>
      <c r="AA270" s="2"/>
      <c r="AC270" s="2"/>
      <c r="AD270" s="2"/>
      <c r="AF270" s="2"/>
      <c r="AG270" s="2"/>
      <c r="AI270" s="2"/>
      <c r="AJ270" s="2"/>
      <c r="AL270" s="2"/>
      <c r="AM270" s="2"/>
      <c r="AO270" s="2"/>
      <c r="AP270" s="2"/>
    </row>
    <row r="271" spans="2:42">
      <c r="B271" s="2"/>
      <c r="C271" s="2"/>
      <c r="D271" s="2"/>
      <c r="E271" s="2"/>
      <c r="F271" s="2"/>
      <c r="H271" s="2"/>
      <c r="I271" s="2"/>
      <c r="K271" s="2"/>
      <c r="L271" s="2"/>
      <c r="N271" s="2"/>
      <c r="O271" s="2"/>
      <c r="Q271" s="2"/>
      <c r="R271" s="2"/>
      <c r="T271" s="2"/>
      <c r="U271" s="2"/>
      <c r="W271" s="2"/>
      <c r="X271" s="2"/>
      <c r="Z271" s="2"/>
      <c r="AA271" s="2"/>
      <c r="AC271" s="2"/>
      <c r="AD271" s="2"/>
      <c r="AF271" s="2"/>
      <c r="AG271" s="2"/>
      <c r="AI271" s="2"/>
      <c r="AJ271" s="2"/>
      <c r="AL271" s="2"/>
      <c r="AM271" s="2"/>
      <c r="AO271" s="2"/>
      <c r="AP271" s="2"/>
    </row>
    <row r="272" spans="2:42">
      <c r="B272" s="2"/>
      <c r="C272" s="2"/>
      <c r="D272" s="2"/>
      <c r="E272" s="2"/>
      <c r="F272" s="2"/>
      <c r="H272" s="2"/>
      <c r="I272" s="2"/>
      <c r="K272" s="2"/>
      <c r="L272" s="2"/>
      <c r="N272" s="2"/>
      <c r="O272" s="2"/>
      <c r="Q272" s="2"/>
      <c r="R272" s="2"/>
      <c r="T272" s="2"/>
      <c r="U272" s="2"/>
      <c r="W272" s="2"/>
      <c r="X272" s="2"/>
      <c r="Z272" s="2"/>
      <c r="AA272" s="2"/>
      <c r="AC272" s="2"/>
      <c r="AD272" s="2"/>
      <c r="AF272" s="2"/>
      <c r="AG272" s="2"/>
      <c r="AI272" s="2"/>
      <c r="AJ272" s="2"/>
      <c r="AL272" s="2"/>
      <c r="AM272" s="2"/>
      <c r="AO272" s="2"/>
      <c r="AP272" s="2"/>
    </row>
    <row r="273" spans="2:42">
      <c r="B273" s="2"/>
      <c r="C273" s="2"/>
      <c r="D273" s="2"/>
      <c r="E273" s="2"/>
      <c r="F273" s="2"/>
      <c r="H273" s="2"/>
      <c r="I273" s="2"/>
      <c r="K273" s="2"/>
      <c r="L273" s="2"/>
      <c r="N273" s="2"/>
      <c r="O273" s="2"/>
      <c r="Q273" s="2"/>
      <c r="R273" s="2"/>
      <c r="T273" s="2"/>
      <c r="U273" s="2"/>
      <c r="W273" s="2"/>
      <c r="X273" s="2"/>
      <c r="Z273" s="2"/>
      <c r="AA273" s="2"/>
      <c r="AC273" s="2"/>
      <c r="AD273" s="2"/>
      <c r="AF273" s="2"/>
      <c r="AG273" s="2"/>
      <c r="AI273" s="2"/>
      <c r="AJ273" s="2"/>
      <c r="AL273" s="2"/>
      <c r="AM273" s="2"/>
      <c r="AO273" s="2"/>
      <c r="AP273" s="2"/>
    </row>
    <row r="274" spans="2:42">
      <c r="B274" s="2"/>
      <c r="C274" s="2"/>
      <c r="D274" s="2"/>
      <c r="E274" s="2"/>
      <c r="F274" s="2"/>
      <c r="H274" s="2"/>
      <c r="I274" s="2"/>
      <c r="K274" s="2"/>
      <c r="L274" s="2"/>
      <c r="N274" s="2"/>
      <c r="O274" s="2"/>
      <c r="Q274" s="2"/>
      <c r="R274" s="2"/>
      <c r="T274" s="2"/>
      <c r="U274" s="2"/>
      <c r="W274" s="2"/>
      <c r="X274" s="2"/>
      <c r="Z274" s="2"/>
      <c r="AA274" s="2"/>
      <c r="AC274" s="2"/>
      <c r="AD274" s="2"/>
      <c r="AF274" s="2"/>
      <c r="AG274" s="2"/>
      <c r="AI274" s="2"/>
      <c r="AJ274" s="2"/>
      <c r="AL274" s="2"/>
      <c r="AM274" s="2"/>
      <c r="AO274" s="2"/>
      <c r="AP274" s="2"/>
    </row>
    <row r="275" spans="2:42">
      <c r="B275" s="2"/>
      <c r="C275" s="2"/>
      <c r="D275" s="2"/>
      <c r="E275" s="2"/>
      <c r="F275" s="2"/>
      <c r="H275" s="2"/>
      <c r="I275" s="2"/>
      <c r="K275" s="2"/>
      <c r="L275" s="2"/>
      <c r="N275" s="2"/>
      <c r="O275" s="2"/>
      <c r="Q275" s="2"/>
      <c r="R275" s="2"/>
      <c r="T275" s="2"/>
      <c r="U275" s="2"/>
      <c r="W275" s="2"/>
      <c r="X275" s="2"/>
      <c r="Z275" s="2"/>
      <c r="AA275" s="2"/>
      <c r="AC275" s="2"/>
      <c r="AD275" s="2"/>
      <c r="AF275" s="2"/>
      <c r="AG275" s="2"/>
      <c r="AI275" s="2"/>
      <c r="AJ275" s="2"/>
      <c r="AL275" s="2"/>
      <c r="AM275" s="2"/>
      <c r="AO275" s="2"/>
      <c r="AP275" s="2"/>
    </row>
    <row r="276" spans="2:42">
      <c r="B276" s="2"/>
      <c r="C276" s="2"/>
      <c r="D276" s="2"/>
      <c r="E276" s="2"/>
      <c r="F276" s="2"/>
      <c r="H276" s="2"/>
      <c r="I276" s="2"/>
      <c r="K276" s="2"/>
      <c r="L276" s="2"/>
      <c r="N276" s="2"/>
      <c r="O276" s="2"/>
      <c r="Q276" s="2"/>
      <c r="R276" s="2"/>
      <c r="T276" s="2"/>
      <c r="U276" s="2"/>
      <c r="W276" s="2"/>
      <c r="X276" s="2"/>
      <c r="Z276" s="2"/>
      <c r="AA276" s="2"/>
      <c r="AC276" s="2"/>
      <c r="AD276" s="2"/>
      <c r="AF276" s="2"/>
      <c r="AG276" s="2"/>
      <c r="AI276" s="2"/>
      <c r="AJ276" s="2"/>
      <c r="AL276" s="2"/>
      <c r="AM276" s="2"/>
      <c r="AO276" s="2"/>
      <c r="AP276" s="2"/>
    </row>
    <row r="277" spans="2:42">
      <c r="B277" s="2"/>
      <c r="C277" s="2"/>
      <c r="D277" s="2"/>
      <c r="E277" s="2"/>
      <c r="F277" s="2"/>
      <c r="H277" s="2"/>
      <c r="I277" s="2"/>
      <c r="K277" s="2"/>
      <c r="L277" s="2"/>
      <c r="N277" s="2"/>
      <c r="O277" s="2"/>
      <c r="Q277" s="2"/>
      <c r="R277" s="2"/>
      <c r="T277" s="2"/>
      <c r="U277" s="2"/>
      <c r="W277" s="2"/>
      <c r="X277" s="2"/>
      <c r="Z277" s="2"/>
      <c r="AA277" s="2"/>
      <c r="AC277" s="2"/>
      <c r="AD277" s="2"/>
      <c r="AF277" s="2"/>
      <c r="AG277" s="2"/>
      <c r="AI277" s="2"/>
      <c r="AJ277" s="2"/>
      <c r="AL277" s="2"/>
      <c r="AM277" s="2"/>
      <c r="AO277" s="2"/>
      <c r="AP277" s="2"/>
    </row>
    <row r="278" spans="2:42">
      <c r="B278" s="2"/>
      <c r="C278" s="2"/>
      <c r="D278" s="2"/>
      <c r="E278" s="2"/>
      <c r="F278" s="2"/>
      <c r="H278" s="2"/>
      <c r="I278" s="2"/>
      <c r="K278" s="2"/>
      <c r="L278" s="2"/>
      <c r="N278" s="2"/>
      <c r="O278" s="2"/>
      <c r="Q278" s="2"/>
      <c r="R278" s="2"/>
      <c r="T278" s="2"/>
      <c r="U278" s="2"/>
      <c r="W278" s="2"/>
      <c r="X278" s="2"/>
      <c r="Z278" s="2"/>
      <c r="AA278" s="2"/>
      <c r="AC278" s="2"/>
      <c r="AD278" s="2"/>
      <c r="AF278" s="2"/>
      <c r="AG278" s="2"/>
      <c r="AI278" s="2"/>
      <c r="AJ278" s="2"/>
      <c r="AL278" s="2"/>
      <c r="AM278" s="2"/>
      <c r="AO278" s="2"/>
      <c r="AP278" s="2"/>
    </row>
    <row r="279" spans="2:42">
      <c r="B279" s="2"/>
      <c r="C279" s="2"/>
      <c r="D279" s="2"/>
      <c r="E279" s="2"/>
      <c r="F279" s="2"/>
      <c r="H279" s="2"/>
      <c r="I279" s="2"/>
      <c r="K279" s="2"/>
      <c r="L279" s="2"/>
      <c r="N279" s="2"/>
      <c r="O279" s="2"/>
      <c r="Q279" s="2"/>
      <c r="R279" s="2"/>
      <c r="T279" s="2"/>
      <c r="U279" s="2"/>
      <c r="W279" s="2"/>
      <c r="X279" s="2"/>
      <c r="Z279" s="2"/>
      <c r="AA279" s="2"/>
      <c r="AC279" s="2"/>
      <c r="AD279" s="2"/>
      <c r="AF279" s="2"/>
      <c r="AG279" s="2"/>
      <c r="AI279" s="2"/>
      <c r="AJ279" s="2"/>
      <c r="AL279" s="2"/>
      <c r="AM279" s="2"/>
      <c r="AO279" s="2"/>
      <c r="AP279" s="2"/>
    </row>
    <row r="280" spans="2:42">
      <c r="B280" s="2"/>
      <c r="C280" s="2"/>
      <c r="D280" s="2"/>
      <c r="E280" s="2"/>
      <c r="F280" s="2"/>
      <c r="H280" s="2"/>
      <c r="I280" s="2"/>
      <c r="K280" s="2"/>
      <c r="L280" s="2"/>
      <c r="N280" s="2"/>
      <c r="O280" s="2"/>
      <c r="Q280" s="2"/>
      <c r="R280" s="2"/>
      <c r="T280" s="2"/>
      <c r="U280" s="2"/>
      <c r="W280" s="2"/>
      <c r="X280" s="2"/>
      <c r="Z280" s="2"/>
      <c r="AA280" s="2"/>
      <c r="AC280" s="2"/>
      <c r="AD280" s="2"/>
      <c r="AF280" s="2"/>
      <c r="AG280" s="2"/>
      <c r="AI280" s="2"/>
      <c r="AJ280" s="2"/>
      <c r="AL280" s="2"/>
      <c r="AM280" s="2"/>
      <c r="AO280" s="2"/>
      <c r="AP280" s="2"/>
    </row>
    <row r="281" spans="2:42">
      <c r="B281" s="2"/>
      <c r="C281" s="2"/>
      <c r="D281" s="2"/>
      <c r="E281" s="2"/>
      <c r="F281" s="2"/>
      <c r="H281" s="2"/>
      <c r="I281" s="2"/>
      <c r="K281" s="2"/>
      <c r="L281" s="2"/>
      <c r="N281" s="2"/>
      <c r="O281" s="2"/>
      <c r="Q281" s="2"/>
      <c r="R281" s="2"/>
      <c r="T281" s="2"/>
      <c r="U281" s="2"/>
      <c r="W281" s="2"/>
      <c r="X281" s="2"/>
      <c r="Z281" s="2"/>
      <c r="AA281" s="2"/>
      <c r="AC281" s="2"/>
      <c r="AD281" s="2"/>
      <c r="AF281" s="2"/>
      <c r="AG281" s="2"/>
      <c r="AI281" s="2"/>
      <c r="AJ281" s="2"/>
      <c r="AL281" s="2"/>
      <c r="AM281" s="2"/>
      <c r="AO281" s="2"/>
      <c r="AP281" s="2"/>
    </row>
    <row r="282" spans="2:42">
      <c r="B282" s="2"/>
      <c r="C282" s="2"/>
      <c r="D282" s="2"/>
      <c r="E282" s="2"/>
      <c r="F282" s="2"/>
      <c r="H282" s="2"/>
      <c r="I282" s="2"/>
      <c r="K282" s="2"/>
      <c r="L282" s="2"/>
      <c r="N282" s="2"/>
      <c r="O282" s="2"/>
      <c r="Q282" s="2"/>
      <c r="R282" s="2"/>
      <c r="T282" s="2"/>
      <c r="U282" s="2"/>
      <c r="W282" s="2"/>
      <c r="X282" s="2"/>
      <c r="Z282" s="2"/>
      <c r="AA282" s="2"/>
      <c r="AC282" s="2"/>
      <c r="AD282" s="2"/>
      <c r="AF282" s="2"/>
      <c r="AG282" s="2"/>
      <c r="AI282" s="2"/>
      <c r="AJ282" s="2"/>
      <c r="AL282" s="2"/>
      <c r="AM282" s="2"/>
      <c r="AO282" s="2"/>
      <c r="AP282" s="2"/>
    </row>
    <row r="283" spans="2:42">
      <c r="B283" s="2"/>
      <c r="C283" s="2"/>
      <c r="D283" s="2"/>
      <c r="E283" s="2"/>
      <c r="F283" s="2"/>
      <c r="H283" s="2"/>
      <c r="I283" s="2"/>
      <c r="K283" s="2"/>
      <c r="L283" s="2"/>
      <c r="N283" s="2"/>
      <c r="O283" s="2"/>
      <c r="Q283" s="2"/>
      <c r="R283" s="2"/>
      <c r="T283" s="2"/>
      <c r="U283" s="2"/>
      <c r="W283" s="2"/>
      <c r="X283" s="2"/>
      <c r="Z283" s="2"/>
      <c r="AA283" s="2"/>
      <c r="AC283" s="2"/>
      <c r="AD283" s="2"/>
      <c r="AF283" s="2"/>
      <c r="AG283" s="2"/>
      <c r="AI283" s="2"/>
      <c r="AJ283" s="2"/>
      <c r="AL283" s="2"/>
      <c r="AM283" s="2"/>
      <c r="AO283" s="2"/>
      <c r="AP283" s="2"/>
    </row>
    <row r="284" spans="2:42">
      <c r="B284" s="2"/>
      <c r="C284" s="2"/>
      <c r="D284" s="2"/>
      <c r="E284" s="2"/>
      <c r="F284" s="2"/>
      <c r="H284" s="2"/>
      <c r="I284" s="2"/>
      <c r="K284" s="2"/>
      <c r="L284" s="2"/>
      <c r="N284" s="2"/>
      <c r="O284" s="2"/>
      <c r="Q284" s="2"/>
      <c r="R284" s="2"/>
      <c r="T284" s="2"/>
      <c r="U284" s="2"/>
      <c r="W284" s="2"/>
      <c r="X284" s="2"/>
      <c r="Z284" s="2"/>
      <c r="AA284" s="2"/>
      <c r="AC284" s="2"/>
      <c r="AD284" s="2"/>
      <c r="AF284" s="2"/>
      <c r="AG284" s="2"/>
      <c r="AI284" s="2"/>
      <c r="AJ284" s="2"/>
      <c r="AL284" s="2"/>
      <c r="AM284" s="2"/>
      <c r="AO284" s="2"/>
      <c r="AP284" s="2"/>
    </row>
    <row r="285" spans="2:42">
      <c r="B285" s="2"/>
      <c r="C285" s="2"/>
      <c r="D285" s="2"/>
      <c r="E285" s="2"/>
      <c r="F285" s="2"/>
      <c r="H285" s="2"/>
      <c r="I285" s="2"/>
      <c r="K285" s="2"/>
      <c r="L285" s="2"/>
      <c r="N285" s="2"/>
      <c r="O285" s="2"/>
      <c r="Q285" s="2"/>
      <c r="R285" s="2"/>
      <c r="T285" s="2"/>
      <c r="U285" s="2"/>
      <c r="W285" s="2"/>
      <c r="X285" s="2"/>
      <c r="Z285" s="2"/>
      <c r="AA285" s="2"/>
      <c r="AC285" s="2"/>
      <c r="AD285" s="2"/>
      <c r="AF285" s="2"/>
      <c r="AG285" s="2"/>
      <c r="AI285" s="2"/>
      <c r="AJ285" s="2"/>
      <c r="AL285" s="2"/>
      <c r="AM285" s="2"/>
      <c r="AO285" s="2"/>
      <c r="AP285" s="2"/>
    </row>
    <row r="286" spans="2:42">
      <c r="B286" s="2"/>
      <c r="C286" s="2"/>
      <c r="D286" s="2"/>
      <c r="E286" s="2"/>
      <c r="F286" s="2"/>
      <c r="H286" s="2"/>
      <c r="I286" s="2"/>
      <c r="K286" s="2"/>
      <c r="L286" s="2"/>
      <c r="N286" s="2"/>
      <c r="O286" s="2"/>
      <c r="Q286" s="2"/>
      <c r="R286" s="2"/>
      <c r="T286" s="2"/>
      <c r="U286" s="2"/>
      <c r="W286" s="2"/>
      <c r="X286" s="2"/>
      <c r="Z286" s="2"/>
      <c r="AA286" s="2"/>
      <c r="AC286" s="2"/>
      <c r="AD286" s="2"/>
      <c r="AF286" s="2"/>
      <c r="AG286" s="2"/>
      <c r="AI286" s="2"/>
      <c r="AJ286" s="2"/>
      <c r="AL286" s="2"/>
      <c r="AM286" s="2"/>
      <c r="AO286" s="2"/>
      <c r="AP286" s="2"/>
    </row>
    <row r="287" spans="2:42">
      <c r="B287" s="2"/>
      <c r="C287" s="2"/>
      <c r="D287" s="2"/>
      <c r="E287" s="2"/>
      <c r="F287" s="2"/>
      <c r="H287" s="2"/>
      <c r="I287" s="2"/>
      <c r="K287" s="2"/>
      <c r="L287" s="2"/>
      <c r="N287" s="2"/>
      <c r="O287" s="2"/>
      <c r="Q287" s="2"/>
      <c r="R287" s="2"/>
      <c r="T287" s="2"/>
      <c r="U287" s="2"/>
      <c r="W287" s="2"/>
      <c r="X287" s="2"/>
      <c r="Z287" s="2"/>
      <c r="AA287" s="2"/>
      <c r="AC287" s="2"/>
      <c r="AD287" s="2"/>
      <c r="AF287" s="2"/>
      <c r="AG287" s="2"/>
      <c r="AI287" s="2"/>
      <c r="AJ287" s="2"/>
      <c r="AL287" s="2"/>
      <c r="AM287" s="2"/>
      <c r="AO287" s="2"/>
      <c r="AP287" s="2"/>
    </row>
    <row r="288" spans="2:42">
      <c r="B288" s="2"/>
      <c r="C288" s="2"/>
      <c r="D288" s="2"/>
      <c r="E288" s="2"/>
      <c r="F288" s="2"/>
      <c r="H288" s="2"/>
      <c r="I288" s="2"/>
      <c r="K288" s="2"/>
      <c r="L288" s="2"/>
      <c r="N288" s="2"/>
      <c r="O288" s="2"/>
      <c r="Q288" s="2"/>
      <c r="R288" s="2"/>
      <c r="T288" s="2"/>
      <c r="U288" s="2"/>
      <c r="W288" s="2"/>
      <c r="X288" s="2"/>
      <c r="Z288" s="2"/>
      <c r="AA288" s="2"/>
      <c r="AC288" s="2"/>
      <c r="AD288" s="2"/>
      <c r="AF288" s="2"/>
      <c r="AG288" s="2"/>
      <c r="AI288" s="2"/>
      <c r="AJ288" s="2"/>
      <c r="AL288" s="2"/>
      <c r="AM288" s="2"/>
      <c r="AO288" s="2"/>
      <c r="AP288" s="2"/>
    </row>
    <row r="289" spans="2:42">
      <c r="B289" s="2"/>
      <c r="C289" s="2"/>
      <c r="D289" s="2"/>
      <c r="E289" s="2"/>
      <c r="F289" s="2"/>
      <c r="H289" s="2"/>
      <c r="I289" s="2"/>
      <c r="K289" s="2"/>
      <c r="L289" s="2"/>
      <c r="N289" s="2"/>
      <c r="O289" s="2"/>
      <c r="Q289" s="2"/>
      <c r="R289" s="2"/>
      <c r="T289" s="2"/>
      <c r="U289" s="2"/>
      <c r="W289" s="2"/>
      <c r="X289" s="2"/>
      <c r="Z289" s="2"/>
      <c r="AA289" s="2"/>
      <c r="AC289" s="2"/>
      <c r="AD289" s="2"/>
      <c r="AF289" s="2"/>
      <c r="AG289" s="2"/>
      <c r="AI289" s="2"/>
      <c r="AJ289" s="2"/>
      <c r="AL289" s="2"/>
      <c r="AM289" s="2"/>
      <c r="AO289" s="2"/>
      <c r="AP289" s="2"/>
    </row>
    <row r="290" spans="2:42">
      <c r="B290" s="2"/>
      <c r="C290" s="2"/>
      <c r="D290" s="2"/>
      <c r="E290" s="2"/>
      <c r="F290" s="2"/>
      <c r="H290" s="2"/>
      <c r="I290" s="2"/>
      <c r="K290" s="2"/>
      <c r="L290" s="2"/>
      <c r="N290" s="2"/>
      <c r="O290" s="2"/>
      <c r="Q290" s="2"/>
      <c r="R290" s="2"/>
      <c r="T290" s="2"/>
      <c r="U290" s="2"/>
      <c r="W290" s="2"/>
      <c r="X290" s="2"/>
      <c r="Z290" s="2"/>
      <c r="AA290" s="2"/>
      <c r="AC290" s="2"/>
      <c r="AD290" s="2"/>
      <c r="AF290" s="2"/>
      <c r="AG290" s="2"/>
      <c r="AI290" s="2"/>
      <c r="AJ290" s="2"/>
      <c r="AL290" s="2"/>
      <c r="AM290" s="2"/>
      <c r="AO290" s="2"/>
      <c r="AP290" s="2"/>
    </row>
    <row r="291" spans="2:42">
      <c r="B291" s="2"/>
      <c r="C291" s="2"/>
      <c r="D291" s="2"/>
      <c r="E291" s="2"/>
      <c r="F291" s="2"/>
      <c r="H291" s="2"/>
      <c r="I291" s="2"/>
      <c r="K291" s="2"/>
      <c r="L291" s="2"/>
      <c r="N291" s="2"/>
      <c r="O291" s="2"/>
      <c r="Q291" s="2"/>
      <c r="R291" s="2"/>
      <c r="T291" s="2"/>
      <c r="U291" s="2"/>
      <c r="W291" s="2"/>
      <c r="X291" s="2"/>
      <c r="Z291" s="2"/>
      <c r="AA291" s="2"/>
      <c r="AC291" s="2"/>
      <c r="AD291" s="2"/>
      <c r="AF291" s="2"/>
      <c r="AG291" s="2"/>
      <c r="AI291" s="2"/>
      <c r="AJ291" s="2"/>
      <c r="AL291" s="2"/>
      <c r="AM291" s="2"/>
      <c r="AO291" s="2"/>
      <c r="AP291" s="2"/>
    </row>
    <row r="292" spans="2:42">
      <c r="B292" s="2"/>
      <c r="C292" s="2"/>
      <c r="D292" s="2"/>
      <c r="E292" s="2"/>
      <c r="F292" s="2"/>
      <c r="H292" s="2"/>
      <c r="I292" s="2"/>
      <c r="K292" s="2"/>
      <c r="L292" s="2"/>
      <c r="N292" s="2"/>
      <c r="O292" s="2"/>
      <c r="Q292" s="2"/>
      <c r="R292" s="2"/>
      <c r="T292" s="2"/>
      <c r="U292" s="2"/>
      <c r="W292" s="2"/>
      <c r="X292" s="2"/>
      <c r="Z292" s="2"/>
      <c r="AA292" s="2"/>
      <c r="AC292" s="2"/>
      <c r="AD292" s="2"/>
      <c r="AF292" s="2"/>
      <c r="AG292" s="2"/>
      <c r="AI292" s="2"/>
      <c r="AJ292" s="2"/>
      <c r="AL292" s="2"/>
      <c r="AM292" s="2"/>
      <c r="AO292" s="2"/>
      <c r="AP292" s="2"/>
    </row>
    <row r="293" spans="2:42">
      <c r="B293" s="2"/>
      <c r="C293" s="2"/>
      <c r="D293" s="2"/>
      <c r="E293" s="2"/>
      <c r="F293" s="2"/>
      <c r="H293" s="2"/>
      <c r="I293" s="2"/>
      <c r="K293" s="2"/>
      <c r="L293" s="2"/>
      <c r="N293" s="2"/>
      <c r="O293" s="2"/>
      <c r="Q293" s="2"/>
      <c r="R293" s="2"/>
      <c r="T293" s="2"/>
      <c r="U293" s="2"/>
      <c r="W293" s="2"/>
      <c r="X293" s="2"/>
      <c r="Z293" s="2"/>
      <c r="AA293" s="2"/>
      <c r="AC293" s="2"/>
      <c r="AD293" s="2"/>
      <c r="AF293" s="2"/>
      <c r="AG293" s="2"/>
      <c r="AI293" s="2"/>
      <c r="AJ293" s="2"/>
      <c r="AL293" s="2"/>
      <c r="AM293" s="2"/>
      <c r="AO293" s="2"/>
      <c r="AP293" s="2"/>
    </row>
    <row r="294" spans="2:42">
      <c r="B294" s="2"/>
      <c r="C294" s="2"/>
      <c r="D294" s="2"/>
      <c r="E294" s="2"/>
      <c r="F294" s="2"/>
      <c r="H294" s="2"/>
      <c r="I294" s="2"/>
      <c r="K294" s="2"/>
      <c r="L294" s="2"/>
      <c r="N294" s="2"/>
      <c r="O294" s="2"/>
      <c r="Q294" s="2"/>
      <c r="R294" s="2"/>
      <c r="T294" s="2"/>
      <c r="U294" s="2"/>
      <c r="W294" s="2"/>
      <c r="X294" s="2"/>
      <c r="Z294" s="2"/>
      <c r="AA294" s="2"/>
      <c r="AC294" s="2"/>
      <c r="AD294" s="2"/>
      <c r="AF294" s="2"/>
      <c r="AG294" s="2"/>
      <c r="AI294" s="2"/>
      <c r="AJ294" s="2"/>
      <c r="AL294" s="2"/>
      <c r="AM294" s="2"/>
      <c r="AO294" s="2"/>
      <c r="AP294" s="2"/>
    </row>
    <row r="295" spans="2:42">
      <c r="B295" s="2"/>
      <c r="C295" s="2"/>
      <c r="D295" s="2"/>
      <c r="E295" s="2"/>
      <c r="F295" s="2"/>
      <c r="H295" s="2"/>
      <c r="I295" s="2"/>
      <c r="K295" s="2"/>
      <c r="L295" s="2"/>
      <c r="N295" s="2"/>
      <c r="O295" s="2"/>
      <c r="Q295" s="2"/>
      <c r="R295" s="2"/>
      <c r="T295" s="2"/>
      <c r="U295" s="2"/>
      <c r="W295" s="2"/>
      <c r="X295" s="2"/>
      <c r="Z295" s="2"/>
      <c r="AA295" s="2"/>
      <c r="AC295" s="2"/>
      <c r="AD295" s="2"/>
      <c r="AF295" s="2"/>
      <c r="AG295" s="2"/>
      <c r="AI295" s="2"/>
      <c r="AJ295" s="2"/>
      <c r="AL295" s="2"/>
      <c r="AM295" s="2"/>
      <c r="AO295" s="2"/>
      <c r="AP295" s="2"/>
    </row>
    <row r="296" spans="2:42">
      <c r="B296" s="2"/>
      <c r="C296" s="2"/>
      <c r="D296" s="2"/>
      <c r="E296" s="2"/>
      <c r="F296" s="2"/>
      <c r="H296" s="2"/>
      <c r="I296" s="2"/>
      <c r="K296" s="2"/>
      <c r="L296" s="2"/>
      <c r="N296" s="2"/>
      <c r="O296" s="2"/>
      <c r="Q296" s="2"/>
      <c r="R296" s="2"/>
      <c r="T296" s="2"/>
      <c r="U296" s="2"/>
      <c r="W296" s="2"/>
      <c r="X296" s="2"/>
      <c r="Z296" s="2"/>
      <c r="AA296" s="2"/>
      <c r="AC296" s="2"/>
      <c r="AD296" s="2"/>
      <c r="AF296" s="2"/>
      <c r="AG296" s="2"/>
      <c r="AI296" s="2"/>
      <c r="AJ296" s="2"/>
      <c r="AL296" s="2"/>
      <c r="AM296" s="2"/>
      <c r="AO296" s="2"/>
      <c r="AP296" s="2"/>
    </row>
    <row r="297" spans="2:42">
      <c r="B297" s="2"/>
      <c r="C297" s="2"/>
      <c r="D297" s="2"/>
      <c r="E297" s="2"/>
      <c r="F297" s="2"/>
      <c r="H297" s="2"/>
      <c r="I297" s="2"/>
      <c r="K297" s="2"/>
      <c r="L297" s="2"/>
      <c r="N297" s="2"/>
      <c r="O297" s="2"/>
      <c r="Q297" s="2"/>
      <c r="R297" s="2"/>
      <c r="T297" s="2"/>
      <c r="U297" s="2"/>
      <c r="W297" s="2"/>
      <c r="X297" s="2"/>
      <c r="Z297" s="2"/>
      <c r="AA297" s="2"/>
      <c r="AC297" s="2"/>
      <c r="AD297" s="2"/>
      <c r="AF297" s="2"/>
      <c r="AG297" s="2"/>
      <c r="AI297" s="2"/>
      <c r="AJ297" s="2"/>
      <c r="AL297" s="2"/>
      <c r="AM297" s="2"/>
      <c r="AO297" s="2"/>
      <c r="AP297" s="2"/>
    </row>
    <row r="298" spans="2:42">
      <c r="B298" s="2"/>
      <c r="C298" s="2"/>
      <c r="D298" s="2"/>
      <c r="E298" s="2"/>
      <c r="F298" s="2"/>
      <c r="H298" s="2"/>
      <c r="I298" s="2"/>
      <c r="K298" s="2"/>
      <c r="L298" s="2"/>
      <c r="N298" s="2"/>
      <c r="O298" s="2"/>
      <c r="Q298" s="2"/>
      <c r="R298" s="2"/>
      <c r="T298" s="2"/>
      <c r="U298" s="2"/>
      <c r="W298" s="2"/>
      <c r="X298" s="2"/>
      <c r="Z298" s="2"/>
      <c r="AA298" s="2"/>
      <c r="AC298" s="2"/>
      <c r="AD298" s="2"/>
      <c r="AF298" s="2"/>
      <c r="AG298" s="2"/>
      <c r="AI298" s="2"/>
      <c r="AJ298" s="2"/>
      <c r="AL298" s="2"/>
      <c r="AM298" s="2"/>
      <c r="AO298" s="2"/>
      <c r="AP298" s="2"/>
    </row>
    <row r="299" spans="2:42">
      <c r="B299" s="2"/>
      <c r="C299" s="2"/>
      <c r="D299" s="2"/>
      <c r="E299" s="2"/>
      <c r="F299" s="2"/>
      <c r="H299" s="2"/>
      <c r="I299" s="2"/>
      <c r="K299" s="2"/>
      <c r="L299" s="2"/>
      <c r="N299" s="2"/>
      <c r="O299" s="2"/>
      <c r="Q299" s="2"/>
      <c r="R299" s="2"/>
      <c r="T299" s="2"/>
      <c r="U299" s="2"/>
      <c r="W299" s="2"/>
      <c r="X299" s="2"/>
      <c r="Z299" s="2"/>
      <c r="AA299" s="2"/>
      <c r="AC299" s="2"/>
      <c r="AD299" s="2"/>
      <c r="AF299" s="2"/>
      <c r="AG299" s="2"/>
      <c r="AI299" s="2"/>
      <c r="AJ299" s="2"/>
      <c r="AL299" s="2"/>
      <c r="AM299" s="2"/>
      <c r="AO299" s="2"/>
      <c r="AP299" s="2"/>
    </row>
    <row r="300" spans="2:42">
      <c r="B300" s="2"/>
      <c r="C300" s="2"/>
      <c r="D300" s="2"/>
      <c r="E300" s="2"/>
      <c r="F300" s="2"/>
      <c r="H300" s="2"/>
      <c r="I300" s="2"/>
      <c r="K300" s="2"/>
      <c r="L300" s="2"/>
      <c r="N300" s="2"/>
      <c r="O300" s="2"/>
      <c r="Q300" s="2"/>
      <c r="R300" s="2"/>
      <c r="T300" s="2"/>
      <c r="U300" s="2"/>
      <c r="W300" s="2"/>
      <c r="X300" s="2"/>
      <c r="Z300" s="2"/>
      <c r="AA300" s="2"/>
      <c r="AC300" s="2"/>
      <c r="AD300" s="2"/>
      <c r="AF300" s="2"/>
      <c r="AG300" s="2"/>
      <c r="AI300" s="2"/>
      <c r="AJ300" s="2"/>
      <c r="AL300" s="2"/>
      <c r="AM300" s="2"/>
      <c r="AO300" s="2"/>
      <c r="AP300" s="2"/>
    </row>
    <row r="301" spans="2:42">
      <c r="B301" s="2"/>
      <c r="C301" s="2"/>
      <c r="D301" s="2"/>
      <c r="E301" s="2"/>
      <c r="F301" s="2"/>
      <c r="H301" s="2"/>
      <c r="I301" s="2"/>
      <c r="K301" s="2"/>
      <c r="L301" s="2"/>
      <c r="N301" s="2"/>
      <c r="O301" s="2"/>
      <c r="Q301" s="2"/>
      <c r="R301" s="2"/>
      <c r="T301" s="2"/>
      <c r="U301" s="2"/>
      <c r="W301" s="2"/>
      <c r="X301" s="2"/>
      <c r="Z301" s="2"/>
      <c r="AA301" s="2"/>
      <c r="AC301" s="2"/>
      <c r="AD301" s="2"/>
      <c r="AF301" s="2"/>
      <c r="AG301" s="2"/>
      <c r="AI301" s="2"/>
      <c r="AJ301" s="2"/>
      <c r="AL301" s="2"/>
      <c r="AM301" s="2"/>
      <c r="AO301" s="2"/>
      <c r="AP301" s="2"/>
    </row>
    <row r="302" spans="2:42">
      <c r="B302" s="2"/>
      <c r="C302" s="2"/>
      <c r="D302" s="2"/>
      <c r="E302" s="2"/>
      <c r="F302" s="2"/>
      <c r="H302" s="2"/>
      <c r="I302" s="2"/>
      <c r="K302" s="2"/>
      <c r="L302" s="2"/>
      <c r="N302" s="2"/>
      <c r="O302" s="2"/>
      <c r="Q302" s="2"/>
      <c r="R302" s="2"/>
      <c r="T302" s="2"/>
      <c r="U302" s="2"/>
      <c r="W302" s="2"/>
      <c r="X302" s="2"/>
      <c r="Z302" s="2"/>
      <c r="AA302" s="2"/>
      <c r="AC302" s="2"/>
      <c r="AD302" s="2"/>
      <c r="AF302" s="2"/>
      <c r="AG302" s="2"/>
      <c r="AI302" s="2"/>
      <c r="AJ302" s="2"/>
      <c r="AL302" s="2"/>
      <c r="AM302" s="2"/>
      <c r="AO302" s="2"/>
      <c r="AP302" s="2"/>
    </row>
    <row r="303" spans="2:42">
      <c r="B303" s="2"/>
      <c r="C303" s="2"/>
      <c r="D303" s="2"/>
      <c r="E303" s="2"/>
      <c r="F303" s="2"/>
      <c r="H303" s="2"/>
      <c r="I303" s="2"/>
      <c r="K303" s="2"/>
      <c r="L303" s="2"/>
      <c r="N303" s="2"/>
      <c r="O303" s="2"/>
      <c r="Q303" s="2"/>
      <c r="R303" s="2"/>
      <c r="T303" s="2"/>
      <c r="U303" s="2"/>
      <c r="W303" s="2"/>
      <c r="X303" s="2"/>
      <c r="Z303" s="2"/>
      <c r="AA303" s="2"/>
      <c r="AC303" s="2"/>
      <c r="AD303" s="2"/>
      <c r="AF303" s="2"/>
      <c r="AG303" s="2"/>
      <c r="AI303" s="2"/>
      <c r="AJ303" s="2"/>
      <c r="AL303" s="2"/>
      <c r="AM303" s="2"/>
      <c r="AO303" s="2"/>
      <c r="AP303" s="2"/>
    </row>
    <row r="304" spans="2:42">
      <c r="B304" s="2"/>
      <c r="C304" s="2"/>
      <c r="D304" s="2"/>
      <c r="E304" s="2"/>
      <c r="F304" s="2"/>
      <c r="H304" s="2"/>
      <c r="I304" s="2"/>
      <c r="K304" s="2"/>
      <c r="L304" s="2"/>
      <c r="N304" s="2"/>
      <c r="O304" s="2"/>
      <c r="Q304" s="2"/>
      <c r="R304" s="2"/>
      <c r="T304" s="2"/>
      <c r="U304" s="2"/>
      <c r="W304" s="2"/>
      <c r="X304" s="2"/>
      <c r="Z304" s="2"/>
      <c r="AA304" s="2"/>
      <c r="AC304" s="2"/>
      <c r="AD304" s="2"/>
      <c r="AF304" s="2"/>
      <c r="AG304" s="2"/>
      <c r="AI304" s="2"/>
      <c r="AJ304" s="2"/>
      <c r="AL304" s="2"/>
      <c r="AM304" s="2"/>
      <c r="AO304" s="2"/>
      <c r="AP304" s="2"/>
    </row>
    <row r="305" spans="2:42">
      <c r="B305" s="2"/>
      <c r="C305" s="2"/>
      <c r="D305" s="2"/>
      <c r="E305" s="2"/>
      <c r="F305" s="2"/>
      <c r="H305" s="2"/>
      <c r="I305" s="2"/>
      <c r="K305" s="2"/>
      <c r="L305" s="2"/>
      <c r="N305" s="2"/>
      <c r="O305" s="2"/>
      <c r="Q305" s="2"/>
      <c r="R305" s="2"/>
      <c r="T305" s="2"/>
      <c r="U305" s="2"/>
      <c r="W305" s="2"/>
      <c r="X305" s="2"/>
      <c r="Z305" s="2"/>
      <c r="AA305" s="2"/>
      <c r="AC305" s="2"/>
      <c r="AD305" s="2"/>
      <c r="AF305" s="2"/>
      <c r="AG305" s="2"/>
      <c r="AI305" s="2"/>
      <c r="AJ305" s="2"/>
      <c r="AL305" s="2"/>
      <c r="AM305" s="2"/>
      <c r="AO305" s="2"/>
      <c r="AP305" s="2"/>
    </row>
    <row r="306" spans="2:42">
      <c r="B306" s="2"/>
      <c r="C306" s="2"/>
      <c r="D306" s="2"/>
      <c r="E306" s="2"/>
      <c r="F306" s="2"/>
      <c r="H306" s="2"/>
      <c r="I306" s="2"/>
      <c r="K306" s="2"/>
      <c r="L306" s="2"/>
      <c r="N306" s="2"/>
      <c r="O306" s="2"/>
      <c r="Q306" s="2"/>
      <c r="R306" s="2"/>
      <c r="T306" s="2"/>
      <c r="U306" s="2"/>
      <c r="W306" s="2"/>
      <c r="X306" s="2"/>
      <c r="Z306" s="2"/>
      <c r="AA306" s="2"/>
      <c r="AC306" s="2"/>
      <c r="AD306" s="2"/>
      <c r="AF306" s="2"/>
      <c r="AG306" s="2"/>
      <c r="AI306" s="2"/>
      <c r="AJ306" s="2"/>
      <c r="AL306" s="2"/>
      <c r="AM306" s="2"/>
      <c r="AO306" s="2"/>
      <c r="AP306" s="2"/>
    </row>
    <row r="307" spans="2:42">
      <c r="B307" s="2"/>
      <c r="C307" s="2"/>
      <c r="D307" s="2"/>
      <c r="E307" s="2"/>
      <c r="F307" s="2"/>
      <c r="H307" s="2"/>
      <c r="I307" s="2"/>
      <c r="K307" s="2"/>
      <c r="L307" s="2"/>
      <c r="N307" s="2"/>
      <c r="O307" s="2"/>
      <c r="Q307" s="2"/>
      <c r="R307" s="2"/>
      <c r="T307" s="2"/>
      <c r="U307" s="2"/>
      <c r="W307" s="2"/>
      <c r="X307" s="2"/>
      <c r="Z307" s="2"/>
      <c r="AA307" s="2"/>
      <c r="AC307" s="2"/>
      <c r="AD307" s="2"/>
      <c r="AF307" s="2"/>
      <c r="AG307" s="2"/>
      <c r="AI307" s="2"/>
      <c r="AJ307" s="2"/>
      <c r="AL307" s="2"/>
      <c r="AM307" s="2"/>
      <c r="AO307" s="2"/>
      <c r="AP307" s="2"/>
    </row>
    <row r="308" spans="2:42">
      <c r="B308" s="2"/>
      <c r="C308" s="2"/>
      <c r="D308" s="2"/>
      <c r="E308" s="2"/>
      <c r="F308" s="2"/>
      <c r="H308" s="2"/>
      <c r="I308" s="2"/>
      <c r="K308" s="2"/>
      <c r="L308" s="2"/>
      <c r="N308" s="2"/>
      <c r="O308" s="2"/>
      <c r="Q308" s="2"/>
      <c r="R308" s="2"/>
      <c r="T308" s="2"/>
      <c r="U308" s="2"/>
      <c r="W308" s="2"/>
      <c r="X308" s="2"/>
      <c r="Z308" s="2"/>
      <c r="AA308" s="2"/>
      <c r="AC308" s="2"/>
      <c r="AD308" s="2"/>
      <c r="AF308" s="2"/>
      <c r="AG308" s="2"/>
      <c r="AI308" s="2"/>
      <c r="AJ308" s="2"/>
      <c r="AL308" s="2"/>
      <c r="AM308" s="2"/>
      <c r="AO308" s="2"/>
      <c r="AP308" s="2"/>
    </row>
    <row r="309" spans="2:42">
      <c r="B309" s="2"/>
      <c r="C309" s="2"/>
      <c r="D309" s="2"/>
      <c r="E309" s="2"/>
      <c r="F309" s="2"/>
      <c r="H309" s="2"/>
      <c r="I309" s="2"/>
      <c r="K309" s="2"/>
      <c r="L309" s="2"/>
      <c r="N309" s="2"/>
      <c r="O309" s="2"/>
      <c r="Q309" s="2"/>
      <c r="R309" s="2"/>
      <c r="T309" s="2"/>
      <c r="U309" s="2"/>
      <c r="W309" s="2"/>
      <c r="X309" s="2"/>
      <c r="Z309" s="2"/>
      <c r="AA309" s="2"/>
      <c r="AC309" s="2"/>
      <c r="AD309" s="2"/>
      <c r="AF309" s="2"/>
      <c r="AG309" s="2"/>
      <c r="AI309" s="2"/>
      <c r="AJ309" s="2"/>
      <c r="AL309" s="2"/>
      <c r="AM309" s="2"/>
      <c r="AO309" s="2"/>
      <c r="AP309" s="2"/>
    </row>
    <row r="310" spans="2:42">
      <c r="B310" s="2"/>
      <c r="C310" s="2"/>
      <c r="D310" s="2"/>
      <c r="E310" s="2"/>
      <c r="F310" s="2"/>
      <c r="H310" s="2"/>
      <c r="I310" s="2"/>
      <c r="K310" s="2"/>
      <c r="L310" s="2"/>
      <c r="N310" s="2"/>
      <c r="O310" s="2"/>
      <c r="Q310" s="2"/>
      <c r="R310" s="2"/>
      <c r="T310" s="2"/>
      <c r="U310" s="2"/>
      <c r="W310" s="2"/>
      <c r="X310" s="2"/>
      <c r="Z310" s="2"/>
      <c r="AA310" s="2"/>
      <c r="AC310" s="2"/>
      <c r="AD310" s="2"/>
      <c r="AF310" s="2"/>
      <c r="AG310" s="2"/>
      <c r="AI310" s="2"/>
      <c r="AJ310" s="2"/>
      <c r="AL310" s="2"/>
      <c r="AM310" s="2"/>
      <c r="AO310" s="2"/>
      <c r="AP310" s="2"/>
    </row>
    <row r="311" spans="2:42">
      <c r="B311" s="2"/>
      <c r="C311" s="2"/>
      <c r="D311" s="2"/>
      <c r="E311" s="2"/>
      <c r="F311" s="2"/>
      <c r="H311" s="2"/>
      <c r="I311" s="2"/>
      <c r="K311" s="2"/>
      <c r="L311" s="2"/>
      <c r="N311" s="2"/>
      <c r="O311" s="2"/>
      <c r="Q311" s="2"/>
      <c r="R311" s="2"/>
      <c r="T311" s="2"/>
      <c r="U311" s="2"/>
      <c r="W311" s="2"/>
      <c r="X311" s="2"/>
      <c r="Z311" s="2"/>
      <c r="AA311" s="2"/>
      <c r="AC311" s="2"/>
      <c r="AD311" s="2"/>
      <c r="AF311" s="2"/>
      <c r="AG311" s="2"/>
      <c r="AI311" s="2"/>
      <c r="AJ311" s="2"/>
      <c r="AL311" s="2"/>
      <c r="AM311" s="2"/>
      <c r="AO311" s="2"/>
      <c r="AP311" s="2"/>
    </row>
    <row r="312" spans="2:42">
      <c r="B312" s="2"/>
      <c r="C312" s="2"/>
      <c r="D312" s="2"/>
      <c r="E312" s="2"/>
      <c r="F312" s="2"/>
      <c r="H312" s="2"/>
      <c r="I312" s="2"/>
      <c r="K312" s="2"/>
      <c r="L312" s="2"/>
      <c r="N312" s="2"/>
      <c r="O312" s="2"/>
      <c r="Q312" s="2"/>
      <c r="R312" s="2"/>
      <c r="T312" s="2"/>
      <c r="U312" s="2"/>
      <c r="W312" s="2"/>
      <c r="X312" s="2"/>
      <c r="Z312" s="2"/>
      <c r="AA312" s="2"/>
      <c r="AC312" s="2"/>
      <c r="AD312" s="2"/>
      <c r="AF312" s="2"/>
      <c r="AG312" s="2"/>
      <c r="AI312" s="2"/>
      <c r="AJ312" s="2"/>
      <c r="AL312" s="2"/>
      <c r="AM312" s="2"/>
      <c r="AO312" s="2"/>
      <c r="AP312" s="2"/>
    </row>
    <row r="313" spans="2:42">
      <c r="B313" s="2"/>
      <c r="C313" s="2"/>
      <c r="D313" s="2"/>
      <c r="E313" s="2"/>
      <c r="F313" s="2"/>
      <c r="H313" s="2"/>
      <c r="I313" s="2"/>
      <c r="K313" s="2"/>
      <c r="L313" s="2"/>
      <c r="N313" s="2"/>
      <c r="O313" s="2"/>
      <c r="Q313" s="2"/>
      <c r="R313" s="2"/>
      <c r="T313" s="2"/>
      <c r="U313" s="2"/>
      <c r="W313" s="2"/>
      <c r="X313" s="2"/>
      <c r="Z313" s="2"/>
      <c r="AA313" s="2"/>
      <c r="AC313" s="2"/>
      <c r="AD313" s="2"/>
      <c r="AF313" s="2"/>
      <c r="AG313" s="2"/>
      <c r="AI313" s="2"/>
      <c r="AJ313" s="2"/>
      <c r="AL313" s="2"/>
      <c r="AM313" s="2"/>
      <c r="AO313" s="2"/>
      <c r="AP313" s="2"/>
    </row>
    <row r="314" spans="2:42">
      <c r="B314" s="2"/>
      <c r="C314" s="2"/>
      <c r="D314" s="2"/>
      <c r="E314" s="2"/>
      <c r="F314" s="2"/>
      <c r="H314" s="2"/>
      <c r="I314" s="2"/>
      <c r="K314" s="2"/>
      <c r="L314" s="2"/>
      <c r="N314" s="2"/>
      <c r="O314" s="2"/>
      <c r="Q314" s="2"/>
      <c r="R314" s="2"/>
      <c r="T314" s="2"/>
      <c r="U314" s="2"/>
      <c r="W314" s="2"/>
      <c r="X314" s="2"/>
      <c r="Z314" s="2"/>
      <c r="AA314" s="2"/>
      <c r="AC314" s="2"/>
      <c r="AD314" s="2"/>
      <c r="AF314" s="2"/>
      <c r="AG314" s="2"/>
      <c r="AI314" s="2"/>
      <c r="AJ314" s="2"/>
      <c r="AL314" s="2"/>
      <c r="AM314" s="2"/>
      <c r="AO314" s="2"/>
      <c r="AP314" s="2"/>
    </row>
    <row r="315" spans="2:42">
      <c r="B315" s="2"/>
      <c r="C315" s="2"/>
      <c r="D315" s="2"/>
      <c r="E315" s="2"/>
      <c r="F315" s="2"/>
      <c r="H315" s="2"/>
      <c r="I315" s="2"/>
      <c r="K315" s="2"/>
      <c r="L315" s="2"/>
      <c r="N315" s="2"/>
      <c r="O315" s="2"/>
      <c r="Q315" s="2"/>
      <c r="R315" s="2"/>
      <c r="T315" s="2"/>
      <c r="U315" s="2"/>
      <c r="W315" s="2"/>
      <c r="X315" s="2"/>
      <c r="Z315" s="2"/>
      <c r="AA315" s="2"/>
      <c r="AC315" s="2"/>
      <c r="AD315" s="2"/>
      <c r="AF315" s="2"/>
      <c r="AG315" s="2"/>
      <c r="AI315" s="2"/>
      <c r="AJ315" s="2"/>
      <c r="AL315" s="2"/>
      <c r="AM315" s="2"/>
      <c r="AO315" s="2"/>
      <c r="AP315" s="2"/>
    </row>
    <row r="316" spans="2:42">
      <c r="B316" s="2"/>
      <c r="C316" s="2"/>
      <c r="D316" s="2"/>
      <c r="E316" s="2"/>
      <c r="F316" s="2"/>
      <c r="H316" s="2"/>
      <c r="I316" s="2"/>
      <c r="K316" s="2"/>
      <c r="L316" s="2"/>
      <c r="N316" s="2"/>
      <c r="O316" s="2"/>
      <c r="Q316" s="2"/>
      <c r="R316" s="2"/>
      <c r="T316" s="2"/>
      <c r="U316" s="2"/>
      <c r="W316" s="2"/>
      <c r="X316" s="2"/>
      <c r="Z316" s="2"/>
      <c r="AA316" s="2"/>
      <c r="AC316" s="2"/>
      <c r="AD316" s="2"/>
      <c r="AF316" s="2"/>
      <c r="AG316" s="2"/>
      <c r="AI316" s="2"/>
      <c r="AJ316" s="2"/>
      <c r="AL316" s="2"/>
      <c r="AM316" s="2"/>
      <c r="AO316" s="2"/>
      <c r="AP316" s="2"/>
    </row>
    <row r="317" spans="2:42">
      <c r="B317" s="2"/>
      <c r="C317" s="2"/>
      <c r="D317" s="2"/>
      <c r="E317" s="2"/>
      <c r="F317" s="2"/>
      <c r="H317" s="2"/>
      <c r="I317" s="2"/>
      <c r="K317" s="2"/>
      <c r="L317" s="2"/>
      <c r="N317" s="2"/>
      <c r="O317" s="2"/>
      <c r="Q317" s="2"/>
      <c r="R317" s="2"/>
      <c r="T317" s="2"/>
      <c r="U317" s="2"/>
      <c r="W317" s="2"/>
      <c r="X317" s="2"/>
      <c r="Z317" s="2"/>
      <c r="AA317" s="2"/>
      <c r="AC317" s="2"/>
      <c r="AD317" s="2"/>
      <c r="AF317" s="2"/>
      <c r="AG317" s="2"/>
      <c r="AI317" s="2"/>
      <c r="AJ317" s="2"/>
      <c r="AL317" s="2"/>
      <c r="AM317" s="2"/>
      <c r="AO317" s="2"/>
      <c r="AP317" s="2"/>
    </row>
    <row r="318" spans="2:42">
      <c r="B318" s="2"/>
      <c r="C318" s="2"/>
      <c r="D318" s="2"/>
      <c r="E318" s="2"/>
      <c r="F318" s="2"/>
      <c r="H318" s="2"/>
      <c r="I318" s="2"/>
      <c r="K318" s="2"/>
      <c r="L318" s="2"/>
      <c r="N318" s="2"/>
      <c r="O318" s="2"/>
      <c r="Q318" s="2"/>
      <c r="R318" s="2"/>
      <c r="T318" s="2"/>
      <c r="U318" s="2"/>
      <c r="W318" s="2"/>
      <c r="X318" s="2"/>
      <c r="Z318" s="2"/>
      <c r="AA318" s="2"/>
      <c r="AC318" s="2"/>
      <c r="AD318" s="2"/>
      <c r="AF318" s="2"/>
      <c r="AG318" s="2"/>
      <c r="AI318" s="2"/>
      <c r="AJ318" s="2"/>
      <c r="AL318" s="2"/>
      <c r="AM318" s="2"/>
      <c r="AO318" s="2"/>
      <c r="AP318" s="2"/>
    </row>
    <row r="319" spans="2:42">
      <c r="B319" s="2"/>
      <c r="C319" s="2"/>
      <c r="D319" s="2"/>
      <c r="E319" s="2"/>
      <c r="F319" s="2"/>
      <c r="H319" s="2"/>
      <c r="I319" s="2"/>
      <c r="K319" s="2"/>
      <c r="L319" s="2"/>
      <c r="N319" s="2"/>
      <c r="O319" s="2"/>
      <c r="Q319" s="2"/>
      <c r="R319" s="2"/>
      <c r="T319" s="2"/>
      <c r="U319" s="2"/>
      <c r="W319" s="2"/>
      <c r="X319" s="2"/>
      <c r="Z319" s="2"/>
      <c r="AA319" s="2"/>
      <c r="AC319" s="2"/>
      <c r="AD319" s="2"/>
      <c r="AF319" s="2"/>
      <c r="AG319" s="2"/>
      <c r="AI319" s="2"/>
      <c r="AJ319" s="2"/>
      <c r="AL319" s="2"/>
      <c r="AM319" s="2"/>
      <c r="AO319" s="2"/>
      <c r="AP319" s="2"/>
    </row>
    <row r="320" spans="2:42">
      <c r="B320" s="2"/>
      <c r="C320" s="2"/>
      <c r="D320" s="2"/>
      <c r="E320" s="2"/>
      <c r="F320" s="2"/>
      <c r="H320" s="2"/>
      <c r="I320" s="2"/>
      <c r="K320" s="2"/>
      <c r="L320" s="2"/>
      <c r="N320" s="2"/>
      <c r="O320" s="2"/>
      <c r="Q320" s="2"/>
      <c r="R320" s="2"/>
      <c r="T320" s="2"/>
      <c r="U320" s="2"/>
      <c r="W320" s="2"/>
      <c r="X320" s="2"/>
      <c r="Z320" s="2"/>
      <c r="AA320" s="2"/>
      <c r="AC320" s="2"/>
      <c r="AD320" s="2"/>
      <c r="AF320" s="2"/>
      <c r="AG320" s="2"/>
      <c r="AI320" s="2"/>
      <c r="AJ320" s="2"/>
      <c r="AL320" s="2"/>
      <c r="AM320" s="2"/>
      <c r="AO320" s="2"/>
      <c r="AP320" s="2"/>
    </row>
    <row r="321" spans="2:42">
      <c r="B321" s="2"/>
      <c r="C321" s="2"/>
      <c r="D321" s="2"/>
      <c r="E321" s="2"/>
      <c r="F321" s="2"/>
      <c r="H321" s="2"/>
      <c r="I321" s="2"/>
      <c r="K321" s="2"/>
      <c r="L321" s="2"/>
      <c r="N321" s="2"/>
      <c r="O321" s="2"/>
      <c r="Q321" s="2"/>
      <c r="R321" s="2"/>
      <c r="T321" s="2"/>
      <c r="U321" s="2"/>
      <c r="W321" s="2"/>
      <c r="X321" s="2"/>
      <c r="Z321" s="2"/>
      <c r="AA321" s="2"/>
      <c r="AC321" s="2"/>
      <c r="AD321" s="2"/>
      <c r="AF321" s="2"/>
      <c r="AG321" s="2"/>
      <c r="AI321" s="2"/>
      <c r="AJ321" s="2"/>
      <c r="AL321" s="2"/>
      <c r="AM321" s="2"/>
      <c r="AO321" s="2"/>
      <c r="AP321" s="2"/>
    </row>
    <row r="322" spans="2:42">
      <c r="B322" s="2"/>
      <c r="C322" s="2"/>
      <c r="D322" s="2"/>
      <c r="E322" s="2"/>
      <c r="F322" s="2"/>
      <c r="H322" s="2"/>
      <c r="I322" s="2"/>
      <c r="K322" s="2"/>
      <c r="L322" s="2"/>
      <c r="N322" s="2"/>
      <c r="O322" s="2"/>
      <c r="Q322" s="2"/>
      <c r="R322" s="2"/>
      <c r="T322" s="2"/>
      <c r="U322" s="2"/>
      <c r="W322" s="2"/>
      <c r="X322" s="2"/>
      <c r="Z322" s="2"/>
      <c r="AA322" s="2"/>
      <c r="AC322" s="2"/>
      <c r="AD322" s="2"/>
      <c r="AF322" s="2"/>
      <c r="AG322" s="2"/>
      <c r="AI322" s="2"/>
      <c r="AJ322" s="2"/>
      <c r="AL322" s="2"/>
      <c r="AM322" s="2"/>
      <c r="AO322" s="2"/>
      <c r="AP322" s="2"/>
    </row>
    <row r="323" spans="2:42">
      <c r="B323" s="2"/>
      <c r="C323" s="2"/>
      <c r="D323" s="2"/>
      <c r="E323" s="2"/>
      <c r="F323" s="2"/>
      <c r="H323" s="2"/>
      <c r="I323" s="2"/>
      <c r="K323" s="2"/>
      <c r="L323" s="2"/>
      <c r="N323" s="2"/>
      <c r="O323" s="2"/>
      <c r="Q323" s="2"/>
      <c r="R323" s="2"/>
      <c r="T323" s="2"/>
      <c r="U323" s="2"/>
      <c r="W323" s="2"/>
      <c r="X323" s="2"/>
      <c r="Z323" s="2"/>
      <c r="AA323" s="2"/>
      <c r="AC323" s="2"/>
      <c r="AD323" s="2"/>
      <c r="AF323" s="2"/>
      <c r="AG323" s="2"/>
      <c r="AI323" s="2"/>
      <c r="AJ323" s="2"/>
      <c r="AL323" s="2"/>
      <c r="AM323" s="2"/>
      <c r="AO323" s="2"/>
      <c r="AP323" s="2"/>
    </row>
    <row r="324" spans="2:42">
      <c r="B324" s="2"/>
      <c r="C324" s="2"/>
      <c r="D324" s="2"/>
      <c r="E324" s="2"/>
      <c r="F324" s="2"/>
      <c r="H324" s="2"/>
      <c r="I324" s="2"/>
      <c r="K324" s="2"/>
      <c r="L324" s="2"/>
      <c r="N324" s="2"/>
      <c r="O324" s="2"/>
      <c r="Q324" s="2"/>
      <c r="R324" s="2"/>
      <c r="T324" s="2"/>
      <c r="U324" s="2"/>
      <c r="W324" s="2"/>
      <c r="X324" s="2"/>
      <c r="Z324" s="2"/>
      <c r="AA324" s="2"/>
      <c r="AC324" s="2"/>
      <c r="AD324" s="2"/>
      <c r="AF324" s="2"/>
      <c r="AG324" s="2"/>
      <c r="AI324" s="2"/>
      <c r="AJ324" s="2"/>
      <c r="AL324" s="2"/>
      <c r="AM324" s="2"/>
      <c r="AO324" s="2"/>
      <c r="AP324" s="2"/>
    </row>
    <row r="325" spans="2:42">
      <c r="B325" s="2"/>
      <c r="C325" s="2"/>
      <c r="D325" s="2"/>
      <c r="E325" s="2"/>
      <c r="F325" s="2"/>
      <c r="H325" s="2"/>
      <c r="I325" s="2"/>
      <c r="K325" s="2"/>
      <c r="L325" s="2"/>
      <c r="N325" s="2"/>
      <c r="O325" s="2"/>
      <c r="Q325" s="2"/>
      <c r="R325" s="2"/>
      <c r="T325" s="2"/>
      <c r="U325" s="2"/>
      <c r="W325" s="2"/>
      <c r="X325" s="2"/>
      <c r="Z325" s="2"/>
      <c r="AA325" s="2"/>
      <c r="AC325" s="2"/>
      <c r="AD325" s="2"/>
      <c r="AF325" s="2"/>
      <c r="AG325" s="2"/>
      <c r="AI325" s="2"/>
      <c r="AJ325" s="2"/>
      <c r="AL325" s="2"/>
      <c r="AM325" s="2"/>
      <c r="AO325" s="2"/>
      <c r="AP325" s="2"/>
    </row>
    <row r="326" spans="2:42">
      <c r="B326" s="2"/>
      <c r="C326" s="2"/>
      <c r="D326" s="2"/>
      <c r="E326" s="2"/>
      <c r="F326" s="2"/>
      <c r="H326" s="2"/>
      <c r="I326" s="2"/>
      <c r="K326" s="2"/>
      <c r="L326" s="2"/>
      <c r="N326" s="2"/>
      <c r="O326" s="2"/>
      <c r="Q326" s="2"/>
      <c r="R326" s="2"/>
      <c r="T326" s="2"/>
      <c r="U326" s="2"/>
      <c r="W326" s="2"/>
      <c r="X326" s="2"/>
      <c r="Z326" s="2"/>
      <c r="AA326" s="2"/>
      <c r="AC326" s="2"/>
      <c r="AD326" s="2"/>
      <c r="AF326" s="2"/>
      <c r="AG326" s="2"/>
      <c r="AI326" s="2"/>
      <c r="AJ326" s="2"/>
      <c r="AL326" s="2"/>
      <c r="AM326" s="2"/>
      <c r="AO326" s="2"/>
      <c r="AP326" s="2"/>
    </row>
    <row r="327" spans="2:42">
      <c r="B327" s="2"/>
      <c r="C327" s="2"/>
      <c r="D327" s="2"/>
      <c r="E327" s="2"/>
      <c r="F327" s="2"/>
      <c r="H327" s="2"/>
      <c r="I327" s="2"/>
      <c r="K327" s="2"/>
      <c r="L327" s="2"/>
      <c r="N327" s="2"/>
      <c r="O327" s="2"/>
      <c r="Q327" s="2"/>
      <c r="R327" s="2"/>
      <c r="T327" s="2"/>
      <c r="U327" s="2"/>
      <c r="W327" s="2"/>
      <c r="X327" s="2"/>
      <c r="Z327" s="2"/>
      <c r="AA327" s="2"/>
      <c r="AC327" s="2"/>
      <c r="AD327" s="2"/>
      <c r="AF327" s="2"/>
      <c r="AG327" s="2"/>
      <c r="AI327" s="2"/>
      <c r="AJ327" s="2"/>
      <c r="AL327" s="2"/>
      <c r="AM327" s="2"/>
      <c r="AO327" s="2"/>
      <c r="AP327" s="2"/>
    </row>
    <row r="328" spans="2:42">
      <c r="B328" s="2"/>
      <c r="C328" s="2"/>
      <c r="D328" s="2"/>
      <c r="E328" s="2"/>
      <c r="F328" s="2"/>
      <c r="H328" s="2"/>
      <c r="I328" s="2"/>
      <c r="K328" s="2"/>
      <c r="L328" s="2"/>
      <c r="N328" s="2"/>
      <c r="O328" s="2"/>
      <c r="Q328" s="2"/>
      <c r="R328" s="2"/>
      <c r="T328" s="2"/>
      <c r="U328" s="2"/>
      <c r="W328" s="2"/>
      <c r="X328" s="2"/>
      <c r="Z328" s="2"/>
      <c r="AA328" s="2"/>
      <c r="AC328" s="2"/>
      <c r="AD328" s="2"/>
      <c r="AF328" s="2"/>
      <c r="AG328" s="2"/>
      <c r="AI328" s="2"/>
      <c r="AJ328" s="2"/>
      <c r="AL328" s="2"/>
      <c r="AM328" s="2"/>
      <c r="AO328" s="2"/>
      <c r="AP328" s="2"/>
    </row>
    <row r="329" spans="2:42">
      <c r="B329" s="2"/>
      <c r="C329" s="2"/>
      <c r="D329" s="2"/>
      <c r="E329" s="2"/>
      <c r="F329" s="2"/>
      <c r="H329" s="2"/>
      <c r="I329" s="2"/>
      <c r="K329" s="2"/>
      <c r="L329" s="2"/>
      <c r="N329" s="2"/>
      <c r="O329" s="2"/>
      <c r="Q329" s="2"/>
      <c r="R329" s="2"/>
      <c r="T329" s="2"/>
      <c r="U329" s="2"/>
      <c r="W329" s="2"/>
      <c r="X329" s="2"/>
      <c r="Z329" s="2"/>
      <c r="AA329" s="2"/>
      <c r="AC329" s="2"/>
      <c r="AD329" s="2"/>
      <c r="AF329" s="2"/>
      <c r="AG329" s="2"/>
      <c r="AI329" s="2"/>
      <c r="AJ329" s="2"/>
      <c r="AL329" s="2"/>
      <c r="AM329" s="2"/>
      <c r="AO329" s="2"/>
      <c r="AP329" s="2"/>
    </row>
    <row r="330" spans="2:42">
      <c r="B330" s="2"/>
      <c r="C330" s="2"/>
      <c r="D330" s="2"/>
      <c r="E330" s="2"/>
      <c r="F330" s="2"/>
      <c r="H330" s="2"/>
      <c r="I330" s="2"/>
      <c r="K330" s="2"/>
      <c r="L330" s="2"/>
      <c r="N330" s="2"/>
      <c r="O330" s="2"/>
      <c r="Q330" s="2"/>
      <c r="R330" s="2"/>
      <c r="T330" s="2"/>
      <c r="U330" s="2"/>
      <c r="W330" s="2"/>
      <c r="X330" s="2"/>
      <c r="Z330" s="2"/>
      <c r="AA330" s="2"/>
      <c r="AC330" s="2"/>
      <c r="AD330" s="2"/>
      <c r="AF330" s="2"/>
      <c r="AG330" s="2"/>
      <c r="AI330" s="2"/>
      <c r="AJ330" s="2"/>
      <c r="AL330" s="2"/>
      <c r="AM330" s="2"/>
      <c r="AO330" s="2"/>
      <c r="AP330" s="2"/>
    </row>
    <row r="331" spans="2:42">
      <c r="B331" s="2"/>
      <c r="C331" s="2"/>
      <c r="D331" s="2"/>
      <c r="E331" s="2"/>
      <c r="F331" s="2"/>
      <c r="H331" s="2"/>
      <c r="I331" s="2"/>
      <c r="K331" s="2"/>
      <c r="L331" s="2"/>
      <c r="N331" s="2"/>
      <c r="O331" s="2"/>
      <c r="Q331" s="2"/>
      <c r="R331" s="2"/>
      <c r="T331" s="2"/>
      <c r="U331" s="2"/>
      <c r="W331" s="2"/>
      <c r="X331" s="2"/>
      <c r="Z331" s="2"/>
      <c r="AA331" s="2"/>
      <c r="AC331" s="2"/>
      <c r="AD331" s="2"/>
      <c r="AF331" s="2"/>
      <c r="AG331" s="2"/>
      <c r="AI331" s="2"/>
      <c r="AJ331" s="2"/>
      <c r="AL331" s="2"/>
      <c r="AM331" s="2"/>
      <c r="AO331" s="2"/>
      <c r="AP331" s="2"/>
    </row>
    <row r="332" spans="2:42">
      <c r="B332" s="2"/>
      <c r="C332" s="2"/>
      <c r="D332" s="2"/>
      <c r="E332" s="2"/>
      <c r="F332" s="2"/>
      <c r="H332" s="2"/>
      <c r="I332" s="2"/>
      <c r="K332" s="2"/>
      <c r="L332" s="2"/>
      <c r="N332" s="2"/>
      <c r="O332" s="2"/>
      <c r="Q332" s="2"/>
      <c r="R332" s="2"/>
      <c r="T332" s="2"/>
      <c r="U332" s="2"/>
      <c r="W332" s="2"/>
      <c r="X332" s="2"/>
      <c r="Z332" s="2"/>
      <c r="AA332" s="2"/>
      <c r="AC332" s="2"/>
      <c r="AD332" s="2"/>
      <c r="AF332" s="2"/>
      <c r="AG332" s="2"/>
      <c r="AI332" s="2"/>
      <c r="AJ332" s="2"/>
      <c r="AL332" s="2"/>
      <c r="AM332" s="2"/>
      <c r="AO332" s="2"/>
      <c r="AP332" s="2"/>
    </row>
    <row r="333" spans="2:42">
      <c r="B333" s="2"/>
      <c r="C333" s="2"/>
      <c r="D333" s="2"/>
      <c r="E333" s="2"/>
      <c r="F333" s="2"/>
      <c r="H333" s="2"/>
      <c r="I333" s="2"/>
      <c r="K333" s="2"/>
      <c r="L333" s="2"/>
      <c r="N333" s="2"/>
      <c r="O333" s="2"/>
      <c r="Q333" s="2"/>
      <c r="R333" s="2"/>
      <c r="T333" s="2"/>
      <c r="U333" s="2"/>
      <c r="W333" s="2"/>
      <c r="X333" s="2"/>
      <c r="Z333" s="2"/>
      <c r="AA333" s="2"/>
      <c r="AC333" s="2"/>
      <c r="AD333" s="2"/>
      <c r="AF333" s="2"/>
      <c r="AG333" s="2"/>
      <c r="AI333" s="2"/>
      <c r="AJ333" s="2"/>
      <c r="AL333" s="2"/>
      <c r="AM333" s="2"/>
      <c r="AO333" s="2"/>
      <c r="AP333" s="2"/>
    </row>
    <row r="334" spans="2:42">
      <c r="B334" s="2"/>
      <c r="C334" s="2"/>
      <c r="D334" s="2"/>
      <c r="E334" s="2"/>
      <c r="F334" s="2"/>
      <c r="H334" s="2"/>
      <c r="I334" s="2"/>
      <c r="K334" s="2"/>
      <c r="L334" s="2"/>
      <c r="N334" s="2"/>
      <c r="O334" s="2"/>
      <c r="Q334" s="2"/>
      <c r="R334" s="2"/>
      <c r="T334" s="2"/>
      <c r="U334" s="2"/>
      <c r="W334" s="2"/>
      <c r="X334" s="2"/>
      <c r="Z334" s="2"/>
      <c r="AA334" s="2"/>
      <c r="AC334" s="2"/>
      <c r="AD334" s="2"/>
      <c r="AF334" s="2"/>
      <c r="AG334" s="2"/>
      <c r="AI334" s="2"/>
      <c r="AJ334" s="2"/>
      <c r="AL334" s="2"/>
      <c r="AM334" s="2"/>
      <c r="AO334" s="2"/>
      <c r="AP334" s="2"/>
    </row>
    <row r="335" spans="2:42">
      <c r="B335" s="2"/>
      <c r="C335" s="2"/>
      <c r="D335" s="2"/>
      <c r="E335" s="2"/>
      <c r="F335" s="2"/>
      <c r="H335" s="2"/>
      <c r="I335" s="2"/>
      <c r="K335" s="2"/>
      <c r="L335" s="2"/>
      <c r="N335" s="2"/>
      <c r="O335" s="2"/>
      <c r="Q335" s="2"/>
      <c r="R335" s="2"/>
      <c r="T335" s="2"/>
      <c r="U335" s="2"/>
      <c r="W335" s="2"/>
      <c r="X335" s="2"/>
      <c r="Z335" s="2"/>
      <c r="AA335" s="2"/>
      <c r="AC335" s="2"/>
      <c r="AD335" s="2"/>
      <c r="AF335" s="2"/>
      <c r="AG335" s="2"/>
      <c r="AI335" s="2"/>
      <c r="AJ335" s="2"/>
      <c r="AL335" s="2"/>
      <c r="AM335" s="2"/>
      <c r="AO335" s="2"/>
      <c r="AP335" s="2"/>
    </row>
    <row r="336" spans="2:42">
      <c r="B336" s="2"/>
      <c r="C336" s="2"/>
      <c r="D336" s="2"/>
      <c r="E336" s="2"/>
      <c r="F336" s="2"/>
      <c r="H336" s="2"/>
      <c r="I336" s="2"/>
      <c r="K336" s="2"/>
      <c r="L336" s="2"/>
      <c r="N336" s="2"/>
      <c r="O336" s="2"/>
      <c r="Q336" s="2"/>
      <c r="R336" s="2"/>
      <c r="T336" s="2"/>
      <c r="U336" s="2"/>
      <c r="W336" s="2"/>
      <c r="X336" s="2"/>
      <c r="Z336" s="2"/>
      <c r="AA336" s="2"/>
      <c r="AC336" s="2"/>
      <c r="AD336" s="2"/>
      <c r="AF336" s="2"/>
      <c r="AG336" s="2"/>
      <c r="AI336" s="2"/>
      <c r="AJ336" s="2"/>
      <c r="AL336" s="2"/>
      <c r="AM336" s="2"/>
      <c r="AO336" s="2"/>
      <c r="AP336" s="2"/>
    </row>
    <row r="337" spans="2:42">
      <c r="B337" s="2"/>
      <c r="C337" s="2"/>
      <c r="D337" s="2"/>
      <c r="E337" s="2"/>
      <c r="F337" s="2"/>
      <c r="H337" s="2"/>
      <c r="I337" s="2"/>
      <c r="K337" s="2"/>
      <c r="L337" s="2"/>
      <c r="N337" s="2"/>
      <c r="O337" s="2"/>
      <c r="Q337" s="2"/>
      <c r="R337" s="2"/>
      <c r="T337" s="2"/>
      <c r="U337" s="2"/>
      <c r="W337" s="2"/>
      <c r="X337" s="2"/>
      <c r="Z337" s="2"/>
      <c r="AA337" s="2"/>
      <c r="AC337" s="2"/>
      <c r="AD337" s="2"/>
      <c r="AF337" s="2"/>
      <c r="AG337" s="2"/>
      <c r="AI337" s="2"/>
      <c r="AJ337" s="2"/>
      <c r="AL337" s="2"/>
      <c r="AM337" s="2"/>
      <c r="AO337" s="2"/>
      <c r="AP337" s="2"/>
    </row>
    <row r="338" spans="2:42">
      <c r="B338" s="2"/>
      <c r="C338" s="2"/>
      <c r="D338" s="2"/>
      <c r="E338" s="2"/>
      <c r="F338" s="2"/>
      <c r="H338" s="2"/>
      <c r="I338" s="2"/>
      <c r="K338" s="2"/>
      <c r="L338" s="2"/>
      <c r="N338" s="2"/>
      <c r="O338" s="2"/>
      <c r="Q338" s="2"/>
      <c r="R338" s="2"/>
      <c r="T338" s="2"/>
      <c r="U338" s="2"/>
      <c r="W338" s="2"/>
      <c r="X338" s="2"/>
      <c r="Z338" s="2"/>
      <c r="AA338" s="2"/>
      <c r="AC338" s="2"/>
      <c r="AD338" s="2"/>
      <c r="AF338" s="2"/>
      <c r="AG338" s="2"/>
      <c r="AI338" s="2"/>
      <c r="AJ338" s="2"/>
      <c r="AL338" s="2"/>
      <c r="AM338" s="2"/>
      <c r="AO338" s="2"/>
      <c r="AP338" s="2"/>
    </row>
    <row r="339" spans="2:42">
      <c r="B339" s="2"/>
      <c r="C339" s="2"/>
      <c r="D339" s="2"/>
      <c r="E339" s="2"/>
      <c r="F339" s="2"/>
      <c r="H339" s="2"/>
      <c r="I339" s="2"/>
      <c r="K339" s="2"/>
      <c r="L339" s="2"/>
      <c r="N339" s="2"/>
      <c r="O339" s="2"/>
      <c r="Q339" s="2"/>
      <c r="R339" s="2"/>
      <c r="T339" s="2"/>
      <c r="U339" s="2"/>
      <c r="W339" s="2"/>
      <c r="X339" s="2"/>
      <c r="Z339" s="2"/>
      <c r="AA339" s="2"/>
      <c r="AC339" s="2"/>
      <c r="AD339" s="2"/>
      <c r="AF339" s="2"/>
      <c r="AG339" s="2"/>
      <c r="AI339" s="2"/>
      <c r="AJ339" s="2"/>
      <c r="AL339" s="2"/>
      <c r="AM339" s="2"/>
      <c r="AO339" s="2"/>
      <c r="AP339" s="2"/>
    </row>
    <row r="340" spans="2:42">
      <c r="B340" s="2"/>
      <c r="C340" s="2"/>
      <c r="D340" s="2"/>
      <c r="E340" s="2"/>
      <c r="F340" s="2"/>
      <c r="H340" s="2"/>
      <c r="I340" s="2"/>
      <c r="K340" s="2"/>
      <c r="L340" s="2"/>
      <c r="N340" s="2"/>
      <c r="O340" s="2"/>
      <c r="Q340" s="2"/>
      <c r="R340" s="2"/>
      <c r="T340" s="2"/>
      <c r="U340" s="2"/>
      <c r="W340" s="2"/>
      <c r="X340" s="2"/>
      <c r="Z340" s="2"/>
      <c r="AA340" s="2"/>
      <c r="AC340" s="2"/>
      <c r="AD340" s="2"/>
      <c r="AF340" s="2"/>
      <c r="AG340" s="2"/>
      <c r="AI340" s="2"/>
      <c r="AJ340" s="2"/>
      <c r="AL340" s="2"/>
      <c r="AM340" s="2"/>
      <c r="AO340" s="2"/>
      <c r="AP340" s="2"/>
    </row>
    <row r="341" spans="2:42">
      <c r="B341" s="2"/>
      <c r="C341" s="2"/>
      <c r="D341" s="2"/>
      <c r="E341" s="2"/>
      <c r="F341" s="2"/>
      <c r="H341" s="2"/>
      <c r="I341" s="2"/>
      <c r="K341" s="2"/>
      <c r="L341" s="2"/>
      <c r="N341" s="2"/>
      <c r="O341" s="2"/>
      <c r="Q341" s="2"/>
      <c r="R341" s="2"/>
      <c r="T341" s="2"/>
      <c r="U341" s="2"/>
      <c r="W341" s="2"/>
      <c r="X341" s="2"/>
      <c r="Z341" s="2"/>
      <c r="AA341" s="2"/>
      <c r="AC341" s="2"/>
      <c r="AD341" s="2"/>
      <c r="AF341" s="2"/>
      <c r="AG341" s="2"/>
      <c r="AI341" s="2"/>
      <c r="AJ341" s="2"/>
      <c r="AL341" s="2"/>
      <c r="AM341" s="2"/>
      <c r="AO341" s="2"/>
      <c r="AP341" s="2"/>
    </row>
    <row r="342" spans="2:42">
      <c r="B342" s="2"/>
      <c r="C342" s="2"/>
      <c r="D342" s="2"/>
      <c r="E342" s="2"/>
      <c r="F342" s="2"/>
      <c r="H342" s="2"/>
      <c r="I342" s="2"/>
      <c r="K342" s="2"/>
      <c r="L342" s="2"/>
      <c r="N342" s="2"/>
      <c r="O342" s="2"/>
      <c r="Q342" s="2"/>
      <c r="R342" s="2"/>
      <c r="T342" s="2"/>
      <c r="U342" s="2"/>
      <c r="W342" s="2"/>
      <c r="X342" s="2"/>
      <c r="Z342" s="2"/>
      <c r="AA342" s="2"/>
      <c r="AC342" s="2"/>
      <c r="AD342" s="2"/>
      <c r="AF342" s="2"/>
      <c r="AG342" s="2"/>
      <c r="AI342" s="2"/>
      <c r="AJ342" s="2"/>
      <c r="AL342" s="2"/>
      <c r="AM342" s="2"/>
      <c r="AO342" s="2"/>
      <c r="AP342" s="2"/>
    </row>
    <row r="343" spans="2:42">
      <c r="B343" s="2"/>
      <c r="C343" s="2"/>
      <c r="D343" s="2"/>
      <c r="E343" s="2"/>
      <c r="F343" s="2"/>
      <c r="H343" s="2"/>
      <c r="I343" s="2"/>
      <c r="K343" s="2"/>
      <c r="L343" s="2"/>
      <c r="N343" s="2"/>
      <c r="O343" s="2"/>
      <c r="Q343" s="2"/>
      <c r="R343" s="2"/>
      <c r="T343" s="2"/>
      <c r="U343" s="2"/>
      <c r="W343" s="2"/>
      <c r="X343" s="2"/>
      <c r="Z343" s="2"/>
      <c r="AA343" s="2"/>
      <c r="AC343" s="2"/>
      <c r="AD343" s="2"/>
      <c r="AF343" s="2"/>
      <c r="AG343" s="2"/>
      <c r="AI343" s="2"/>
      <c r="AJ343" s="2"/>
      <c r="AL343" s="2"/>
      <c r="AM343" s="2"/>
      <c r="AO343" s="2"/>
      <c r="AP343" s="2"/>
    </row>
    <row r="344" spans="2:42">
      <c r="B344" s="2"/>
      <c r="C344" s="2"/>
      <c r="D344" s="2"/>
      <c r="E344" s="2"/>
      <c r="F344" s="2"/>
      <c r="H344" s="2"/>
      <c r="I344" s="2"/>
      <c r="K344" s="2"/>
      <c r="L344" s="2"/>
      <c r="N344" s="2"/>
      <c r="O344" s="2"/>
      <c r="Q344" s="2"/>
      <c r="R344" s="2"/>
      <c r="T344" s="2"/>
      <c r="U344" s="2"/>
      <c r="W344" s="2"/>
      <c r="X344" s="2"/>
      <c r="Z344" s="2"/>
      <c r="AA344" s="2"/>
      <c r="AC344" s="2"/>
      <c r="AD344" s="2"/>
      <c r="AF344" s="2"/>
      <c r="AG344" s="2"/>
      <c r="AI344" s="2"/>
      <c r="AJ344" s="2"/>
      <c r="AL344" s="2"/>
      <c r="AM344" s="2"/>
      <c r="AO344" s="2"/>
      <c r="AP344" s="2"/>
    </row>
    <row r="345" spans="2:42">
      <c r="B345" s="2"/>
      <c r="C345" s="2"/>
      <c r="D345" s="2"/>
      <c r="E345" s="2"/>
      <c r="F345" s="2"/>
      <c r="H345" s="2"/>
      <c r="I345" s="2"/>
      <c r="K345" s="2"/>
      <c r="L345" s="2"/>
      <c r="N345" s="2"/>
      <c r="O345" s="2"/>
      <c r="Q345" s="2"/>
      <c r="R345" s="2"/>
      <c r="T345" s="2"/>
      <c r="U345" s="2"/>
      <c r="W345" s="2"/>
      <c r="X345" s="2"/>
      <c r="Z345" s="2"/>
      <c r="AA345" s="2"/>
      <c r="AC345" s="2"/>
      <c r="AD345" s="2"/>
      <c r="AF345" s="2"/>
      <c r="AG345" s="2"/>
      <c r="AI345" s="2"/>
      <c r="AJ345" s="2"/>
      <c r="AL345" s="2"/>
      <c r="AM345" s="2"/>
      <c r="AO345" s="2"/>
      <c r="AP345" s="2"/>
    </row>
    <row r="346" spans="2:42">
      <c r="B346" s="2"/>
      <c r="C346" s="2"/>
      <c r="D346" s="2"/>
      <c r="E346" s="2"/>
      <c r="F346" s="2"/>
      <c r="H346" s="2"/>
      <c r="I346" s="2"/>
      <c r="K346" s="2"/>
      <c r="L346" s="2"/>
      <c r="N346" s="2"/>
      <c r="O346" s="2"/>
      <c r="Q346" s="2"/>
      <c r="R346" s="2"/>
      <c r="T346" s="2"/>
      <c r="U346" s="2"/>
      <c r="W346" s="2"/>
      <c r="X346" s="2"/>
      <c r="Z346" s="2"/>
      <c r="AA346" s="2"/>
      <c r="AC346" s="2"/>
      <c r="AD346" s="2"/>
      <c r="AF346" s="2"/>
      <c r="AG346" s="2"/>
      <c r="AI346" s="2"/>
      <c r="AJ346" s="2"/>
      <c r="AL346" s="2"/>
      <c r="AM346" s="2"/>
      <c r="AO346" s="2"/>
      <c r="AP346" s="2"/>
    </row>
    <row r="347" spans="2:42">
      <c r="B347" s="2"/>
      <c r="C347" s="2"/>
      <c r="D347" s="2"/>
      <c r="E347" s="2"/>
      <c r="F347" s="2"/>
      <c r="H347" s="2"/>
      <c r="I347" s="2"/>
      <c r="K347" s="2"/>
      <c r="L347" s="2"/>
      <c r="N347" s="2"/>
      <c r="O347" s="2"/>
      <c r="Q347" s="2"/>
      <c r="R347" s="2"/>
      <c r="T347" s="2"/>
      <c r="U347" s="2"/>
      <c r="W347" s="2"/>
      <c r="X347" s="2"/>
      <c r="Z347" s="2"/>
      <c r="AA347" s="2"/>
      <c r="AC347" s="2"/>
      <c r="AD347" s="2"/>
      <c r="AF347" s="2"/>
      <c r="AG347" s="2"/>
      <c r="AI347" s="2"/>
      <c r="AJ347" s="2"/>
      <c r="AL347" s="2"/>
      <c r="AM347" s="2"/>
      <c r="AO347" s="2"/>
      <c r="AP347" s="2"/>
    </row>
    <row r="348" spans="2:42">
      <c r="B348" s="2"/>
      <c r="C348" s="2"/>
      <c r="D348" s="2"/>
      <c r="E348" s="2"/>
      <c r="F348" s="2"/>
      <c r="H348" s="2"/>
      <c r="I348" s="2"/>
      <c r="K348" s="2"/>
      <c r="L348" s="2"/>
      <c r="N348" s="2"/>
      <c r="O348" s="2"/>
      <c r="Q348" s="2"/>
      <c r="R348" s="2"/>
      <c r="T348" s="2"/>
      <c r="U348" s="2"/>
      <c r="W348" s="2"/>
      <c r="X348" s="2"/>
      <c r="Z348" s="2"/>
      <c r="AA348" s="2"/>
      <c r="AC348" s="2"/>
      <c r="AD348" s="2"/>
      <c r="AF348" s="2"/>
      <c r="AG348" s="2"/>
      <c r="AI348" s="2"/>
      <c r="AJ348" s="2"/>
      <c r="AL348" s="2"/>
      <c r="AM348" s="2"/>
      <c r="AO348" s="2"/>
      <c r="AP348" s="2"/>
    </row>
    <row r="349" spans="2:42">
      <c r="B349" s="2"/>
      <c r="C349" s="2"/>
      <c r="D349" s="2"/>
      <c r="E349" s="2"/>
      <c r="F349" s="2"/>
      <c r="H349" s="2"/>
      <c r="I349" s="2"/>
      <c r="K349" s="2"/>
      <c r="L349" s="2"/>
      <c r="N349" s="2"/>
      <c r="O349" s="2"/>
      <c r="Q349" s="2"/>
      <c r="R349" s="2"/>
      <c r="T349" s="2"/>
      <c r="U349" s="2"/>
      <c r="W349" s="2"/>
      <c r="X349" s="2"/>
      <c r="Z349" s="2"/>
      <c r="AA349" s="2"/>
      <c r="AC349" s="2"/>
      <c r="AD349" s="2"/>
      <c r="AF349" s="2"/>
      <c r="AG349" s="2"/>
      <c r="AI349" s="2"/>
      <c r="AJ349" s="2"/>
      <c r="AL349" s="2"/>
      <c r="AM349" s="2"/>
      <c r="AO349" s="2"/>
      <c r="AP349" s="2"/>
    </row>
    <row r="350" spans="2:42">
      <c r="B350" s="2"/>
      <c r="C350" s="2"/>
      <c r="D350" s="2"/>
      <c r="E350" s="2"/>
      <c r="F350" s="2"/>
      <c r="H350" s="2"/>
      <c r="I350" s="2"/>
      <c r="K350" s="2"/>
      <c r="L350" s="2"/>
      <c r="N350" s="2"/>
      <c r="O350" s="2"/>
      <c r="Q350" s="2"/>
      <c r="R350" s="2"/>
      <c r="T350" s="2"/>
      <c r="U350" s="2"/>
      <c r="W350" s="2"/>
      <c r="X350" s="2"/>
      <c r="Z350" s="2"/>
      <c r="AA350" s="2"/>
      <c r="AC350" s="2"/>
      <c r="AD350" s="2"/>
      <c r="AF350" s="2"/>
      <c r="AG350" s="2"/>
      <c r="AI350" s="2"/>
      <c r="AJ350" s="2"/>
      <c r="AL350" s="2"/>
      <c r="AM350" s="2"/>
      <c r="AO350" s="2"/>
      <c r="AP350" s="2"/>
    </row>
    <row r="351" spans="2:42">
      <c r="B351" s="2"/>
      <c r="C351" s="2"/>
      <c r="D351" s="2"/>
      <c r="E351" s="2"/>
      <c r="F351" s="2"/>
      <c r="H351" s="2"/>
      <c r="I351" s="2"/>
      <c r="K351" s="2"/>
      <c r="L351" s="2"/>
      <c r="N351" s="2"/>
      <c r="O351" s="2"/>
      <c r="Q351" s="2"/>
      <c r="R351" s="2"/>
      <c r="T351" s="2"/>
      <c r="U351" s="2"/>
      <c r="W351" s="2"/>
      <c r="X351" s="2"/>
      <c r="Z351" s="2"/>
      <c r="AA351" s="2"/>
      <c r="AC351" s="2"/>
      <c r="AD351" s="2"/>
      <c r="AF351" s="2"/>
      <c r="AG351" s="2"/>
      <c r="AI351" s="2"/>
      <c r="AJ351" s="2"/>
      <c r="AL351" s="2"/>
      <c r="AM351" s="2"/>
      <c r="AO351" s="2"/>
      <c r="AP351" s="2"/>
    </row>
    <row r="352" spans="2:42">
      <c r="B352" s="2"/>
      <c r="C352" s="2"/>
      <c r="D352" s="2"/>
      <c r="E352" s="2"/>
      <c r="F352" s="2"/>
      <c r="H352" s="2"/>
      <c r="I352" s="2"/>
      <c r="K352" s="2"/>
      <c r="L352" s="2"/>
      <c r="N352" s="2"/>
      <c r="O352" s="2"/>
      <c r="Q352" s="2"/>
      <c r="R352" s="2"/>
      <c r="T352" s="2"/>
      <c r="U352" s="2"/>
      <c r="W352" s="2"/>
      <c r="X352" s="2"/>
      <c r="Z352" s="2"/>
      <c r="AA352" s="2"/>
      <c r="AC352" s="2"/>
      <c r="AD352" s="2"/>
      <c r="AF352" s="2"/>
      <c r="AG352" s="2"/>
      <c r="AI352" s="2"/>
      <c r="AJ352" s="2"/>
      <c r="AL352" s="2"/>
      <c r="AM352" s="2"/>
      <c r="AO352" s="2"/>
      <c r="AP352" s="2"/>
    </row>
    <row r="353" spans="2:42">
      <c r="B353" s="2"/>
      <c r="C353" s="2"/>
      <c r="D353" s="2"/>
      <c r="E353" s="2"/>
      <c r="F353" s="2"/>
      <c r="H353" s="2"/>
      <c r="I353" s="2"/>
      <c r="K353" s="2"/>
      <c r="L353" s="2"/>
      <c r="N353" s="2"/>
      <c r="O353" s="2"/>
      <c r="Q353" s="2"/>
      <c r="R353" s="2"/>
      <c r="T353" s="2"/>
      <c r="U353" s="2"/>
      <c r="W353" s="2"/>
      <c r="X353" s="2"/>
      <c r="Z353" s="2"/>
      <c r="AA353" s="2"/>
      <c r="AC353" s="2"/>
      <c r="AD353" s="2"/>
      <c r="AF353" s="2"/>
      <c r="AG353" s="2"/>
      <c r="AI353" s="2"/>
      <c r="AJ353" s="2"/>
      <c r="AL353" s="2"/>
      <c r="AM353" s="2"/>
      <c r="AO353" s="2"/>
      <c r="AP353" s="2"/>
    </row>
    <row r="354" spans="2:42">
      <c r="B354" s="2"/>
      <c r="C354" s="2"/>
      <c r="D354" s="2"/>
      <c r="E354" s="2"/>
      <c r="F354" s="2"/>
      <c r="H354" s="2"/>
      <c r="I354" s="2"/>
      <c r="K354" s="2"/>
      <c r="L354" s="2"/>
      <c r="N354" s="2"/>
      <c r="O354" s="2"/>
      <c r="Q354" s="2"/>
      <c r="R354" s="2"/>
      <c r="T354" s="2"/>
      <c r="U354" s="2"/>
      <c r="W354" s="2"/>
      <c r="X354" s="2"/>
      <c r="Z354" s="2"/>
      <c r="AA354" s="2"/>
      <c r="AC354" s="2"/>
      <c r="AD354" s="2"/>
      <c r="AF354" s="2"/>
      <c r="AG354" s="2"/>
      <c r="AI354" s="2"/>
      <c r="AJ354" s="2"/>
      <c r="AL354" s="2"/>
      <c r="AM354" s="2"/>
      <c r="AO354" s="2"/>
      <c r="AP354" s="2"/>
    </row>
    <row r="355" spans="2:42">
      <c r="B355" s="2"/>
      <c r="C355" s="2"/>
      <c r="D355" s="2"/>
      <c r="E355" s="2"/>
      <c r="F355" s="2"/>
      <c r="H355" s="2"/>
      <c r="I355" s="2"/>
      <c r="K355" s="2"/>
      <c r="L355" s="2"/>
      <c r="N355" s="2"/>
      <c r="O355" s="2"/>
      <c r="Q355" s="2"/>
      <c r="R355" s="2"/>
      <c r="T355" s="2"/>
      <c r="U355" s="2"/>
      <c r="W355" s="2"/>
      <c r="X355" s="2"/>
      <c r="Z355" s="2"/>
      <c r="AA355" s="2"/>
      <c r="AC355" s="2"/>
      <c r="AD355" s="2"/>
      <c r="AF355" s="2"/>
      <c r="AG355" s="2"/>
      <c r="AI355" s="2"/>
      <c r="AJ355" s="2"/>
      <c r="AL355" s="2"/>
      <c r="AM355" s="2"/>
      <c r="AO355" s="2"/>
      <c r="AP355" s="2"/>
    </row>
    <row r="356" spans="2:42">
      <c r="B356" s="2"/>
      <c r="C356" s="2"/>
      <c r="D356" s="2"/>
      <c r="E356" s="2"/>
      <c r="F356" s="2"/>
      <c r="H356" s="2"/>
      <c r="I356" s="2"/>
      <c r="K356" s="2"/>
      <c r="L356" s="2"/>
      <c r="N356" s="2"/>
      <c r="O356" s="2"/>
      <c r="Q356" s="2"/>
      <c r="R356" s="2"/>
      <c r="T356" s="2"/>
      <c r="U356" s="2"/>
      <c r="W356" s="2"/>
      <c r="X356" s="2"/>
      <c r="Z356" s="2"/>
      <c r="AA356" s="2"/>
      <c r="AC356" s="2"/>
      <c r="AD356" s="2"/>
      <c r="AF356" s="2"/>
      <c r="AG356" s="2"/>
      <c r="AI356" s="2"/>
      <c r="AJ356" s="2"/>
      <c r="AL356" s="2"/>
      <c r="AM356" s="2"/>
      <c r="AO356" s="2"/>
      <c r="AP356" s="2"/>
    </row>
    <row r="357" spans="2:42">
      <c r="B357" s="2"/>
      <c r="C357" s="2"/>
      <c r="D357" s="2"/>
      <c r="E357" s="2"/>
      <c r="F357" s="2"/>
      <c r="H357" s="2"/>
      <c r="I357" s="2"/>
      <c r="K357" s="2"/>
      <c r="L357" s="2"/>
      <c r="N357" s="2"/>
      <c r="O357" s="2"/>
      <c r="Q357" s="2"/>
      <c r="R357" s="2"/>
      <c r="T357" s="2"/>
      <c r="U357" s="2"/>
      <c r="W357" s="2"/>
      <c r="X357" s="2"/>
      <c r="Z357" s="2"/>
      <c r="AA357" s="2"/>
      <c r="AC357" s="2"/>
      <c r="AD357" s="2"/>
      <c r="AF357" s="2"/>
      <c r="AG357" s="2"/>
      <c r="AI357" s="2"/>
      <c r="AJ357" s="2"/>
      <c r="AL357" s="2"/>
      <c r="AM357" s="2"/>
      <c r="AO357" s="2"/>
      <c r="AP357" s="2"/>
    </row>
    <row r="358" spans="2:42">
      <c r="B358" s="2"/>
      <c r="C358" s="2"/>
      <c r="D358" s="2"/>
      <c r="E358" s="2"/>
      <c r="F358" s="2"/>
      <c r="H358" s="2"/>
      <c r="I358" s="2"/>
      <c r="K358" s="2"/>
      <c r="L358" s="2"/>
      <c r="N358" s="2"/>
      <c r="O358" s="2"/>
      <c r="Q358" s="2"/>
      <c r="R358" s="2"/>
      <c r="T358" s="2"/>
      <c r="U358" s="2"/>
      <c r="W358" s="2"/>
      <c r="X358" s="2"/>
      <c r="Z358" s="2"/>
      <c r="AA358" s="2"/>
      <c r="AC358" s="2"/>
      <c r="AD358" s="2"/>
      <c r="AF358" s="2"/>
      <c r="AG358" s="2"/>
      <c r="AI358" s="2"/>
      <c r="AJ358" s="2"/>
      <c r="AL358" s="2"/>
      <c r="AM358" s="2"/>
      <c r="AO358" s="2"/>
      <c r="AP358" s="2"/>
    </row>
    <row r="359" spans="2:42">
      <c r="B359" s="2"/>
      <c r="C359" s="2"/>
      <c r="D359" s="2"/>
      <c r="E359" s="2"/>
      <c r="F359" s="2"/>
      <c r="H359" s="2"/>
      <c r="I359" s="2"/>
      <c r="K359" s="2"/>
      <c r="L359" s="2"/>
      <c r="N359" s="2"/>
      <c r="O359" s="2"/>
      <c r="Q359" s="2"/>
      <c r="R359" s="2"/>
      <c r="T359" s="2"/>
      <c r="U359" s="2"/>
      <c r="W359" s="2"/>
      <c r="X359" s="2"/>
      <c r="Z359" s="2"/>
      <c r="AA359" s="2"/>
      <c r="AC359" s="2"/>
      <c r="AD359" s="2"/>
      <c r="AF359" s="2"/>
      <c r="AG359" s="2"/>
      <c r="AI359" s="2"/>
      <c r="AJ359" s="2"/>
      <c r="AL359" s="2"/>
      <c r="AM359" s="2"/>
      <c r="AO359" s="2"/>
      <c r="AP359" s="2"/>
    </row>
    <row r="360" spans="2:42">
      <c r="B360" s="2"/>
      <c r="C360" s="2"/>
      <c r="D360" s="2"/>
      <c r="E360" s="2"/>
      <c r="F360" s="2"/>
      <c r="H360" s="2"/>
      <c r="I360" s="2"/>
      <c r="K360" s="2"/>
      <c r="L360" s="2"/>
      <c r="N360" s="2"/>
      <c r="O360" s="2"/>
      <c r="Q360" s="2"/>
      <c r="R360" s="2"/>
      <c r="T360" s="2"/>
      <c r="U360" s="2"/>
      <c r="W360" s="2"/>
      <c r="X360" s="2"/>
      <c r="Z360" s="2"/>
      <c r="AA360" s="2"/>
      <c r="AC360" s="2"/>
      <c r="AD360" s="2"/>
      <c r="AF360" s="2"/>
      <c r="AG360" s="2"/>
      <c r="AI360" s="2"/>
      <c r="AJ360" s="2"/>
      <c r="AL360" s="2"/>
      <c r="AM360" s="2"/>
      <c r="AO360" s="2"/>
      <c r="AP360" s="2"/>
    </row>
    <row r="361" spans="2:42">
      <c r="B361" s="2"/>
      <c r="C361" s="2"/>
      <c r="D361" s="2"/>
      <c r="E361" s="2"/>
      <c r="F361" s="2"/>
      <c r="H361" s="2"/>
      <c r="I361" s="2"/>
      <c r="K361" s="2"/>
      <c r="L361" s="2"/>
      <c r="N361" s="2"/>
      <c r="O361" s="2"/>
      <c r="Q361" s="2"/>
      <c r="R361" s="2"/>
      <c r="T361" s="2"/>
      <c r="U361" s="2"/>
      <c r="W361" s="2"/>
      <c r="X361" s="2"/>
      <c r="Z361" s="2"/>
      <c r="AA361" s="2"/>
      <c r="AC361" s="2"/>
      <c r="AD361" s="2"/>
      <c r="AF361" s="2"/>
      <c r="AG361" s="2"/>
      <c r="AI361" s="2"/>
      <c r="AJ361" s="2"/>
      <c r="AL361" s="2"/>
      <c r="AM361" s="2"/>
      <c r="AO361" s="2"/>
      <c r="AP361" s="2"/>
    </row>
    <row r="362" spans="2:42">
      <c r="B362" s="2"/>
      <c r="C362" s="2"/>
      <c r="D362" s="2"/>
      <c r="E362" s="2"/>
      <c r="F362" s="2"/>
      <c r="H362" s="2"/>
      <c r="I362" s="2"/>
      <c r="K362" s="2"/>
      <c r="L362" s="2"/>
      <c r="N362" s="2"/>
      <c r="O362" s="2"/>
      <c r="Q362" s="2"/>
      <c r="R362" s="2"/>
      <c r="T362" s="2"/>
      <c r="U362" s="2"/>
      <c r="W362" s="2"/>
      <c r="X362" s="2"/>
      <c r="Z362" s="2"/>
      <c r="AA362" s="2"/>
      <c r="AC362" s="2"/>
      <c r="AD362" s="2"/>
      <c r="AF362" s="2"/>
      <c r="AG362" s="2"/>
      <c r="AI362" s="2"/>
      <c r="AJ362" s="2"/>
      <c r="AL362" s="2"/>
      <c r="AM362" s="2"/>
      <c r="AO362" s="2"/>
      <c r="AP362" s="2"/>
    </row>
    <row r="363" spans="2:42">
      <c r="B363" s="2"/>
      <c r="C363" s="2"/>
      <c r="D363" s="2"/>
      <c r="E363" s="2"/>
      <c r="F363" s="2"/>
      <c r="H363" s="2"/>
      <c r="I363" s="2"/>
      <c r="K363" s="2"/>
      <c r="L363" s="2"/>
      <c r="N363" s="2"/>
      <c r="O363" s="2"/>
      <c r="Q363" s="2"/>
      <c r="R363" s="2"/>
      <c r="T363" s="2"/>
      <c r="U363" s="2"/>
      <c r="W363" s="2"/>
      <c r="X363" s="2"/>
      <c r="Z363" s="2"/>
      <c r="AA363" s="2"/>
      <c r="AC363" s="2"/>
      <c r="AD363" s="2"/>
      <c r="AF363" s="2"/>
      <c r="AG363" s="2"/>
      <c r="AI363" s="2"/>
      <c r="AJ363" s="2"/>
      <c r="AL363" s="2"/>
      <c r="AM363" s="2"/>
      <c r="AO363" s="2"/>
      <c r="AP363" s="2"/>
    </row>
    <row r="364" spans="2:42">
      <c r="B364" s="2"/>
      <c r="C364" s="2"/>
      <c r="D364" s="2"/>
      <c r="E364" s="2"/>
      <c r="F364" s="2"/>
      <c r="H364" s="2"/>
      <c r="I364" s="2"/>
      <c r="K364" s="2"/>
      <c r="L364" s="2"/>
      <c r="N364" s="2"/>
      <c r="O364" s="2"/>
      <c r="Q364" s="2"/>
      <c r="R364" s="2"/>
      <c r="T364" s="2"/>
      <c r="U364" s="2"/>
      <c r="W364" s="2"/>
      <c r="X364" s="2"/>
      <c r="Z364" s="2"/>
      <c r="AA364" s="2"/>
      <c r="AC364" s="2"/>
      <c r="AD364" s="2"/>
      <c r="AF364" s="2"/>
      <c r="AG364" s="2"/>
      <c r="AI364" s="2"/>
      <c r="AJ364" s="2"/>
      <c r="AL364" s="2"/>
      <c r="AM364" s="2"/>
      <c r="AO364" s="2"/>
      <c r="AP364" s="2"/>
    </row>
    <row r="365" spans="2:42">
      <c r="B365" s="2"/>
      <c r="C365" s="2"/>
      <c r="D365" s="2"/>
      <c r="E365" s="2"/>
      <c r="F365" s="2"/>
      <c r="H365" s="2"/>
      <c r="I365" s="2"/>
      <c r="K365" s="2"/>
      <c r="L365" s="2"/>
      <c r="N365" s="2"/>
      <c r="O365" s="2"/>
      <c r="Q365" s="2"/>
      <c r="R365" s="2"/>
      <c r="T365" s="2"/>
      <c r="U365" s="2"/>
      <c r="W365" s="2"/>
      <c r="X365" s="2"/>
      <c r="Z365" s="2"/>
      <c r="AA365" s="2"/>
      <c r="AC365" s="2"/>
      <c r="AD365" s="2"/>
      <c r="AF365" s="2"/>
      <c r="AG365" s="2"/>
      <c r="AI365" s="2"/>
      <c r="AJ365" s="2"/>
      <c r="AL365" s="2"/>
      <c r="AM365" s="2"/>
      <c r="AO365" s="2"/>
      <c r="AP365" s="2"/>
    </row>
    <row r="366" spans="2:42">
      <c r="B366" s="2"/>
      <c r="C366" s="2"/>
      <c r="D366" s="2"/>
      <c r="E366" s="2"/>
      <c r="F366" s="2"/>
      <c r="H366" s="2"/>
      <c r="I366" s="2"/>
      <c r="K366" s="2"/>
      <c r="L366" s="2"/>
      <c r="N366" s="2"/>
      <c r="O366" s="2"/>
      <c r="Q366" s="2"/>
      <c r="R366" s="2"/>
      <c r="T366" s="2"/>
      <c r="U366" s="2"/>
      <c r="W366" s="2"/>
      <c r="X366" s="2"/>
      <c r="Z366" s="2"/>
      <c r="AA366" s="2"/>
      <c r="AC366" s="2"/>
      <c r="AD366" s="2"/>
      <c r="AF366" s="2"/>
      <c r="AG366" s="2"/>
      <c r="AI366" s="2"/>
      <c r="AJ366" s="2"/>
      <c r="AL366" s="2"/>
      <c r="AM366" s="2"/>
      <c r="AO366" s="2"/>
      <c r="AP366" s="2"/>
    </row>
    <row r="367" spans="2:42">
      <c r="B367" s="2"/>
      <c r="C367" s="2"/>
      <c r="D367" s="2"/>
      <c r="E367" s="2"/>
      <c r="F367" s="2"/>
      <c r="H367" s="2"/>
      <c r="I367" s="2"/>
      <c r="K367" s="2"/>
      <c r="L367" s="2"/>
      <c r="N367" s="2"/>
      <c r="O367" s="2"/>
      <c r="Q367" s="2"/>
      <c r="R367" s="2"/>
      <c r="T367" s="2"/>
      <c r="U367" s="2"/>
      <c r="W367" s="2"/>
      <c r="X367" s="2"/>
      <c r="Z367" s="2"/>
      <c r="AA367" s="2"/>
      <c r="AC367" s="2"/>
      <c r="AD367" s="2"/>
      <c r="AF367" s="2"/>
      <c r="AG367" s="2"/>
      <c r="AI367" s="2"/>
      <c r="AJ367" s="2"/>
      <c r="AL367" s="2"/>
      <c r="AM367" s="2"/>
      <c r="AO367" s="2"/>
      <c r="AP367" s="2"/>
    </row>
    <row r="368" spans="2:42">
      <c r="B368" s="2"/>
      <c r="C368" s="2"/>
      <c r="D368" s="2"/>
      <c r="E368" s="2"/>
      <c r="F368" s="2"/>
      <c r="H368" s="2"/>
      <c r="I368" s="2"/>
      <c r="K368" s="2"/>
      <c r="L368" s="2"/>
      <c r="N368" s="2"/>
      <c r="O368" s="2"/>
      <c r="Q368" s="2"/>
      <c r="R368" s="2"/>
      <c r="T368" s="2"/>
      <c r="U368" s="2"/>
      <c r="W368" s="2"/>
      <c r="X368" s="2"/>
      <c r="Z368" s="2"/>
      <c r="AA368" s="2"/>
      <c r="AC368" s="2"/>
      <c r="AD368" s="2"/>
      <c r="AF368" s="2"/>
      <c r="AG368" s="2"/>
      <c r="AI368" s="2"/>
      <c r="AJ368" s="2"/>
      <c r="AL368" s="2"/>
      <c r="AM368" s="2"/>
      <c r="AO368" s="2"/>
      <c r="AP368" s="2"/>
    </row>
    <row r="369" spans="2:42">
      <c r="B369" s="2"/>
      <c r="C369" s="2"/>
      <c r="D369" s="2"/>
      <c r="E369" s="2"/>
      <c r="F369" s="2"/>
      <c r="H369" s="2"/>
      <c r="I369" s="2"/>
      <c r="K369" s="2"/>
      <c r="L369" s="2"/>
      <c r="N369" s="2"/>
      <c r="O369" s="2"/>
      <c r="Q369" s="2"/>
      <c r="R369" s="2"/>
      <c r="T369" s="2"/>
      <c r="U369" s="2"/>
      <c r="W369" s="2"/>
      <c r="X369" s="2"/>
      <c r="Z369" s="2"/>
      <c r="AA369" s="2"/>
      <c r="AC369" s="2"/>
      <c r="AD369" s="2"/>
      <c r="AF369" s="2"/>
      <c r="AG369" s="2"/>
      <c r="AI369" s="2"/>
      <c r="AJ369" s="2"/>
      <c r="AL369" s="2"/>
      <c r="AM369" s="2"/>
      <c r="AO369" s="2"/>
      <c r="AP369" s="2"/>
    </row>
    <row r="370" spans="2:42">
      <c r="B370" s="2"/>
      <c r="C370" s="2"/>
      <c r="D370" s="2"/>
      <c r="E370" s="2"/>
      <c r="F370" s="2"/>
      <c r="H370" s="2"/>
      <c r="I370" s="2"/>
      <c r="K370" s="2"/>
      <c r="L370" s="2"/>
      <c r="N370" s="2"/>
      <c r="O370" s="2"/>
      <c r="Q370" s="2"/>
      <c r="R370" s="2"/>
      <c r="T370" s="2"/>
      <c r="U370" s="2"/>
      <c r="W370" s="2"/>
      <c r="X370" s="2"/>
      <c r="Z370" s="2"/>
      <c r="AA370" s="2"/>
      <c r="AC370" s="2"/>
      <c r="AD370" s="2"/>
      <c r="AF370" s="2"/>
      <c r="AG370" s="2"/>
      <c r="AI370" s="2"/>
      <c r="AJ370" s="2"/>
      <c r="AL370" s="2"/>
      <c r="AM370" s="2"/>
      <c r="AO370" s="2"/>
      <c r="AP370" s="2"/>
    </row>
    <row r="371" spans="2:42">
      <c r="B371" s="2"/>
      <c r="C371" s="2"/>
      <c r="D371" s="2"/>
      <c r="E371" s="2"/>
      <c r="F371" s="2"/>
      <c r="H371" s="2"/>
      <c r="I371" s="2"/>
      <c r="K371" s="2"/>
      <c r="L371" s="2"/>
      <c r="N371" s="2"/>
      <c r="O371" s="2"/>
      <c r="Q371" s="2"/>
      <c r="R371" s="2"/>
      <c r="T371" s="2"/>
      <c r="U371" s="2"/>
      <c r="W371" s="2"/>
      <c r="X371" s="2"/>
      <c r="Z371" s="2"/>
      <c r="AA371" s="2"/>
      <c r="AC371" s="2"/>
      <c r="AD371" s="2"/>
      <c r="AF371" s="2"/>
      <c r="AG371" s="2"/>
      <c r="AI371" s="2"/>
      <c r="AJ371" s="2"/>
      <c r="AL371" s="2"/>
      <c r="AM371" s="2"/>
      <c r="AO371" s="2"/>
      <c r="AP371" s="2"/>
    </row>
    <row r="372" spans="2:42">
      <c r="B372" s="2"/>
      <c r="C372" s="2"/>
      <c r="D372" s="2"/>
      <c r="E372" s="2"/>
      <c r="F372" s="2"/>
      <c r="H372" s="2"/>
      <c r="I372" s="2"/>
      <c r="K372" s="2"/>
      <c r="L372" s="2"/>
      <c r="N372" s="2"/>
      <c r="O372" s="2"/>
      <c r="Q372" s="2"/>
      <c r="R372" s="2"/>
      <c r="T372" s="2"/>
      <c r="U372" s="2"/>
      <c r="W372" s="2"/>
      <c r="X372" s="2"/>
      <c r="Z372" s="2"/>
      <c r="AA372" s="2"/>
      <c r="AC372" s="2"/>
      <c r="AD372" s="2"/>
      <c r="AF372" s="2"/>
      <c r="AG372" s="2"/>
      <c r="AI372" s="2"/>
      <c r="AJ372" s="2"/>
      <c r="AL372" s="2"/>
      <c r="AM372" s="2"/>
      <c r="AO372" s="2"/>
      <c r="AP372" s="2"/>
    </row>
    <row r="373" spans="2:42">
      <c r="B373" s="2"/>
      <c r="C373" s="2"/>
      <c r="D373" s="2"/>
      <c r="E373" s="2"/>
      <c r="F373" s="2"/>
      <c r="H373" s="2"/>
      <c r="I373" s="2"/>
      <c r="K373" s="2"/>
      <c r="L373" s="2"/>
      <c r="N373" s="2"/>
      <c r="O373" s="2"/>
      <c r="Q373" s="2"/>
      <c r="R373" s="2"/>
      <c r="T373" s="2"/>
      <c r="U373" s="2"/>
      <c r="W373" s="2"/>
      <c r="X373" s="2"/>
      <c r="Z373" s="2"/>
      <c r="AA373" s="2"/>
      <c r="AC373" s="2"/>
      <c r="AD373" s="2"/>
      <c r="AF373" s="2"/>
      <c r="AG373" s="2"/>
      <c r="AI373" s="2"/>
      <c r="AJ373" s="2"/>
      <c r="AL373" s="2"/>
      <c r="AM373" s="2"/>
      <c r="AO373" s="2"/>
      <c r="AP373" s="2"/>
    </row>
    <row r="374" spans="2:42">
      <c r="B374" s="2"/>
      <c r="C374" s="2"/>
      <c r="D374" s="2"/>
      <c r="E374" s="2"/>
      <c r="F374" s="2"/>
      <c r="H374" s="2"/>
      <c r="I374" s="2"/>
      <c r="K374" s="2"/>
      <c r="L374" s="2"/>
      <c r="N374" s="2"/>
      <c r="O374" s="2"/>
      <c r="Q374" s="2"/>
      <c r="R374" s="2"/>
      <c r="T374" s="2"/>
      <c r="U374" s="2"/>
      <c r="W374" s="2"/>
      <c r="X374" s="2"/>
      <c r="Z374" s="2"/>
      <c r="AA374" s="2"/>
      <c r="AC374" s="2"/>
      <c r="AD374" s="2"/>
      <c r="AF374" s="2"/>
      <c r="AG374" s="2"/>
      <c r="AI374" s="2"/>
      <c r="AJ374" s="2"/>
      <c r="AL374" s="2"/>
      <c r="AM374" s="2"/>
      <c r="AO374" s="2"/>
      <c r="AP374" s="2"/>
    </row>
    <row r="375" spans="2:42">
      <c r="B375" s="2"/>
      <c r="C375" s="2"/>
      <c r="D375" s="2"/>
      <c r="E375" s="2"/>
      <c r="F375" s="2"/>
      <c r="H375" s="2"/>
      <c r="I375" s="2"/>
      <c r="K375" s="2"/>
      <c r="L375" s="2"/>
      <c r="N375" s="2"/>
      <c r="O375" s="2"/>
      <c r="Q375" s="2"/>
      <c r="R375" s="2"/>
      <c r="T375" s="2"/>
      <c r="U375" s="2"/>
      <c r="W375" s="2"/>
      <c r="X375" s="2"/>
      <c r="Z375" s="2"/>
      <c r="AA375" s="2"/>
      <c r="AC375" s="2"/>
      <c r="AD375" s="2"/>
      <c r="AF375" s="2"/>
      <c r="AG375" s="2"/>
      <c r="AI375" s="2"/>
      <c r="AJ375" s="2"/>
      <c r="AL375" s="2"/>
      <c r="AM375" s="2"/>
      <c r="AO375" s="2"/>
      <c r="AP375" s="2"/>
    </row>
    <row r="376" spans="2:42">
      <c r="B376" s="2"/>
      <c r="C376" s="2"/>
      <c r="D376" s="2"/>
      <c r="E376" s="2"/>
      <c r="F376" s="2"/>
      <c r="H376" s="2"/>
      <c r="I376" s="2"/>
      <c r="K376" s="2"/>
      <c r="L376" s="2"/>
      <c r="N376" s="2"/>
      <c r="O376" s="2"/>
      <c r="Q376" s="2"/>
      <c r="R376" s="2"/>
      <c r="T376" s="2"/>
      <c r="U376" s="2"/>
      <c r="W376" s="2"/>
      <c r="X376" s="2"/>
      <c r="Z376" s="2"/>
      <c r="AA376" s="2"/>
      <c r="AC376" s="2"/>
      <c r="AD376" s="2"/>
      <c r="AF376" s="2"/>
      <c r="AG376" s="2"/>
      <c r="AI376" s="2"/>
      <c r="AJ376" s="2"/>
      <c r="AL376" s="2"/>
      <c r="AM376" s="2"/>
      <c r="AO376" s="2"/>
      <c r="AP376" s="2"/>
    </row>
    <row r="377" spans="2:42">
      <c r="B377" s="2"/>
      <c r="C377" s="2"/>
      <c r="D377" s="2"/>
      <c r="E377" s="2"/>
      <c r="F377" s="2"/>
      <c r="H377" s="2"/>
      <c r="I377" s="2"/>
      <c r="K377" s="2"/>
      <c r="L377" s="2"/>
      <c r="N377" s="2"/>
      <c r="O377" s="2"/>
      <c r="Q377" s="2"/>
      <c r="R377" s="2"/>
      <c r="T377" s="2"/>
      <c r="U377" s="2"/>
      <c r="W377" s="2"/>
      <c r="X377" s="2"/>
      <c r="Z377" s="2"/>
      <c r="AA377" s="2"/>
      <c r="AC377" s="2"/>
      <c r="AD377" s="2"/>
      <c r="AF377" s="2"/>
      <c r="AG377" s="2"/>
      <c r="AI377" s="2"/>
      <c r="AJ377" s="2"/>
      <c r="AL377" s="2"/>
      <c r="AM377" s="2"/>
      <c r="AO377" s="2"/>
      <c r="AP377" s="2"/>
    </row>
    <row r="378" spans="2:42">
      <c r="B378" s="2"/>
      <c r="C378" s="2"/>
      <c r="D378" s="2"/>
      <c r="E378" s="2"/>
      <c r="F378" s="2"/>
      <c r="H378" s="2"/>
      <c r="I378" s="2"/>
      <c r="K378" s="2"/>
      <c r="L378" s="2"/>
      <c r="N378" s="2"/>
      <c r="O378" s="2"/>
      <c r="Q378" s="2"/>
      <c r="R378" s="2"/>
      <c r="T378" s="2"/>
      <c r="U378" s="2"/>
      <c r="W378" s="2"/>
      <c r="X378" s="2"/>
      <c r="Z378" s="2"/>
      <c r="AA378" s="2"/>
      <c r="AC378" s="2"/>
      <c r="AD378" s="2"/>
      <c r="AF378" s="2"/>
      <c r="AG378" s="2"/>
      <c r="AI378" s="2"/>
      <c r="AJ378" s="2"/>
      <c r="AL378" s="2"/>
      <c r="AM378" s="2"/>
      <c r="AO378" s="2"/>
      <c r="AP378" s="2"/>
    </row>
    <row r="379" spans="2:42">
      <c r="B379" s="2"/>
      <c r="C379" s="2"/>
      <c r="D379" s="2"/>
      <c r="E379" s="2"/>
      <c r="F379" s="2"/>
      <c r="H379" s="2"/>
      <c r="I379" s="2"/>
      <c r="K379" s="2"/>
      <c r="L379" s="2"/>
      <c r="N379" s="2"/>
      <c r="O379" s="2"/>
      <c r="Q379" s="2"/>
      <c r="R379" s="2"/>
      <c r="T379" s="2"/>
      <c r="U379" s="2"/>
      <c r="W379" s="2"/>
      <c r="X379" s="2"/>
      <c r="Z379" s="2"/>
      <c r="AA379" s="2"/>
      <c r="AC379" s="2"/>
      <c r="AD379" s="2"/>
      <c r="AF379" s="2"/>
      <c r="AG379" s="2"/>
      <c r="AI379" s="2"/>
      <c r="AJ379" s="2"/>
      <c r="AL379" s="2"/>
      <c r="AM379" s="2"/>
      <c r="AO379" s="2"/>
      <c r="AP379" s="2"/>
    </row>
    <row r="380" spans="2:42">
      <c r="B380" s="2"/>
      <c r="C380" s="2"/>
      <c r="D380" s="2"/>
      <c r="E380" s="2"/>
      <c r="F380" s="2"/>
      <c r="H380" s="2"/>
      <c r="I380" s="2"/>
      <c r="K380" s="2"/>
      <c r="L380" s="2"/>
      <c r="N380" s="2"/>
      <c r="O380" s="2"/>
      <c r="Q380" s="2"/>
      <c r="R380" s="2"/>
      <c r="T380" s="2"/>
      <c r="U380" s="2"/>
      <c r="W380" s="2"/>
      <c r="X380" s="2"/>
      <c r="Z380" s="2"/>
      <c r="AA380" s="2"/>
      <c r="AC380" s="2"/>
      <c r="AD380" s="2"/>
      <c r="AF380" s="2"/>
      <c r="AG380" s="2"/>
      <c r="AI380" s="2"/>
      <c r="AJ380" s="2"/>
      <c r="AL380" s="2"/>
      <c r="AM380" s="2"/>
      <c r="AO380" s="2"/>
      <c r="AP380" s="2"/>
    </row>
    <row r="381" spans="2:42">
      <c r="B381" s="2"/>
      <c r="C381" s="2"/>
      <c r="D381" s="2"/>
      <c r="E381" s="2"/>
      <c r="F381" s="2"/>
      <c r="H381" s="2"/>
      <c r="I381" s="2"/>
      <c r="K381" s="2"/>
      <c r="L381" s="2"/>
      <c r="N381" s="2"/>
      <c r="O381" s="2"/>
      <c r="Q381" s="2"/>
      <c r="R381" s="2"/>
      <c r="T381" s="2"/>
      <c r="U381" s="2"/>
      <c r="W381" s="2"/>
      <c r="X381" s="2"/>
      <c r="Z381" s="2"/>
      <c r="AA381" s="2"/>
      <c r="AC381" s="2"/>
      <c r="AD381" s="2"/>
      <c r="AF381" s="2"/>
      <c r="AG381" s="2"/>
      <c r="AI381" s="2"/>
      <c r="AJ381" s="2"/>
      <c r="AL381" s="2"/>
      <c r="AM381" s="2"/>
      <c r="AO381" s="2"/>
      <c r="AP381" s="2"/>
    </row>
    <row r="382" spans="2:42">
      <c r="B382" s="2"/>
      <c r="C382" s="2"/>
      <c r="D382" s="2"/>
      <c r="E382" s="2"/>
      <c r="F382" s="2"/>
      <c r="H382" s="2"/>
      <c r="I382" s="2"/>
      <c r="K382" s="2"/>
      <c r="L382" s="2"/>
      <c r="N382" s="2"/>
      <c r="O382" s="2"/>
      <c r="Q382" s="2"/>
      <c r="R382" s="2"/>
      <c r="T382" s="2"/>
      <c r="U382" s="2"/>
      <c r="W382" s="2"/>
      <c r="X382" s="2"/>
      <c r="Z382" s="2"/>
      <c r="AA382" s="2"/>
      <c r="AC382" s="2"/>
      <c r="AD382" s="2"/>
      <c r="AF382" s="2"/>
      <c r="AG382" s="2"/>
      <c r="AI382" s="2"/>
      <c r="AJ382" s="2"/>
      <c r="AL382" s="2"/>
      <c r="AM382" s="2"/>
      <c r="AO382" s="2"/>
      <c r="AP382" s="2"/>
    </row>
    <row r="383" spans="2:42">
      <c r="B383" s="2"/>
      <c r="C383" s="2"/>
      <c r="D383" s="2"/>
      <c r="E383" s="2"/>
      <c r="F383" s="2"/>
      <c r="H383" s="2"/>
      <c r="I383" s="2"/>
      <c r="K383" s="2"/>
      <c r="L383" s="2"/>
      <c r="N383" s="2"/>
      <c r="O383" s="2"/>
      <c r="Q383" s="2"/>
      <c r="R383" s="2"/>
      <c r="T383" s="2"/>
      <c r="U383" s="2"/>
      <c r="W383" s="2"/>
      <c r="X383" s="2"/>
      <c r="Z383" s="2"/>
      <c r="AA383" s="2"/>
      <c r="AC383" s="2"/>
      <c r="AD383" s="2"/>
      <c r="AF383" s="2"/>
      <c r="AG383" s="2"/>
      <c r="AI383" s="2"/>
      <c r="AJ383" s="2"/>
      <c r="AL383" s="2"/>
      <c r="AM383" s="2"/>
      <c r="AO383" s="2"/>
      <c r="AP383" s="2"/>
    </row>
    <row r="384" spans="2:42">
      <c r="B384" s="2"/>
      <c r="C384" s="2"/>
      <c r="D384" s="2"/>
      <c r="E384" s="2"/>
      <c r="F384" s="2"/>
      <c r="H384" s="2"/>
      <c r="I384" s="2"/>
      <c r="K384" s="2"/>
      <c r="L384" s="2"/>
      <c r="N384" s="2"/>
      <c r="O384" s="2"/>
      <c r="Q384" s="2"/>
      <c r="R384" s="2"/>
      <c r="T384" s="2"/>
      <c r="U384" s="2"/>
      <c r="W384" s="2"/>
      <c r="X384" s="2"/>
      <c r="Z384" s="2"/>
      <c r="AA384" s="2"/>
      <c r="AC384" s="2"/>
      <c r="AD384" s="2"/>
      <c r="AF384" s="2"/>
      <c r="AG384" s="2"/>
      <c r="AI384" s="2"/>
      <c r="AJ384" s="2"/>
      <c r="AL384" s="2"/>
      <c r="AM384" s="2"/>
      <c r="AO384" s="2"/>
      <c r="AP384" s="2"/>
    </row>
    <row r="385" spans="2:42">
      <c r="B385" s="2"/>
      <c r="C385" s="2"/>
      <c r="D385" s="2"/>
      <c r="E385" s="2"/>
      <c r="F385" s="2"/>
      <c r="H385" s="2"/>
      <c r="I385" s="2"/>
      <c r="K385" s="2"/>
      <c r="L385" s="2"/>
      <c r="N385" s="2"/>
      <c r="O385" s="2"/>
      <c r="Q385" s="2"/>
      <c r="R385" s="2"/>
      <c r="T385" s="2"/>
      <c r="U385" s="2"/>
      <c r="W385" s="2"/>
      <c r="X385" s="2"/>
      <c r="Z385" s="2"/>
      <c r="AA385" s="2"/>
      <c r="AC385" s="2"/>
      <c r="AD385" s="2"/>
      <c r="AF385" s="2"/>
      <c r="AG385" s="2"/>
      <c r="AI385" s="2"/>
      <c r="AJ385" s="2"/>
      <c r="AL385" s="2"/>
      <c r="AM385" s="2"/>
      <c r="AO385" s="2"/>
      <c r="AP385" s="2"/>
    </row>
    <row r="386" spans="2:42">
      <c r="B386" s="2"/>
      <c r="C386" s="2"/>
      <c r="D386" s="2"/>
      <c r="E386" s="2"/>
      <c r="F386" s="2"/>
      <c r="H386" s="2"/>
      <c r="I386" s="2"/>
      <c r="K386" s="2"/>
      <c r="L386" s="2"/>
      <c r="N386" s="2"/>
      <c r="O386" s="2"/>
      <c r="Q386" s="2"/>
      <c r="R386" s="2"/>
      <c r="T386" s="2"/>
      <c r="U386" s="2"/>
      <c r="W386" s="2"/>
      <c r="X386" s="2"/>
      <c r="Z386" s="2"/>
      <c r="AA386" s="2"/>
      <c r="AC386" s="2"/>
      <c r="AD386" s="2"/>
      <c r="AF386" s="2"/>
      <c r="AG386" s="2"/>
      <c r="AI386" s="2"/>
      <c r="AJ386" s="2"/>
      <c r="AL386" s="2"/>
      <c r="AM386" s="2"/>
      <c r="AO386" s="2"/>
      <c r="AP386" s="2"/>
    </row>
    <row r="387" spans="2:42">
      <c r="B387" s="2"/>
      <c r="C387" s="2"/>
      <c r="D387" s="2"/>
      <c r="E387" s="2"/>
      <c r="F387" s="2"/>
      <c r="H387" s="2"/>
      <c r="I387" s="2"/>
      <c r="K387" s="2"/>
      <c r="L387" s="2"/>
      <c r="N387" s="2"/>
      <c r="O387" s="2"/>
      <c r="Q387" s="2"/>
      <c r="R387" s="2"/>
      <c r="T387" s="2"/>
      <c r="U387" s="2"/>
      <c r="W387" s="2"/>
      <c r="X387" s="2"/>
      <c r="Z387" s="2"/>
      <c r="AA387" s="2"/>
      <c r="AC387" s="2"/>
      <c r="AD387" s="2"/>
      <c r="AF387" s="2"/>
      <c r="AG387" s="2"/>
      <c r="AI387" s="2"/>
      <c r="AJ387" s="2"/>
      <c r="AL387" s="2"/>
      <c r="AM387" s="2"/>
      <c r="AO387" s="2"/>
      <c r="AP387" s="2"/>
    </row>
    <row r="388" spans="2:42">
      <c r="B388" s="2"/>
      <c r="C388" s="2"/>
      <c r="D388" s="2"/>
      <c r="E388" s="2"/>
      <c r="F388" s="2"/>
      <c r="H388" s="2"/>
      <c r="I388" s="2"/>
      <c r="K388" s="2"/>
      <c r="L388" s="2"/>
      <c r="N388" s="2"/>
      <c r="O388" s="2"/>
      <c r="Q388" s="2"/>
      <c r="R388" s="2"/>
      <c r="T388" s="2"/>
      <c r="U388" s="2"/>
      <c r="W388" s="2"/>
      <c r="X388" s="2"/>
      <c r="Z388" s="2"/>
      <c r="AA388" s="2"/>
      <c r="AC388" s="2"/>
      <c r="AD388" s="2"/>
      <c r="AF388" s="2"/>
      <c r="AG388" s="2"/>
      <c r="AI388" s="2"/>
      <c r="AJ388" s="2"/>
      <c r="AL388" s="2"/>
      <c r="AM388" s="2"/>
      <c r="AO388" s="2"/>
      <c r="AP388" s="2"/>
    </row>
    <row r="389" spans="2:42">
      <c r="B389" s="2"/>
      <c r="C389" s="2"/>
      <c r="D389" s="2"/>
      <c r="E389" s="2"/>
      <c r="F389" s="2"/>
      <c r="H389" s="2"/>
      <c r="I389" s="2"/>
      <c r="K389" s="2"/>
      <c r="L389" s="2"/>
      <c r="N389" s="2"/>
      <c r="O389" s="2"/>
      <c r="Q389" s="2"/>
      <c r="R389" s="2"/>
      <c r="T389" s="2"/>
      <c r="U389" s="2"/>
      <c r="W389" s="2"/>
      <c r="X389" s="2"/>
      <c r="Z389" s="2"/>
      <c r="AA389" s="2"/>
      <c r="AC389" s="2"/>
      <c r="AD389" s="2"/>
      <c r="AF389" s="2"/>
      <c r="AG389" s="2"/>
      <c r="AI389" s="2"/>
      <c r="AJ389" s="2"/>
      <c r="AL389" s="2"/>
      <c r="AM389" s="2"/>
      <c r="AO389" s="2"/>
      <c r="AP389" s="2"/>
    </row>
    <row r="390" spans="2:42">
      <c r="B390" s="2"/>
      <c r="C390" s="2"/>
      <c r="D390" s="2"/>
      <c r="E390" s="2"/>
      <c r="F390" s="2"/>
      <c r="H390" s="2"/>
      <c r="I390" s="2"/>
      <c r="K390" s="2"/>
      <c r="L390" s="2"/>
      <c r="N390" s="2"/>
      <c r="O390" s="2"/>
      <c r="Q390" s="2"/>
      <c r="R390" s="2"/>
      <c r="T390" s="2"/>
      <c r="U390" s="2"/>
      <c r="W390" s="2"/>
      <c r="X390" s="2"/>
      <c r="Z390" s="2"/>
      <c r="AA390" s="2"/>
      <c r="AC390" s="2"/>
      <c r="AD390" s="2"/>
      <c r="AF390" s="2"/>
      <c r="AG390" s="2"/>
      <c r="AI390" s="2"/>
      <c r="AJ390" s="2"/>
      <c r="AL390" s="2"/>
      <c r="AM390" s="2"/>
      <c r="AO390" s="2"/>
      <c r="AP390" s="2"/>
    </row>
    <row r="391" spans="2:42">
      <c r="B391" s="2"/>
      <c r="C391" s="2"/>
      <c r="D391" s="2"/>
      <c r="E391" s="2"/>
      <c r="F391" s="2"/>
      <c r="H391" s="2"/>
      <c r="I391" s="2"/>
      <c r="K391" s="2"/>
      <c r="L391" s="2"/>
      <c r="N391" s="2"/>
      <c r="O391" s="2"/>
      <c r="Q391" s="2"/>
      <c r="R391" s="2"/>
      <c r="T391" s="2"/>
      <c r="U391" s="2"/>
      <c r="W391" s="2"/>
      <c r="X391" s="2"/>
      <c r="Z391" s="2"/>
      <c r="AA391" s="2"/>
      <c r="AC391" s="2"/>
      <c r="AD391" s="2"/>
      <c r="AF391" s="2"/>
      <c r="AG391" s="2"/>
      <c r="AI391" s="2"/>
      <c r="AJ391" s="2"/>
      <c r="AL391" s="2"/>
      <c r="AM391" s="2"/>
      <c r="AO391" s="2"/>
      <c r="AP391" s="2"/>
    </row>
    <row r="392" spans="2:42">
      <c r="B392" s="2"/>
      <c r="C392" s="2"/>
      <c r="D392" s="2"/>
      <c r="E392" s="2"/>
      <c r="F392" s="2"/>
      <c r="H392" s="2"/>
      <c r="I392" s="2"/>
      <c r="K392" s="2"/>
      <c r="L392" s="2"/>
      <c r="N392" s="2"/>
      <c r="O392" s="2"/>
      <c r="Q392" s="2"/>
      <c r="R392" s="2"/>
      <c r="T392" s="2"/>
      <c r="U392" s="2"/>
      <c r="W392" s="2"/>
      <c r="X392" s="2"/>
      <c r="Z392" s="2"/>
      <c r="AA392" s="2"/>
      <c r="AC392" s="2"/>
      <c r="AD392" s="2"/>
      <c r="AF392" s="2"/>
      <c r="AG392" s="2"/>
      <c r="AI392" s="2"/>
      <c r="AJ392" s="2"/>
      <c r="AL392" s="2"/>
      <c r="AM392" s="2"/>
      <c r="AO392" s="2"/>
      <c r="AP392" s="2"/>
    </row>
    <row r="393" spans="2:42">
      <c r="B393" s="2"/>
      <c r="C393" s="2"/>
      <c r="D393" s="2"/>
      <c r="E393" s="2"/>
      <c r="F393" s="2"/>
      <c r="H393" s="2"/>
      <c r="I393" s="2"/>
      <c r="K393" s="2"/>
      <c r="L393" s="2"/>
      <c r="N393" s="2"/>
      <c r="O393" s="2"/>
      <c r="Q393" s="2"/>
      <c r="R393" s="2"/>
      <c r="T393" s="2"/>
      <c r="U393" s="2"/>
      <c r="W393" s="2"/>
      <c r="X393" s="2"/>
      <c r="Z393" s="2"/>
      <c r="AA393" s="2"/>
      <c r="AC393" s="2"/>
      <c r="AD393" s="2"/>
      <c r="AF393" s="2"/>
      <c r="AG393" s="2"/>
      <c r="AI393" s="2"/>
      <c r="AJ393" s="2"/>
      <c r="AL393" s="2"/>
      <c r="AM393" s="2"/>
      <c r="AO393" s="2"/>
      <c r="AP393" s="2"/>
    </row>
    <row r="394" spans="2:42">
      <c r="B394" s="2"/>
      <c r="C394" s="2"/>
      <c r="D394" s="2"/>
      <c r="E394" s="2"/>
      <c r="F394" s="2"/>
      <c r="H394" s="2"/>
      <c r="I394" s="2"/>
      <c r="K394" s="2"/>
      <c r="L394" s="2"/>
      <c r="N394" s="2"/>
      <c r="O394" s="2"/>
      <c r="Q394" s="2"/>
      <c r="R394" s="2"/>
      <c r="T394" s="2"/>
      <c r="U394" s="2"/>
      <c r="W394" s="2"/>
      <c r="X394" s="2"/>
      <c r="Z394" s="2"/>
      <c r="AA394" s="2"/>
      <c r="AC394" s="2"/>
      <c r="AD394" s="2"/>
      <c r="AF394" s="2"/>
      <c r="AG394" s="2"/>
      <c r="AI394" s="2"/>
      <c r="AJ394" s="2"/>
      <c r="AL394" s="2"/>
      <c r="AM394" s="2"/>
      <c r="AO394" s="2"/>
      <c r="AP394" s="2"/>
    </row>
    <row r="395" spans="2:42">
      <c r="B395" s="2"/>
      <c r="C395" s="2"/>
      <c r="D395" s="2"/>
      <c r="E395" s="2"/>
      <c r="F395" s="2"/>
      <c r="H395" s="2"/>
      <c r="I395" s="2"/>
      <c r="K395" s="2"/>
      <c r="L395" s="2"/>
      <c r="N395" s="2"/>
      <c r="O395" s="2"/>
      <c r="Q395" s="2"/>
      <c r="R395" s="2"/>
      <c r="T395" s="2"/>
      <c r="U395" s="2"/>
      <c r="W395" s="2"/>
      <c r="X395" s="2"/>
      <c r="Z395" s="2"/>
      <c r="AA395" s="2"/>
      <c r="AC395" s="2"/>
      <c r="AD395" s="2"/>
      <c r="AF395" s="2"/>
      <c r="AG395" s="2"/>
      <c r="AI395" s="2"/>
      <c r="AJ395" s="2"/>
      <c r="AL395" s="2"/>
      <c r="AM395" s="2"/>
      <c r="AO395" s="2"/>
      <c r="AP395" s="2"/>
    </row>
    <row r="396" spans="2:42">
      <c r="B396" s="2"/>
      <c r="C396" s="2"/>
      <c r="D396" s="2"/>
      <c r="E396" s="2"/>
      <c r="F396" s="2"/>
      <c r="H396" s="2"/>
      <c r="I396" s="2"/>
      <c r="K396" s="2"/>
      <c r="L396" s="2"/>
      <c r="N396" s="2"/>
      <c r="O396" s="2"/>
      <c r="Q396" s="2"/>
      <c r="R396" s="2"/>
      <c r="T396" s="2"/>
      <c r="U396" s="2"/>
      <c r="W396" s="2"/>
      <c r="X396" s="2"/>
      <c r="Z396" s="2"/>
      <c r="AA396" s="2"/>
      <c r="AC396" s="2"/>
      <c r="AD396" s="2"/>
      <c r="AF396" s="2"/>
      <c r="AG396" s="2"/>
      <c r="AI396" s="2"/>
      <c r="AJ396" s="2"/>
      <c r="AL396" s="2"/>
      <c r="AM396" s="2"/>
      <c r="AO396" s="2"/>
      <c r="AP396" s="2"/>
    </row>
    <row r="397" spans="2:42">
      <c r="B397" s="2"/>
      <c r="C397" s="2"/>
      <c r="D397" s="2"/>
      <c r="E397" s="2"/>
      <c r="F397" s="2"/>
      <c r="H397" s="2"/>
      <c r="I397" s="2"/>
      <c r="K397" s="2"/>
      <c r="L397" s="2"/>
      <c r="N397" s="2"/>
      <c r="O397" s="2"/>
      <c r="Q397" s="2"/>
      <c r="R397" s="2"/>
      <c r="T397" s="2"/>
      <c r="U397" s="2"/>
      <c r="W397" s="2"/>
      <c r="X397" s="2"/>
      <c r="Z397" s="2"/>
      <c r="AA397" s="2"/>
      <c r="AC397" s="2"/>
      <c r="AD397" s="2"/>
      <c r="AF397" s="2"/>
      <c r="AG397" s="2"/>
      <c r="AI397" s="2"/>
      <c r="AJ397" s="2"/>
      <c r="AL397" s="2"/>
      <c r="AM397" s="2"/>
      <c r="AO397" s="2"/>
      <c r="AP397" s="2"/>
    </row>
    <row r="398" spans="2:42">
      <c r="B398" s="2"/>
      <c r="C398" s="2"/>
      <c r="D398" s="2"/>
      <c r="E398" s="2"/>
      <c r="F398" s="2"/>
      <c r="H398" s="2"/>
      <c r="I398" s="2"/>
      <c r="K398" s="2"/>
      <c r="L398" s="2"/>
      <c r="N398" s="2"/>
      <c r="O398" s="2"/>
      <c r="Q398" s="2"/>
      <c r="R398" s="2"/>
      <c r="T398" s="2"/>
      <c r="U398" s="2"/>
      <c r="W398" s="2"/>
      <c r="X398" s="2"/>
      <c r="Z398" s="2"/>
      <c r="AA398" s="2"/>
      <c r="AC398" s="2"/>
      <c r="AD398" s="2"/>
      <c r="AF398" s="2"/>
      <c r="AG398" s="2"/>
      <c r="AI398" s="2"/>
      <c r="AJ398" s="2"/>
      <c r="AL398" s="2"/>
      <c r="AM398" s="2"/>
      <c r="AO398" s="2"/>
      <c r="AP398" s="2"/>
    </row>
    <row r="399" spans="2:42">
      <c r="B399" s="2"/>
      <c r="C399" s="2"/>
      <c r="D399" s="2"/>
      <c r="E399" s="2"/>
      <c r="F399" s="2"/>
      <c r="H399" s="2"/>
      <c r="I399" s="2"/>
      <c r="K399" s="2"/>
      <c r="L399" s="2"/>
      <c r="N399" s="2"/>
      <c r="O399" s="2"/>
      <c r="Q399" s="2"/>
      <c r="R399" s="2"/>
      <c r="T399" s="2"/>
      <c r="U399" s="2"/>
      <c r="W399" s="2"/>
      <c r="X399" s="2"/>
      <c r="Z399" s="2"/>
      <c r="AA399" s="2"/>
      <c r="AC399" s="2"/>
      <c r="AD399" s="2"/>
      <c r="AF399" s="2"/>
      <c r="AG399" s="2"/>
      <c r="AI399" s="2"/>
      <c r="AJ399" s="2"/>
      <c r="AL399" s="2"/>
      <c r="AM399" s="2"/>
      <c r="AO399" s="2"/>
      <c r="AP399" s="2"/>
    </row>
    <row r="400" spans="2:42">
      <c r="B400" s="2"/>
      <c r="C400" s="2"/>
      <c r="D400" s="2"/>
      <c r="E400" s="2"/>
      <c r="F400" s="2"/>
      <c r="H400" s="2"/>
      <c r="I400" s="2"/>
      <c r="K400" s="2"/>
      <c r="L400" s="2"/>
      <c r="N400" s="2"/>
      <c r="O400" s="2"/>
      <c r="Q400" s="2"/>
      <c r="R400" s="2"/>
      <c r="T400" s="2"/>
      <c r="U400" s="2"/>
      <c r="W400" s="2"/>
      <c r="X400" s="2"/>
      <c r="Z400" s="2"/>
      <c r="AA400" s="2"/>
      <c r="AC400" s="2"/>
      <c r="AD400" s="2"/>
      <c r="AF400" s="2"/>
      <c r="AG400" s="2"/>
      <c r="AI400" s="2"/>
      <c r="AJ400" s="2"/>
      <c r="AL400" s="2"/>
      <c r="AM400" s="2"/>
      <c r="AO400" s="2"/>
      <c r="AP400" s="2"/>
    </row>
    <row r="401" spans="2:42">
      <c r="B401" s="2"/>
      <c r="C401" s="2"/>
      <c r="D401" s="2"/>
      <c r="E401" s="2"/>
      <c r="F401" s="2"/>
      <c r="H401" s="2"/>
      <c r="I401" s="2"/>
      <c r="K401" s="2"/>
      <c r="L401" s="2"/>
      <c r="N401" s="2"/>
      <c r="O401" s="2"/>
      <c r="Q401" s="2"/>
      <c r="R401" s="2"/>
      <c r="T401" s="2"/>
      <c r="U401" s="2"/>
      <c r="W401" s="2"/>
      <c r="X401" s="2"/>
      <c r="Z401" s="2"/>
      <c r="AA401" s="2"/>
      <c r="AC401" s="2"/>
      <c r="AD401" s="2"/>
      <c r="AF401" s="2"/>
      <c r="AG401" s="2"/>
      <c r="AI401" s="2"/>
      <c r="AJ401" s="2"/>
      <c r="AL401" s="2"/>
      <c r="AM401" s="2"/>
      <c r="AO401" s="2"/>
      <c r="AP401" s="2"/>
    </row>
    <row r="402" spans="2:42">
      <c r="B402" s="2"/>
      <c r="C402" s="2"/>
      <c r="D402" s="2"/>
      <c r="E402" s="2"/>
      <c r="F402" s="2"/>
      <c r="H402" s="2"/>
      <c r="I402" s="2"/>
      <c r="K402" s="2"/>
      <c r="L402" s="2"/>
      <c r="N402" s="2"/>
      <c r="O402" s="2"/>
      <c r="Q402" s="2"/>
      <c r="R402" s="2"/>
      <c r="T402" s="2"/>
      <c r="U402" s="2"/>
      <c r="W402" s="2"/>
      <c r="X402" s="2"/>
      <c r="Z402" s="2"/>
      <c r="AA402" s="2"/>
      <c r="AC402" s="2"/>
      <c r="AD402" s="2"/>
      <c r="AF402" s="2"/>
      <c r="AG402" s="2"/>
      <c r="AI402" s="2"/>
      <c r="AJ402" s="2"/>
      <c r="AL402" s="2"/>
      <c r="AM402" s="2"/>
      <c r="AO402" s="2"/>
      <c r="AP402" s="2"/>
    </row>
    <row r="403" spans="2:42">
      <c r="B403" s="2"/>
      <c r="C403" s="2"/>
      <c r="D403" s="2"/>
      <c r="E403" s="2"/>
      <c r="F403" s="2"/>
      <c r="H403" s="2"/>
      <c r="I403" s="2"/>
      <c r="K403" s="2"/>
      <c r="L403" s="2"/>
      <c r="N403" s="2"/>
      <c r="O403" s="2"/>
      <c r="Q403" s="2"/>
      <c r="R403" s="2"/>
      <c r="T403" s="2"/>
      <c r="U403" s="2"/>
      <c r="W403" s="2"/>
      <c r="X403" s="2"/>
      <c r="Z403" s="2"/>
      <c r="AA403" s="2"/>
      <c r="AC403" s="2"/>
      <c r="AD403" s="2"/>
      <c r="AF403" s="2"/>
      <c r="AG403" s="2"/>
      <c r="AI403" s="2"/>
      <c r="AJ403" s="2"/>
      <c r="AL403" s="2"/>
      <c r="AM403" s="2"/>
      <c r="AO403" s="2"/>
      <c r="AP403" s="2"/>
    </row>
    <row r="404" spans="2:42">
      <c r="B404" s="2"/>
      <c r="C404" s="2"/>
      <c r="D404" s="2"/>
      <c r="E404" s="2"/>
      <c r="F404" s="2"/>
      <c r="H404" s="2"/>
      <c r="I404" s="2"/>
      <c r="K404" s="2"/>
      <c r="L404" s="2"/>
      <c r="N404" s="2"/>
      <c r="O404" s="2"/>
      <c r="Q404" s="2"/>
      <c r="R404" s="2"/>
      <c r="T404" s="2"/>
      <c r="U404" s="2"/>
      <c r="W404" s="2"/>
      <c r="X404" s="2"/>
      <c r="Z404" s="2"/>
      <c r="AA404" s="2"/>
      <c r="AC404" s="2"/>
      <c r="AD404" s="2"/>
      <c r="AF404" s="2"/>
      <c r="AG404" s="2"/>
      <c r="AI404" s="2"/>
      <c r="AJ404" s="2"/>
      <c r="AL404" s="2"/>
      <c r="AM404" s="2"/>
      <c r="AO404" s="2"/>
      <c r="AP404" s="2"/>
    </row>
    <row r="405" spans="2:42">
      <c r="B405" s="2"/>
      <c r="C405" s="2"/>
      <c r="D405" s="2"/>
      <c r="E405" s="2"/>
      <c r="F405" s="2"/>
      <c r="H405" s="2"/>
      <c r="I405" s="2"/>
      <c r="K405" s="2"/>
      <c r="L405" s="2"/>
      <c r="N405" s="2"/>
      <c r="O405" s="2"/>
      <c r="Q405" s="2"/>
      <c r="R405" s="2"/>
      <c r="T405" s="2"/>
      <c r="U405" s="2"/>
      <c r="W405" s="2"/>
      <c r="X405" s="2"/>
      <c r="Z405" s="2"/>
      <c r="AA405" s="2"/>
      <c r="AC405" s="2"/>
      <c r="AD405" s="2"/>
      <c r="AF405" s="2"/>
      <c r="AG405" s="2"/>
      <c r="AI405" s="2"/>
      <c r="AJ405" s="2"/>
      <c r="AL405" s="2"/>
      <c r="AM405" s="2"/>
      <c r="AO405" s="2"/>
      <c r="AP405" s="2"/>
    </row>
    <row r="406" spans="2:42">
      <c r="B406" s="2"/>
      <c r="C406" s="2"/>
      <c r="D406" s="2"/>
      <c r="E406" s="2"/>
      <c r="F406" s="2"/>
      <c r="H406" s="2"/>
      <c r="I406" s="2"/>
      <c r="K406" s="2"/>
      <c r="L406" s="2"/>
      <c r="N406" s="2"/>
      <c r="O406" s="2"/>
      <c r="Q406" s="2"/>
      <c r="R406" s="2"/>
      <c r="T406" s="2"/>
      <c r="U406" s="2"/>
      <c r="W406" s="2"/>
      <c r="X406" s="2"/>
      <c r="Z406" s="2"/>
      <c r="AA406" s="2"/>
      <c r="AC406" s="2"/>
      <c r="AD406" s="2"/>
      <c r="AF406" s="2"/>
      <c r="AG406" s="2"/>
      <c r="AI406" s="2"/>
      <c r="AJ406" s="2"/>
      <c r="AL406" s="2"/>
      <c r="AM406" s="2"/>
      <c r="AO406" s="2"/>
      <c r="AP406" s="2"/>
    </row>
    <row r="407" spans="2:42">
      <c r="B407" s="2"/>
      <c r="C407" s="2"/>
      <c r="D407" s="2"/>
      <c r="E407" s="2"/>
      <c r="F407" s="2"/>
      <c r="H407" s="2"/>
      <c r="I407" s="2"/>
      <c r="K407" s="2"/>
      <c r="L407" s="2"/>
      <c r="N407" s="2"/>
      <c r="O407" s="2"/>
      <c r="Q407" s="2"/>
      <c r="R407" s="2"/>
      <c r="T407" s="2"/>
      <c r="U407" s="2"/>
      <c r="W407" s="2"/>
      <c r="X407" s="2"/>
      <c r="Z407" s="2"/>
      <c r="AA407" s="2"/>
      <c r="AC407" s="2"/>
      <c r="AD407" s="2"/>
      <c r="AF407" s="2"/>
      <c r="AG407" s="2"/>
      <c r="AI407" s="2"/>
      <c r="AJ407" s="2"/>
      <c r="AL407" s="2"/>
      <c r="AM407" s="2"/>
      <c r="AO407" s="2"/>
      <c r="AP407" s="2"/>
    </row>
    <row r="408" spans="2:42">
      <c r="B408" s="2"/>
      <c r="C408" s="2"/>
      <c r="D408" s="2"/>
      <c r="E408" s="2"/>
      <c r="F408" s="2"/>
      <c r="H408" s="2"/>
      <c r="I408" s="2"/>
      <c r="K408" s="2"/>
      <c r="L408" s="2"/>
      <c r="N408" s="2"/>
      <c r="O408" s="2"/>
      <c r="Q408" s="2"/>
      <c r="R408" s="2"/>
      <c r="T408" s="2"/>
      <c r="U408" s="2"/>
      <c r="W408" s="2"/>
      <c r="X408" s="2"/>
      <c r="Z408" s="2"/>
      <c r="AA408" s="2"/>
      <c r="AC408" s="2"/>
      <c r="AD408" s="2"/>
      <c r="AF408" s="2"/>
      <c r="AG408" s="2"/>
      <c r="AI408" s="2"/>
      <c r="AJ408" s="2"/>
      <c r="AL408" s="2"/>
      <c r="AM408" s="2"/>
      <c r="AO408" s="2"/>
      <c r="AP408" s="2"/>
    </row>
    <row r="409" spans="2:42">
      <c r="B409" s="2"/>
      <c r="C409" s="2"/>
      <c r="D409" s="2"/>
      <c r="E409" s="2"/>
      <c r="F409" s="2"/>
      <c r="H409" s="2"/>
      <c r="I409" s="2"/>
      <c r="K409" s="2"/>
      <c r="L409" s="2"/>
      <c r="N409" s="2"/>
      <c r="O409" s="2"/>
      <c r="Q409" s="2"/>
      <c r="R409" s="2"/>
      <c r="T409" s="2"/>
      <c r="U409" s="2"/>
      <c r="W409" s="2"/>
      <c r="X409" s="2"/>
      <c r="Z409" s="2"/>
      <c r="AA409" s="2"/>
      <c r="AC409" s="2"/>
      <c r="AD409" s="2"/>
      <c r="AF409" s="2"/>
      <c r="AG409" s="2"/>
      <c r="AI409" s="2"/>
      <c r="AJ409" s="2"/>
      <c r="AL409" s="2"/>
      <c r="AM409" s="2"/>
      <c r="AO409" s="2"/>
      <c r="AP409" s="2"/>
    </row>
    <row r="410" spans="2:42">
      <c r="B410" s="2"/>
      <c r="C410" s="2"/>
      <c r="D410" s="2"/>
      <c r="E410" s="2"/>
      <c r="F410" s="2"/>
      <c r="H410" s="2"/>
      <c r="I410" s="2"/>
      <c r="K410" s="2"/>
      <c r="L410" s="2"/>
      <c r="N410" s="2"/>
      <c r="O410" s="2"/>
      <c r="Q410" s="2"/>
      <c r="R410" s="2"/>
      <c r="T410" s="2"/>
      <c r="U410" s="2"/>
      <c r="W410" s="2"/>
      <c r="X410" s="2"/>
      <c r="Z410" s="2"/>
      <c r="AA410" s="2"/>
      <c r="AC410" s="2"/>
      <c r="AD410" s="2"/>
      <c r="AF410" s="2"/>
      <c r="AG410" s="2"/>
      <c r="AI410" s="2"/>
      <c r="AJ410" s="2"/>
      <c r="AL410" s="2"/>
      <c r="AM410" s="2"/>
      <c r="AO410" s="2"/>
      <c r="AP410" s="2"/>
    </row>
    <row r="411" spans="2:42">
      <c r="B411" s="2"/>
      <c r="C411" s="2"/>
      <c r="D411" s="2"/>
      <c r="E411" s="2"/>
      <c r="F411" s="2"/>
      <c r="H411" s="2"/>
      <c r="I411" s="2"/>
      <c r="K411" s="2"/>
      <c r="L411" s="2"/>
      <c r="N411" s="2"/>
      <c r="O411" s="2"/>
      <c r="Q411" s="2"/>
      <c r="R411" s="2"/>
      <c r="T411" s="2"/>
      <c r="U411" s="2"/>
      <c r="W411" s="2"/>
      <c r="X411" s="2"/>
      <c r="Z411" s="2"/>
      <c r="AA411" s="2"/>
      <c r="AC411" s="2"/>
      <c r="AD411" s="2"/>
      <c r="AF411" s="2"/>
      <c r="AG411" s="2"/>
      <c r="AI411" s="2"/>
      <c r="AJ411" s="2"/>
      <c r="AL411" s="2"/>
      <c r="AM411" s="2"/>
      <c r="AO411" s="2"/>
      <c r="AP411" s="2"/>
    </row>
    <row r="412" spans="2:42">
      <c r="B412" s="2"/>
      <c r="C412" s="2"/>
      <c r="D412" s="2"/>
      <c r="E412" s="2"/>
      <c r="F412" s="2"/>
      <c r="H412" s="2"/>
      <c r="I412" s="2"/>
      <c r="K412" s="2"/>
      <c r="L412" s="2"/>
      <c r="N412" s="2"/>
      <c r="O412" s="2"/>
      <c r="Q412" s="2"/>
      <c r="R412" s="2"/>
      <c r="T412" s="2"/>
      <c r="U412" s="2"/>
      <c r="W412" s="2"/>
      <c r="X412" s="2"/>
      <c r="Z412" s="2"/>
      <c r="AA412" s="2"/>
      <c r="AC412" s="2"/>
      <c r="AD412" s="2"/>
      <c r="AF412" s="2"/>
      <c r="AG412" s="2"/>
      <c r="AI412" s="2"/>
      <c r="AJ412" s="2"/>
      <c r="AL412" s="2"/>
      <c r="AM412" s="2"/>
      <c r="AO412" s="2"/>
      <c r="AP412" s="2"/>
    </row>
    <row r="413" spans="2:42">
      <c r="B413" s="2"/>
      <c r="C413" s="2"/>
      <c r="D413" s="2"/>
      <c r="E413" s="2"/>
      <c r="F413" s="2"/>
      <c r="H413" s="2"/>
      <c r="I413" s="2"/>
      <c r="K413" s="2"/>
      <c r="L413" s="2"/>
      <c r="N413" s="2"/>
      <c r="O413" s="2"/>
      <c r="Q413" s="2"/>
      <c r="R413" s="2"/>
      <c r="T413" s="2"/>
      <c r="U413" s="2"/>
      <c r="W413" s="2"/>
      <c r="X413" s="2"/>
      <c r="Z413" s="2"/>
      <c r="AA413" s="2"/>
      <c r="AC413" s="2"/>
      <c r="AD413" s="2"/>
      <c r="AF413" s="2"/>
      <c r="AG413" s="2"/>
      <c r="AI413" s="2"/>
      <c r="AJ413" s="2"/>
      <c r="AL413" s="2"/>
      <c r="AM413" s="2"/>
      <c r="AO413" s="2"/>
      <c r="AP413" s="2"/>
    </row>
    <row r="414" spans="2:42">
      <c r="B414" s="2"/>
      <c r="C414" s="2"/>
      <c r="D414" s="2"/>
      <c r="E414" s="2"/>
      <c r="F414" s="2"/>
      <c r="H414" s="2"/>
      <c r="I414" s="2"/>
      <c r="K414" s="2"/>
      <c r="L414" s="2"/>
      <c r="N414" s="2"/>
      <c r="O414" s="2"/>
      <c r="Q414" s="2"/>
      <c r="R414" s="2"/>
      <c r="T414" s="2"/>
      <c r="U414" s="2"/>
      <c r="W414" s="2"/>
      <c r="X414" s="2"/>
      <c r="Z414" s="2"/>
      <c r="AA414" s="2"/>
      <c r="AC414" s="2"/>
      <c r="AD414" s="2"/>
      <c r="AF414" s="2"/>
      <c r="AG414" s="2"/>
      <c r="AI414" s="2"/>
      <c r="AJ414" s="2"/>
      <c r="AL414" s="2"/>
      <c r="AM414" s="2"/>
      <c r="AO414" s="2"/>
      <c r="AP414" s="2"/>
    </row>
    <row r="415" spans="2:42">
      <c r="B415" s="2"/>
      <c r="C415" s="2"/>
      <c r="D415" s="2"/>
      <c r="E415" s="2"/>
      <c r="F415" s="2"/>
      <c r="H415" s="2"/>
      <c r="I415" s="2"/>
      <c r="K415" s="2"/>
      <c r="L415" s="2"/>
      <c r="N415" s="2"/>
      <c r="O415" s="2"/>
      <c r="Q415" s="2"/>
      <c r="R415" s="2"/>
      <c r="T415" s="2"/>
      <c r="U415" s="2"/>
      <c r="W415" s="2"/>
      <c r="X415" s="2"/>
      <c r="Z415" s="2"/>
      <c r="AA415" s="2"/>
      <c r="AC415" s="2"/>
      <c r="AD415" s="2"/>
      <c r="AF415" s="2"/>
      <c r="AG415" s="2"/>
      <c r="AI415" s="2"/>
      <c r="AJ415" s="2"/>
      <c r="AL415" s="2"/>
      <c r="AM415" s="2"/>
      <c r="AO415" s="2"/>
      <c r="AP415" s="2"/>
    </row>
    <row r="416" spans="2:42">
      <c r="B416" s="2"/>
      <c r="C416" s="2"/>
      <c r="D416" s="2"/>
      <c r="E416" s="2"/>
      <c r="F416" s="2"/>
      <c r="H416" s="2"/>
      <c r="I416" s="2"/>
      <c r="K416" s="2"/>
      <c r="L416" s="2"/>
      <c r="N416" s="2"/>
      <c r="O416" s="2"/>
      <c r="Q416" s="2"/>
      <c r="R416" s="2"/>
      <c r="T416" s="2"/>
      <c r="U416" s="2"/>
      <c r="W416" s="2"/>
      <c r="X416" s="2"/>
      <c r="Z416" s="2"/>
      <c r="AA416" s="2"/>
      <c r="AC416" s="2"/>
      <c r="AD416" s="2"/>
      <c r="AF416" s="2"/>
      <c r="AG416" s="2"/>
      <c r="AI416" s="2"/>
      <c r="AJ416" s="2"/>
      <c r="AL416" s="2"/>
      <c r="AM416" s="2"/>
      <c r="AO416" s="2"/>
      <c r="AP416" s="2"/>
    </row>
    <row r="417" spans="2:42">
      <c r="B417" s="2"/>
      <c r="C417" s="2"/>
      <c r="D417" s="2"/>
      <c r="E417" s="2"/>
      <c r="F417" s="2"/>
      <c r="H417" s="2"/>
      <c r="I417" s="2"/>
      <c r="K417" s="2"/>
      <c r="L417" s="2"/>
      <c r="N417" s="2"/>
      <c r="O417" s="2"/>
      <c r="Q417" s="2"/>
      <c r="R417" s="2"/>
      <c r="T417" s="2"/>
      <c r="U417" s="2"/>
      <c r="W417" s="2"/>
      <c r="X417" s="2"/>
      <c r="Z417" s="2"/>
      <c r="AA417" s="2"/>
      <c r="AC417" s="2"/>
      <c r="AD417" s="2"/>
      <c r="AF417" s="2"/>
      <c r="AG417" s="2"/>
      <c r="AI417" s="2"/>
      <c r="AJ417" s="2"/>
      <c r="AL417" s="2"/>
      <c r="AM417" s="2"/>
      <c r="AO417" s="2"/>
      <c r="AP417" s="2"/>
    </row>
    <row r="418" spans="2:42">
      <c r="B418" s="2"/>
      <c r="C418" s="2"/>
      <c r="D418" s="2"/>
      <c r="E418" s="2"/>
      <c r="F418" s="2"/>
      <c r="H418" s="2"/>
      <c r="I418" s="2"/>
      <c r="K418" s="2"/>
      <c r="L418" s="2"/>
      <c r="N418" s="2"/>
      <c r="O418" s="2"/>
      <c r="Q418" s="2"/>
      <c r="R418" s="2"/>
      <c r="T418" s="2"/>
      <c r="U418" s="2"/>
      <c r="W418" s="2"/>
      <c r="X418" s="2"/>
      <c r="Z418" s="2"/>
      <c r="AA418" s="2"/>
      <c r="AC418" s="2"/>
      <c r="AD418" s="2"/>
      <c r="AF418" s="2"/>
      <c r="AG418" s="2"/>
      <c r="AI418" s="2"/>
      <c r="AJ418" s="2"/>
      <c r="AL418" s="2"/>
      <c r="AM418" s="2"/>
      <c r="AO418" s="2"/>
      <c r="AP418" s="2"/>
    </row>
    <row r="419" spans="2:42">
      <c r="B419" s="2"/>
      <c r="C419" s="2"/>
      <c r="D419" s="2"/>
      <c r="E419" s="2"/>
      <c r="F419" s="2"/>
      <c r="H419" s="2"/>
      <c r="I419" s="2"/>
      <c r="K419" s="2"/>
      <c r="L419" s="2"/>
      <c r="N419" s="2"/>
      <c r="O419" s="2"/>
      <c r="Q419" s="2"/>
      <c r="R419" s="2"/>
      <c r="T419" s="2"/>
      <c r="U419" s="2"/>
      <c r="W419" s="2"/>
      <c r="X419" s="2"/>
      <c r="Z419" s="2"/>
      <c r="AA419" s="2"/>
      <c r="AC419" s="2"/>
      <c r="AD419" s="2"/>
      <c r="AF419" s="2"/>
      <c r="AG419" s="2"/>
      <c r="AI419" s="2"/>
      <c r="AJ419" s="2"/>
      <c r="AL419" s="2"/>
      <c r="AM419" s="2"/>
      <c r="AO419" s="2"/>
      <c r="AP419" s="2"/>
    </row>
    <row r="420" spans="2:42">
      <c r="B420" s="2"/>
      <c r="C420" s="2"/>
      <c r="D420" s="2"/>
      <c r="E420" s="2"/>
      <c r="F420" s="2"/>
      <c r="H420" s="2"/>
      <c r="I420" s="2"/>
      <c r="K420" s="2"/>
      <c r="L420" s="2"/>
      <c r="N420" s="2"/>
      <c r="O420" s="2"/>
      <c r="Q420" s="2"/>
      <c r="R420" s="2"/>
      <c r="T420" s="2"/>
      <c r="U420" s="2"/>
      <c r="W420" s="2"/>
      <c r="X420" s="2"/>
      <c r="Z420" s="2"/>
      <c r="AA420" s="2"/>
      <c r="AC420" s="2"/>
      <c r="AD420" s="2"/>
      <c r="AF420" s="2"/>
      <c r="AG420" s="2"/>
      <c r="AI420" s="2"/>
      <c r="AJ420" s="2"/>
      <c r="AL420" s="2"/>
      <c r="AM420" s="2"/>
      <c r="AO420" s="2"/>
      <c r="AP420" s="2"/>
    </row>
    <row r="421" spans="2:42">
      <c r="B421" s="2"/>
      <c r="C421" s="2"/>
      <c r="D421" s="2"/>
      <c r="E421" s="2"/>
      <c r="F421" s="2"/>
      <c r="H421" s="2"/>
      <c r="I421" s="2"/>
      <c r="K421" s="2"/>
      <c r="L421" s="2"/>
      <c r="N421" s="2"/>
      <c r="O421" s="2"/>
      <c r="Q421" s="2"/>
      <c r="R421" s="2"/>
      <c r="T421" s="2"/>
      <c r="U421" s="2"/>
      <c r="W421" s="2"/>
      <c r="X421" s="2"/>
      <c r="Z421" s="2"/>
      <c r="AA421" s="2"/>
      <c r="AC421" s="2"/>
      <c r="AD421" s="2"/>
      <c r="AF421" s="2"/>
      <c r="AG421" s="2"/>
      <c r="AI421" s="2"/>
      <c r="AJ421" s="2"/>
      <c r="AL421" s="2"/>
      <c r="AM421" s="2"/>
      <c r="AO421" s="2"/>
      <c r="AP421" s="2"/>
    </row>
    <row r="422" spans="2:42">
      <c r="B422" s="2"/>
      <c r="C422" s="2"/>
      <c r="D422" s="2"/>
      <c r="E422" s="2"/>
      <c r="F422" s="2"/>
      <c r="H422" s="2"/>
      <c r="I422" s="2"/>
      <c r="K422" s="2"/>
      <c r="L422" s="2"/>
      <c r="N422" s="2"/>
      <c r="O422" s="2"/>
      <c r="Q422" s="2"/>
      <c r="R422" s="2"/>
      <c r="T422" s="2"/>
      <c r="U422" s="2"/>
      <c r="W422" s="2"/>
      <c r="X422" s="2"/>
      <c r="Z422" s="2"/>
      <c r="AA422" s="2"/>
      <c r="AC422" s="2"/>
      <c r="AD422" s="2"/>
      <c r="AF422" s="2"/>
      <c r="AG422" s="2"/>
      <c r="AI422" s="2"/>
      <c r="AJ422" s="2"/>
      <c r="AL422" s="2"/>
      <c r="AM422" s="2"/>
      <c r="AO422" s="2"/>
      <c r="AP422" s="2"/>
    </row>
    <row r="423" spans="2:42">
      <c r="B423" s="2"/>
      <c r="C423" s="2"/>
      <c r="D423" s="2"/>
      <c r="E423" s="2"/>
      <c r="F423" s="2"/>
      <c r="H423" s="2"/>
      <c r="I423" s="2"/>
      <c r="K423" s="2"/>
      <c r="L423" s="2"/>
      <c r="N423" s="2"/>
      <c r="O423" s="2"/>
      <c r="Q423" s="2"/>
      <c r="R423" s="2"/>
      <c r="T423" s="2"/>
      <c r="U423" s="2"/>
      <c r="W423" s="2"/>
      <c r="X423" s="2"/>
      <c r="Z423" s="2"/>
      <c r="AA423" s="2"/>
      <c r="AC423" s="2"/>
      <c r="AD423" s="2"/>
      <c r="AF423" s="2"/>
      <c r="AG423" s="2"/>
      <c r="AI423" s="2"/>
      <c r="AJ423" s="2"/>
      <c r="AL423" s="2"/>
      <c r="AM423" s="2"/>
      <c r="AO423" s="2"/>
      <c r="AP423" s="2"/>
    </row>
    <row r="424" spans="2:42">
      <c r="B424" s="2"/>
      <c r="C424" s="2"/>
      <c r="D424" s="2"/>
      <c r="E424" s="2"/>
      <c r="F424" s="2"/>
      <c r="H424" s="2"/>
      <c r="I424" s="2"/>
      <c r="K424" s="2"/>
      <c r="L424" s="2"/>
      <c r="N424" s="2"/>
      <c r="O424" s="2"/>
      <c r="Q424" s="2"/>
      <c r="R424" s="2"/>
      <c r="T424" s="2"/>
      <c r="U424" s="2"/>
      <c r="W424" s="2"/>
      <c r="X424" s="2"/>
      <c r="Z424" s="2"/>
      <c r="AA424" s="2"/>
      <c r="AC424" s="2"/>
      <c r="AD424" s="2"/>
      <c r="AF424" s="2"/>
      <c r="AG424" s="2"/>
      <c r="AI424" s="2"/>
      <c r="AJ424" s="2"/>
      <c r="AL424" s="2"/>
      <c r="AM424" s="2"/>
      <c r="AO424" s="2"/>
      <c r="AP424" s="2"/>
    </row>
    <row r="425" spans="2:42">
      <c r="B425" s="2"/>
      <c r="C425" s="2"/>
      <c r="D425" s="2"/>
      <c r="E425" s="2"/>
      <c r="F425" s="2"/>
      <c r="H425" s="2"/>
      <c r="I425" s="2"/>
      <c r="K425" s="2"/>
      <c r="L425" s="2"/>
      <c r="N425" s="2"/>
      <c r="O425" s="2"/>
      <c r="Q425" s="2"/>
      <c r="R425" s="2"/>
      <c r="T425" s="2"/>
      <c r="U425" s="2"/>
      <c r="W425" s="2"/>
      <c r="X425" s="2"/>
      <c r="Z425" s="2"/>
      <c r="AA425" s="2"/>
      <c r="AC425" s="2"/>
      <c r="AD425" s="2"/>
      <c r="AF425" s="2"/>
      <c r="AG425" s="2"/>
      <c r="AI425" s="2"/>
      <c r="AJ425" s="2"/>
      <c r="AL425" s="2"/>
      <c r="AM425" s="2"/>
      <c r="AO425" s="2"/>
      <c r="AP425" s="2"/>
    </row>
    <row r="426" spans="2:42">
      <c r="B426" s="2"/>
      <c r="C426" s="2"/>
      <c r="D426" s="2"/>
      <c r="E426" s="2"/>
      <c r="F426" s="2"/>
      <c r="H426" s="2"/>
      <c r="I426" s="2"/>
      <c r="K426" s="2"/>
      <c r="L426" s="2"/>
      <c r="N426" s="2"/>
      <c r="O426" s="2"/>
      <c r="Q426" s="2"/>
      <c r="R426" s="2"/>
      <c r="T426" s="2"/>
      <c r="U426" s="2"/>
      <c r="W426" s="2"/>
      <c r="X426" s="2"/>
      <c r="Z426" s="2"/>
      <c r="AA426" s="2"/>
      <c r="AC426" s="2"/>
      <c r="AD426" s="2"/>
      <c r="AF426" s="2"/>
      <c r="AG426" s="2"/>
      <c r="AI426" s="2"/>
      <c r="AJ426" s="2"/>
      <c r="AL426" s="2"/>
      <c r="AM426" s="2"/>
      <c r="AO426" s="2"/>
      <c r="AP426" s="2"/>
    </row>
    <row r="427" spans="2:42">
      <c r="B427" s="2"/>
      <c r="C427" s="2"/>
      <c r="D427" s="2"/>
      <c r="E427" s="2"/>
      <c r="F427" s="2"/>
      <c r="H427" s="2"/>
      <c r="I427" s="2"/>
      <c r="K427" s="2"/>
      <c r="L427" s="2"/>
      <c r="N427" s="2"/>
      <c r="O427" s="2"/>
      <c r="Q427" s="2"/>
      <c r="R427" s="2"/>
      <c r="T427" s="2"/>
      <c r="U427" s="2"/>
      <c r="W427" s="2"/>
      <c r="X427" s="2"/>
      <c r="Z427" s="2"/>
      <c r="AA427" s="2"/>
      <c r="AC427" s="2"/>
      <c r="AD427" s="2"/>
      <c r="AF427" s="2"/>
      <c r="AG427" s="2"/>
      <c r="AI427" s="2"/>
      <c r="AJ427" s="2"/>
      <c r="AL427" s="2"/>
      <c r="AM427" s="2"/>
      <c r="AO427" s="2"/>
      <c r="AP427" s="2"/>
    </row>
    <row r="428" spans="2:42">
      <c r="B428" s="2"/>
      <c r="C428" s="2"/>
      <c r="D428" s="2"/>
      <c r="E428" s="2"/>
      <c r="F428" s="2"/>
      <c r="H428" s="2"/>
      <c r="I428" s="2"/>
      <c r="K428" s="2"/>
      <c r="L428" s="2"/>
      <c r="N428" s="2"/>
      <c r="O428" s="2"/>
      <c r="Q428" s="2"/>
      <c r="R428" s="2"/>
      <c r="T428" s="2"/>
      <c r="U428" s="2"/>
      <c r="W428" s="2"/>
      <c r="X428" s="2"/>
      <c r="Z428" s="2"/>
      <c r="AA428" s="2"/>
      <c r="AC428" s="2"/>
      <c r="AD428" s="2"/>
      <c r="AF428" s="2"/>
      <c r="AG428" s="2"/>
      <c r="AI428" s="2"/>
      <c r="AJ428" s="2"/>
      <c r="AL428" s="2"/>
      <c r="AM428" s="2"/>
      <c r="AO428" s="2"/>
      <c r="AP428" s="2"/>
    </row>
    <row r="429" spans="2:42">
      <c r="B429" s="2"/>
      <c r="C429" s="2"/>
      <c r="D429" s="2"/>
      <c r="E429" s="2"/>
      <c r="F429" s="2"/>
      <c r="H429" s="2"/>
      <c r="I429" s="2"/>
      <c r="K429" s="2"/>
      <c r="L429" s="2"/>
      <c r="N429" s="2"/>
      <c r="O429" s="2"/>
      <c r="Q429" s="2"/>
      <c r="R429" s="2"/>
      <c r="T429" s="2"/>
      <c r="U429" s="2"/>
      <c r="W429" s="2"/>
      <c r="X429" s="2"/>
      <c r="Z429" s="2"/>
      <c r="AA429" s="2"/>
      <c r="AC429" s="2"/>
      <c r="AD429" s="2"/>
      <c r="AF429" s="2"/>
      <c r="AG429" s="2"/>
      <c r="AI429" s="2"/>
      <c r="AJ429" s="2"/>
      <c r="AL429" s="2"/>
      <c r="AM429" s="2"/>
      <c r="AO429" s="2"/>
      <c r="AP429" s="2"/>
    </row>
    <row r="430" spans="2:42">
      <c r="B430" s="2"/>
      <c r="C430" s="2"/>
      <c r="D430" s="2"/>
      <c r="E430" s="2"/>
      <c r="F430" s="2"/>
      <c r="H430" s="2"/>
      <c r="I430" s="2"/>
      <c r="K430" s="2"/>
      <c r="L430" s="2"/>
      <c r="N430" s="2"/>
      <c r="O430" s="2"/>
      <c r="Q430" s="2"/>
      <c r="R430" s="2"/>
      <c r="T430" s="2"/>
      <c r="U430" s="2"/>
      <c r="W430" s="2"/>
      <c r="X430" s="2"/>
      <c r="Z430" s="2"/>
      <c r="AA430" s="2"/>
      <c r="AC430" s="2"/>
      <c r="AD430" s="2"/>
      <c r="AF430" s="2"/>
      <c r="AG430" s="2"/>
      <c r="AI430" s="2"/>
      <c r="AJ430" s="2"/>
      <c r="AL430" s="2"/>
      <c r="AM430" s="2"/>
      <c r="AO430" s="2"/>
      <c r="AP430" s="2"/>
    </row>
    <row r="431" spans="2:42">
      <c r="B431" s="2"/>
      <c r="C431" s="2"/>
      <c r="D431" s="2"/>
      <c r="E431" s="2"/>
      <c r="F431" s="2"/>
      <c r="H431" s="2"/>
      <c r="I431" s="2"/>
      <c r="K431" s="2"/>
      <c r="L431" s="2"/>
      <c r="N431" s="2"/>
      <c r="O431" s="2"/>
      <c r="Q431" s="2"/>
      <c r="R431" s="2"/>
      <c r="T431" s="2"/>
      <c r="U431" s="2"/>
      <c r="W431" s="2"/>
      <c r="X431" s="2"/>
      <c r="Z431" s="2"/>
      <c r="AA431" s="2"/>
      <c r="AC431" s="2"/>
      <c r="AD431" s="2"/>
      <c r="AF431" s="2"/>
      <c r="AG431" s="2"/>
      <c r="AI431" s="2"/>
      <c r="AJ431" s="2"/>
      <c r="AL431" s="2"/>
      <c r="AM431" s="2"/>
      <c r="AO431" s="2"/>
      <c r="AP431" s="2"/>
    </row>
    <row r="432" spans="2:42">
      <c r="B432" s="2"/>
      <c r="C432" s="2"/>
      <c r="D432" s="2"/>
      <c r="E432" s="2"/>
      <c r="F432" s="2"/>
      <c r="H432" s="2"/>
      <c r="I432" s="2"/>
      <c r="K432" s="2"/>
      <c r="L432" s="2"/>
      <c r="N432" s="2"/>
      <c r="O432" s="2"/>
      <c r="Q432" s="2"/>
      <c r="R432" s="2"/>
      <c r="T432" s="2"/>
      <c r="U432" s="2"/>
      <c r="W432" s="2"/>
      <c r="X432" s="2"/>
      <c r="Z432" s="2"/>
      <c r="AA432" s="2"/>
      <c r="AC432" s="2"/>
      <c r="AD432" s="2"/>
      <c r="AF432" s="2"/>
      <c r="AG432" s="2"/>
      <c r="AI432" s="2"/>
      <c r="AJ432" s="2"/>
      <c r="AL432" s="2"/>
      <c r="AM432" s="2"/>
      <c r="AO432" s="2"/>
      <c r="AP432" s="2"/>
    </row>
    <row r="433" spans="2:42">
      <c r="B433" s="2"/>
      <c r="C433" s="2"/>
      <c r="D433" s="2"/>
      <c r="E433" s="2"/>
      <c r="F433" s="2"/>
      <c r="H433" s="2"/>
      <c r="I433" s="2"/>
      <c r="K433" s="2"/>
      <c r="L433" s="2"/>
      <c r="N433" s="2"/>
      <c r="O433" s="2"/>
      <c r="Q433" s="2"/>
      <c r="R433" s="2"/>
      <c r="T433" s="2"/>
      <c r="U433" s="2"/>
      <c r="W433" s="2"/>
      <c r="X433" s="2"/>
      <c r="Z433" s="2"/>
      <c r="AA433" s="2"/>
      <c r="AC433" s="2"/>
      <c r="AD433" s="2"/>
      <c r="AF433" s="2"/>
      <c r="AG433" s="2"/>
      <c r="AI433" s="2"/>
      <c r="AJ433" s="2"/>
      <c r="AL433" s="2"/>
      <c r="AM433" s="2"/>
      <c r="AO433" s="2"/>
      <c r="AP433" s="2"/>
    </row>
    <row r="434" spans="2:42">
      <c r="B434" s="2"/>
      <c r="C434" s="2"/>
      <c r="D434" s="2"/>
      <c r="E434" s="2"/>
      <c r="F434" s="2"/>
      <c r="H434" s="2"/>
      <c r="I434" s="2"/>
      <c r="K434" s="2"/>
      <c r="L434" s="2"/>
      <c r="N434" s="2"/>
      <c r="O434" s="2"/>
      <c r="Q434" s="2"/>
      <c r="R434" s="2"/>
      <c r="T434" s="2"/>
      <c r="U434" s="2"/>
      <c r="W434" s="2"/>
      <c r="X434" s="2"/>
      <c r="Z434" s="2"/>
      <c r="AA434" s="2"/>
      <c r="AC434" s="2"/>
      <c r="AD434" s="2"/>
      <c r="AF434" s="2"/>
      <c r="AG434" s="2"/>
      <c r="AI434" s="2"/>
      <c r="AJ434" s="2"/>
      <c r="AL434" s="2"/>
      <c r="AM434" s="2"/>
      <c r="AO434" s="2"/>
      <c r="AP434" s="2"/>
    </row>
    <row r="435" spans="2:42">
      <c r="B435" s="2"/>
      <c r="C435" s="2"/>
      <c r="D435" s="2"/>
      <c r="E435" s="2"/>
      <c r="F435" s="2"/>
      <c r="H435" s="2"/>
      <c r="I435" s="2"/>
      <c r="K435" s="2"/>
      <c r="L435" s="2"/>
      <c r="N435" s="2"/>
      <c r="O435" s="2"/>
      <c r="Q435" s="2"/>
      <c r="R435" s="2"/>
      <c r="T435" s="2"/>
      <c r="U435" s="2"/>
      <c r="W435" s="2"/>
      <c r="X435" s="2"/>
      <c r="Z435" s="2"/>
      <c r="AA435" s="2"/>
      <c r="AC435" s="2"/>
      <c r="AD435" s="2"/>
      <c r="AF435" s="2"/>
      <c r="AG435" s="2"/>
      <c r="AI435" s="2"/>
      <c r="AJ435" s="2"/>
      <c r="AL435" s="2"/>
      <c r="AM435" s="2"/>
      <c r="AO435" s="2"/>
      <c r="AP435" s="2"/>
    </row>
    <row r="436" spans="2:42">
      <c r="B436" s="2"/>
      <c r="C436" s="2"/>
      <c r="D436" s="2"/>
      <c r="E436" s="2"/>
      <c r="F436" s="2"/>
      <c r="H436" s="2"/>
      <c r="I436" s="2"/>
      <c r="K436" s="2"/>
      <c r="L436" s="2"/>
      <c r="N436" s="2"/>
      <c r="O436" s="2"/>
      <c r="Q436" s="2"/>
      <c r="R436" s="2"/>
      <c r="T436" s="2"/>
      <c r="U436" s="2"/>
      <c r="W436" s="2"/>
      <c r="X436" s="2"/>
      <c r="Z436" s="2"/>
      <c r="AA436" s="2"/>
      <c r="AC436" s="2"/>
      <c r="AD436" s="2"/>
      <c r="AF436" s="2"/>
      <c r="AG436" s="2"/>
      <c r="AI436" s="2"/>
      <c r="AJ436" s="2"/>
      <c r="AL436" s="2"/>
      <c r="AM436" s="2"/>
      <c r="AO436" s="2"/>
      <c r="AP436" s="2"/>
    </row>
    <row r="437" spans="2:42">
      <c r="B437" s="2"/>
      <c r="C437" s="2"/>
      <c r="D437" s="2"/>
      <c r="E437" s="2"/>
      <c r="F437" s="2"/>
      <c r="H437" s="2"/>
      <c r="I437" s="2"/>
      <c r="K437" s="2"/>
      <c r="L437" s="2"/>
      <c r="N437" s="2"/>
      <c r="O437" s="2"/>
      <c r="Q437" s="2"/>
      <c r="R437" s="2"/>
      <c r="T437" s="2"/>
      <c r="U437" s="2"/>
      <c r="W437" s="2"/>
      <c r="X437" s="2"/>
      <c r="Z437" s="2"/>
      <c r="AA437" s="2"/>
      <c r="AC437" s="2"/>
      <c r="AD437" s="2"/>
      <c r="AF437" s="2"/>
      <c r="AG437" s="2"/>
      <c r="AI437" s="2"/>
      <c r="AJ437" s="2"/>
      <c r="AL437" s="2"/>
      <c r="AM437" s="2"/>
      <c r="AO437" s="2"/>
      <c r="AP437" s="2"/>
    </row>
    <row r="438" spans="2:42">
      <c r="B438" s="2"/>
      <c r="C438" s="2"/>
      <c r="D438" s="2"/>
      <c r="E438" s="2"/>
      <c r="F438" s="2"/>
      <c r="H438" s="2"/>
      <c r="I438" s="2"/>
      <c r="K438" s="2"/>
      <c r="L438" s="2"/>
      <c r="N438" s="2"/>
      <c r="O438" s="2"/>
      <c r="Q438" s="2"/>
      <c r="R438" s="2"/>
      <c r="T438" s="2"/>
      <c r="U438" s="2"/>
      <c r="W438" s="2"/>
      <c r="X438" s="2"/>
      <c r="Z438" s="2"/>
      <c r="AA438" s="2"/>
      <c r="AC438" s="2"/>
      <c r="AD438" s="2"/>
      <c r="AF438" s="2"/>
      <c r="AG438" s="2"/>
      <c r="AI438" s="2"/>
      <c r="AJ438" s="2"/>
      <c r="AL438" s="2"/>
      <c r="AM438" s="2"/>
      <c r="AO438" s="2"/>
      <c r="AP438" s="2"/>
    </row>
    <row r="439" spans="2:42">
      <c r="B439" s="2"/>
      <c r="C439" s="2"/>
      <c r="D439" s="2"/>
      <c r="E439" s="2"/>
      <c r="F439" s="2"/>
      <c r="H439" s="2"/>
      <c r="I439" s="2"/>
      <c r="K439" s="2"/>
      <c r="L439" s="2"/>
      <c r="N439" s="2"/>
      <c r="O439" s="2"/>
      <c r="Q439" s="2"/>
      <c r="R439" s="2"/>
      <c r="T439" s="2"/>
      <c r="U439" s="2"/>
      <c r="W439" s="2"/>
      <c r="X439" s="2"/>
      <c r="Z439" s="2"/>
      <c r="AA439" s="2"/>
      <c r="AC439" s="2"/>
      <c r="AD439" s="2"/>
      <c r="AF439" s="2"/>
      <c r="AG439" s="2"/>
      <c r="AI439" s="2"/>
      <c r="AJ439" s="2"/>
      <c r="AL439" s="2"/>
      <c r="AM439" s="2"/>
      <c r="AO439" s="2"/>
      <c r="AP439" s="2"/>
    </row>
    <row r="440" spans="2:42">
      <c r="B440" s="2"/>
      <c r="C440" s="2"/>
      <c r="D440" s="2"/>
      <c r="E440" s="2"/>
      <c r="F440" s="2"/>
      <c r="H440" s="2"/>
      <c r="I440" s="2"/>
      <c r="K440" s="2"/>
      <c r="L440" s="2"/>
      <c r="N440" s="2"/>
      <c r="O440" s="2"/>
      <c r="Q440" s="2"/>
      <c r="R440" s="2"/>
      <c r="T440" s="2"/>
      <c r="U440" s="2"/>
      <c r="W440" s="2"/>
      <c r="X440" s="2"/>
      <c r="Z440" s="2"/>
      <c r="AA440" s="2"/>
      <c r="AC440" s="2"/>
      <c r="AD440" s="2"/>
      <c r="AF440" s="2"/>
      <c r="AG440" s="2"/>
      <c r="AI440" s="2"/>
      <c r="AJ440" s="2"/>
      <c r="AL440" s="2"/>
      <c r="AM440" s="2"/>
      <c r="AO440" s="2"/>
      <c r="AP440" s="2"/>
    </row>
    <row r="441" spans="2:42">
      <c r="B441" s="2"/>
      <c r="C441" s="2"/>
      <c r="D441" s="2"/>
      <c r="E441" s="2"/>
      <c r="F441" s="2"/>
      <c r="H441" s="2"/>
      <c r="I441" s="2"/>
      <c r="K441" s="2"/>
      <c r="L441" s="2"/>
      <c r="N441" s="2"/>
      <c r="O441" s="2"/>
      <c r="Q441" s="2"/>
      <c r="R441" s="2"/>
      <c r="T441" s="2"/>
      <c r="U441" s="2"/>
      <c r="W441" s="2"/>
      <c r="X441" s="2"/>
      <c r="Z441" s="2"/>
      <c r="AA441" s="2"/>
      <c r="AC441" s="2"/>
      <c r="AD441" s="2"/>
      <c r="AF441" s="2"/>
      <c r="AG441" s="2"/>
      <c r="AI441" s="2"/>
      <c r="AJ441" s="2"/>
      <c r="AL441" s="2"/>
      <c r="AM441" s="2"/>
      <c r="AO441" s="2"/>
      <c r="AP441" s="2"/>
    </row>
    <row r="442" spans="2:42">
      <c r="B442" s="2"/>
      <c r="C442" s="2"/>
      <c r="D442" s="2"/>
      <c r="E442" s="2"/>
      <c r="F442" s="2"/>
      <c r="H442" s="2"/>
      <c r="I442" s="2"/>
      <c r="K442" s="2"/>
      <c r="L442" s="2"/>
      <c r="N442" s="2"/>
      <c r="O442" s="2"/>
      <c r="Q442" s="2"/>
      <c r="R442" s="2"/>
      <c r="T442" s="2"/>
      <c r="U442" s="2"/>
      <c r="W442" s="2"/>
      <c r="X442" s="2"/>
      <c r="Z442" s="2"/>
      <c r="AA442" s="2"/>
      <c r="AC442" s="2"/>
      <c r="AD442" s="2"/>
      <c r="AF442" s="2"/>
      <c r="AG442" s="2"/>
      <c r="AI442" s="2"/>
      <c r="AJ442" s="2"/>
      <c r="AL442" s="2"/>
      <c r="AM442" s="2"/>
      <c r="AO442" s="2"/>
      <c r="AP442" s="2"/>
    </row>
    <row r="443" spans="2:42">
      <c r="B443" s="2"/>
      <c r="C443" s="2"/>
      <c r="D443" s="2"/>
      <c r="E443" s="2"/>
      <c r="F443" s="2"/>
      <c r="H443" s="2"/>
      <c r="I443" s="2"/>
      <c r="K443" s="2"/>
      <c r="L443" s="2"/>
      <c r="N443" s="2"/>
      <c r="O443" s="2"/>
      <c r="Q443" s="2"/>
      <c r="R443" s="2"/>
      <c r="T443" s="2"/>
      <c r="U443" s="2"/>
      <c r="W443" s="2"/>
      <c r="X443" s="2"/>
      <c r="Z443" s="2"/>
      <c r="AA443" s="2"/>
      <c r="AC443" s="2"/>
      <c r="AD443" s="2"/>
      <c r="AF443" s="2"/>
      <c r="AG443" s="2"/>
      <c r="AI443" s="2"/>
      <c r="AJ443" s="2"/>
      <c r="AL443" s="2"/>
      <c r="AM443" s="2"/>
      <c r="AO443" s="2"/>
      <c r="AP443" s="2"/>
    </row>
    <row r="444" spans="2:42">
      <c r="B444" s="2"/>
      <c r="C444" s="2"/>
      <c r="D444" s="2"/>
      <c r="E444" s="2"/>
      <c r="F444" s="2"/>
      <c r="H444" s="2"/>
      <c r="I444" s="2"/>
      <c r="K444" s="2"/>
      <c r="L444" s="2"/>
      <c r="N444" s="2"/>
      <c r="O444" s="2"/>
      <c r="Q444" s="2"/>
      <c r="R444" s="2"/>
      <c r="T444" s="2"/>
      <c r="U444" s="2"/>
      <c r="W444" s="2"/>
      <c r="X444" s="2"/>
      <c r="Z444" s="2"/>
      <c r="AA444" s="2"/>
      <c r="AC444" s="2"/>
      <c r="AD444" s="2"/>
      <c r="AF444" s="2"/>
      <c r="AG444" s="2"/>
      <c r="AI444" s="2"/>
      <c r="AJ444" s="2"/>
      <c r="AL444" s="2"/>
      <c r="AM444" s="2"/>
      <c r="AO444" s="2"/>
      <c r="AP444" s="2"/>
    </row>
    <row r="445" spans="2:42">
      <c r="B445" s="2"/>
      <c r="C445" s="2"/>
      <c r="D445" s="2"/>
      <c r="E445" s="2"/>
      <c r="F445" s="2"/>
      <c r="H445" s="2"/>
      <c r="I445" s="2"/>
      <c r="K445" s="2"/>
      <c r="L445" s="2"/>
      <c r="N445" s="2"/>
      <c r="O445" s="2"/>
      <c r="Q445" s="2"/>
      <c r="R445" s="2"/>
      <c r="T445" s="2"/>
      <c r="U445" s="2"/>
      <c r="W445" s="2"/>
      <c r="X445" s="2"/>
      <c r="Z445" s="2"/>
      <c r="AA445" s="2"/>
      <c r="AC445" s="2"/>
      <c r="AD445" s="2"/>
      <c r="AF445" s="2"/>
      <c r="AG445" s="2"/>
      <c r="AI445" s="2"/>
      <c r="AJ445" s="2"/>
      <c r="AL445" s="2"/>
      <c r="AM445" s="2"/>
      <c r="AO445" s="2"/>
      <c r="AP445" s="2"/>
    </row>
    <row r="446" spans="2:42">
      <c r="B446" s="2"/>
      <c r="C446" s="2"/>
      <c r="D446" s="2"/>
      <c r="E446" s="2"/>
      <c r="F446" s="2"/>
      <c r="H446" s="2"/>
      <c r="I446" s="2"/>
      <c r="K446" s="2"/>
      <c r="L446" s="2"/>
      <c r="N446" s="2"/>
      <c r="O446" s="2"/>
      <c r="Q446" s="2"/>
      <c r="R446" s="2"/>
      <c r="T446" s="2"/>
      <c r="U446" s="2"/>
      <c r="W446" s="2"/>
      <c r="X446" s="2"/>
      <c r="Z446" s="2"/>
      <c r="AA446" s="2"/>
      <c r="AC446" s="2"/>
      <c r="AD446" s="2"/>
      <c r="AF446" s="2"/>
      <c r="AG446" s="2"/>
      <c r="AI446" s="2"/>
      <c r="AJ446" s="2"/>
      <c r="AL446" s="2"/>
      <c r="AM446" s="2"/>
      <c r="AO446" s="2"/>
      <c r="AP446" s="2"/>
    </row>
    <row r="447" spans="2:42">
      <c r="B447" s="2"/>
      <c r="C447" s="2"/>
      <c r="D447" s="2"/>
      <c r="E447" s="2"/>
      <c r="F447" s="2"/>
      <c r="H447" s="2"/>
      <c r="I447" s="2"/>
      <c r="K447" s="2"/>
      <c r="L447" s="2"/>
      <c r="N447" s="2"/>
      <c r="O447" s="2"/>
      <c r="Q447" s="2"/>
      <c r="R447" s="2"/>
      <c r="T447" s="2"/>
      <c r="U447" s="2"/>
      <c r="W447" s="2"/>
      <c r="X447" s="2"/>
      <c r="Z447" s="2"/>
      <c r="AA447" s="2"/>
      <c r="AC447" s="2"/>
      <c r="AD447" s="2"/>
      <c r="AF447" s="2"/>
      <c r="AG447" s="2"/>
      <c r="AI447" s="2"/>
      <c r="AJ447" s="2"/>
      <c r="AL447" s="2"/>
      <c r="AM447" s="2"/>
      <c r="AO447" s="2"/>
      <c r="AP447" s="2"/>
    </row>
    <row r="448" spans="2:42">
      <c r="B448" s="2"/>
      <c r="C448" s="2"/>
      <c r="D448" s="2"/>
      <c r="E448" s="2"/>
      <c r="F448" s="2"/>
      <c r="H448" s="2"/>
      <c r="I448" s="2"/>
      <c r="K448" s="2"/>
      <c r="L448" s="2"/>
      <c r="N448" s="2"/>
      <c r="O448" s="2"/>
      <c r="Q448" s="2"/>
      <c r="R448" s="2"/>
      <c r="T448" s="2"/>
      <c r="U448" s="2"/>
      <c r="W448" s="2"/>
      <c r="X448" s="2"/>
      <c r="Z448" s="2"/>
      <c r="AA448" s="2"/>
      <c r="AC448" s="2"/>
      <c r="AD448" s="2"/>
      <c r="AF448" s="2"/>
      <c r="AG448" s="2"/>
      <c r="AI448" s="2"/>
      <c r="AJ448" s="2"/>
      <c r="AL448" s="2"/>
      <c r="AM448" s="2"/>
      <c r="AO448" s="2"/>
      <c r="AP448" s="2"/>
    </row>
    <row r="449" spans="2:42">
      <c r="B449" s="2"/>
      <c r="C449" s="2"/>
      <c r="D449" s="2"/>
      <c r="E449" s="2"/>
      <c r="F449" s="2"/>
      <c r="H449" s="2"/>
      <c r="I449" s="2"/>
      <c r="K449" s="2"/>
      <c r="L449" s="2"/>
      <c r="N449" s="2"/>
      <c r="O449" s="2"/>
      <c r="Q449" s="2"/>
      <c r="R449" s="2"/>
      <c r="T449" s="2"/>
      <c r="U449" s="2"/>
      <c r="W449" s="2"/>
      <c r="X449" s="2"/>
      <c r="Z449" s="2"/>
      <c r="AA449" s="2"/>
      <c r="AC449" s="2"/>
      <c r="AD449" s="2"/>
      <c r="AF449" s="2"/>
      <c r="AG449" s="2"/>
      <c r="AI449" s="2"/>
      <c r="AJ449" s="2"/>
      <c r="AL449" s="2"/>
      <c r="AM449" s="2"/>
      <c r="AO449" s="2"/>
      <c r="AP449" s="2"/>
    </row>
    <row r="450" spans="2:42">
      <c r="B450" s="2"/>
      <c r="C450" s="2"/>
      <c r="D450" s="2"/>
      <c r="E450" s="2"/>
      <c r="F450" s="2"/>
      <c r="H450" s="2"/>
      <c r="I450" s="2"/>
      <c r="K450" s="2"/>
      <c r="L450" s="2"/>
      <c r="N450" s="2"/>
      <c r="O450" s="2"/>
      <c r="Q450" s="2"/>
      <c r="R450" s="2"/>
      <c r="T450" s="2"/>
      <c r="U450" s="2"/>
      <c r="W450" s="2"/>
      <c r="X450" s="2"/>
      <c r="Z450" s="2"/>
      <c r="AA450" s="2"/>
      <c r="AC450" s="2"/>
      <c r="AD450" s="2"/>
      <c r="AF450" s="2"/>
      <c r="AG450" s="2"/>
      <c r="AI450" s="2"/>
      <c r="AJ450" s="2"/>
      <c r="AL450" s="2"/>
      <c r="AM450" s="2"/>
      <c r="AO450" s="2"/>
      <c r="AP450" s="2"/>
    </row>
    <row r="451" spans="2:42">
      <c r="B451" s="2"/>
      <c r="C451" s="2"/>
      <c r="D451" s="2"/>
      <c r="E451" s="2"/>
      <c r="F451" s="2"/>
      <c r="H451" s="2"/>
      <c r="I451" s="2"/>
      <c r="K451" s="2"/>
      <c r="L451" s="2"/>
      <c r="N451" s="2"/>
      <c r="O451" s="2"/>
      <c r="Q451" s="2"/>
      <c r="R451" s="2"/>
      <c r="T451" s="2"/>
      <c r="U451" s="2"/>
      <c r="W451" s="2"/>
      <c r="X451" s="2"/>
      <c r="Z451" s="2"/>
      <c r="AA451" s="2"/>
      <c r="AC451" s="2"/>
      <c r="AD451" s="2"/>
      <c r="AF451" s="2"/>
      <c r="AG451" s="2"/>
      <c r="AI451" s="2"/>
      <c r="AJ451" s="2"/>
      <c r="AL451" s="2"/>
      <c r="AM451" s="2"/>
      <c r="AO451" s="2"/>
      <c r="AP451" s="2"/>
    </row>
    <row r="452" spans="2:42">
      <c r="B452" s="2"/>
      <c r="C452" s="2"/>
      <c r="D452" s="2"/>
      <c r="E452" s="2"/>
      <c r="F452" s="2"/>
      <c r="H452" s="2"/>
      <c r="I452" s="2"/>
      <c r="K452" s="2"/>
      <c r="L452" s="2"/>
      <c r="N452" s="2"/>
      <c r="O452" s="2"/>
      <c r="Q452" s="2"/>
      <c r="R452" s="2"/>
      <c r="T452" s="2"/>
      <c r="U452" s="2"/>
      <c r="W452" s="2"/>
      <c r="X452" s="2"/>
      <c r="Z452" s="2"/>
      <c r="AA452" s="2"/>
      <c r="AC452" s="2"/>
      <c r="AD452" s="2"/>
      <c r="AF452" s="2"/>
      <c r="AG452" s="2"/>
      <c r="AI452" s="2"/>
      <c r="AJ452" s="2"/>
      <c r="AL452" s="2"/>
      <c r="AM452" s="2"/>
      <c r="AO452" s="2"/>
      <c r="AP452" s="2"/>
    </row>
    <row r="453" spans="2:42">
      <c r="B453" s="2"/>
      <c r="C453" s="2"/>
      <c r="D453" s="2"/>
      <c r="E453" s="2"/>
      <c r="F453" s="2"/>
      <c r="H453" s="2"/>
      <c r="I453" s="2"/>
      <c r="K453" s="2"/>
      <c r="L453" s="2"/>
      <c r="N453" s="2"/>
      <c r="O453" s="2"/>
      <c r="Q453" s="2"/>
      <c r="R453" s="2"/>
      <c r="T453" s="2"/>
      <c r="U453" s="2"/>
      <c r="W453" s="2"/>
      <c r="X453" s="2"/>
      <c r="Z453" s="2"/>
      <c r="AA453" s="2"/>
      <c r="AC453" s="2"/>
      <c r="AD453" s="2"/>
      <c r="AF453" s="2"/>
      <c r="AG453" s="2"/>
      <c r="AI453" s="2"/>
      <c r="AJ453" s="2"/>
      <c r="AL453" s="2"/>
      <c r="AM453" s="2"/>
      <c r="AO453" s="2"/>
      <c r="AP453" s="2"/>
    </row>
    <row r="454" spans="2:42">
      <c r="B454" s="2"/>
      <c r="C454" s="2"/>
      <c r="D454" s="2"/>
      <c r="E454" s="2"/>
      <c r="F454" s="2"/>
      <c r="H454" s="2"/>
      <c r="I454" s="2"/>
      <c r="K454" s="2"/>
      <c r="L454" s="2"/>
      <c r="N454" s="2"/>
      <c r="O454" s="2"/>
      <c r="Q454" s="2"/>
      <c r="R454" s="2"/>
      <c r="T454" s="2"/>
      <c r="U454" s="2"/>
      <c r="W454" s="2"/>
      <c r="X454" s="2"/>
      <c r="Z454" s="2"/>
      <c r="AA454" s="2"/>
      <c r="AC454" s="2"/>
      <c r="AD454" s="2"/>
      <c r="AF454" s="2"/>
      <c r="AG454" s="2"/>
      <c r="AI454" s="2"/>
      <c r="AJ454" s="2"/>
      <c r="AL454" s="2"/>
      <c r="AM454" s="2"/>
      <c r="AO454" s="2"/>
      <c r="AP454" s="2"/>
    </row>
    <row r="455" spans="2:42">
      <c r="B455" s="2"/>
      <c r="C455" s="2"/>
      <c r="D455" s="2"/>
      <c r="E455" s="2"/>
      <c r="F455" s="2"/>
      <c r="H455" s="2"/>
      <c r="I455" s="2"/>
      <c r="K455" s="2"/>
      <c r="L455" s="2"/>
      <c r="N455" s="2"/>
      <c r="O455" s="2"/>
      <c r="Q455" s="2"/>
      <c r="R455" s="2"/>
      <c r="T455" s="2"/>
      <c r="U455" s="2"/>
      <c r="W455" s="2"/>
      <c r="X455" s="2"/>
      <c r="Z455" s="2"/>
      <c r="AA455" s="2"/>
      <c r="AC455" s="2"/>
      <c r="AD455" s="2"/>
      <c r="AF455" s="2"/>
      <c r="AG455" s="2"/>
      <c r="AI455" s="2"/>
      <c r="AJ455" s="2"/>
      <c r="AL455" s="2"/>
      <c r="AM455" s="2"/>
      <c r="AO455" s="2"/>
      <c r="AP455" s="2"/>
    </row>
    <row r="456" spans="2:42">
      <c r="B456" s="2"/>
      <c r="C456" s="2"/>
      <c r="D456" s="2"/>
      <c r="E456" s="2"/>
      <c r="F456" s="2"/>
      <c r="H456" s="2"/>
      <c r="I456" s="2"/>
      <c r="K456" s="2"/>
      <c r="L456" s="2"/>
      <c r="N456" s="2"/>
      <c r="O456" s="2"/>
      <c r="Q456" s="2"/>
      <c r="R456" s="2"/>
      <c r="T456" s="2"/>
      <c r="U456" s="2"/>
      <c r="W456" s="2"/>
      <c r="X456" s="2"/>
      <c r="Z456" s="2"/>
      <c r="AA456" s="2"/>
      <c r="AC456" s="2"/>
      <c r="AD456" s="2"/>
      <c r="AF456" s="2"/>
      <c r="AG456" s="2"/>
      <c r="AI456" s="2"/>
      <c r="AJ456" s="2"/>
      <c r="AL456" s="2"/>
      <c r="AM456" s="2"/>
      <c r="AO456" s="2"/>
      <c r="AP456" s="2"/>
    </row>
    <row r="457" spans="2:42">
      <c r="B457" s="2"/>
      <c r="C457" s="2"/>
      <c r="D457" s="2"/>
      <c r="E457" s="2"/>
      <c r="F457" s="2"/>
      <c r="H457" s="2"/>
      <c r="I457" s="2"/>
      <c r="K457" s="2"/>
      <c r="L457" s="2"/>
      <c r="N457" s="2"/>
      <c r="O457" s="2"/>
      <c r="Q457" s="2"/>
      <c r="R457" s="2"/>
      <c r="T457" s="2"/>
      <c r="U457" s="2"/>
      <c r="W457" s="2"/>
      <c r="X457" s="2"/>
      <c r="Z457" s="2"/>
      <c r="AA457" s="2"/>
      <c r="AC457" s="2"/>
      <c r="AD457" s="2"/>
      <c r="AF457" s="2"/>
      <c r="AG457" s="2"/>
      <c r="AI457" s="2"/>
      <c r="AJ457" s="2"/>
      <c r="AL457" s="2"/>
      <c r="AM457" s="2"/>
      <c r="AO457" s="2"/>
      <c r="AP457" s="2"/>
    </row>
    <row r="458" spans="2:42">
      <c r="B458" s="2"/>
      <c r="C458" s="2"/>
      <c r="D458" s="2"/>
      <c r="E458" s="2"/>
      <c r="F458" s="2"/>
      <c r="H458" s="2"/>
      <c r="I458" s="2"/>
      <c r="K458" s="2"/>
      <c r="L458" s="2"/>
      <c r="N458" s="2"/>
      <c r="O458" s="2"/>
      <c r="Q458" s="2"/>
      <c r="R458" s="2"/>
      <c r="T458" s="2"/>
      <c r="U458" s="2"/>
      <c r="W458" s="2"/>
      <c r="X458" s="2"/>
      <c r="Z458" s="2"/>
      <c r="AA458" s="2"/>
      <c r="AC458" s="2"/>
      <c r="AD458" s="2"/>
      <c r="AF458" s="2"/>
      <c r="AG458" s="2"/>
      <c r="AI458" s="2"/>
      <c r="AJ458" s="2"/>
      <c r="AL458" s="2"/>
      <c r="AM458" s="2"/>
      <c r="AO458" s="2"/>
      <c r="AP458" s="2"/>
    </row>
    <row r="459" spans="2:42">
      <c r="B459" s="2"/>
      <c r="C459" s="2"/>
      <c r="D459" s="2"/>
      <c r="E459" s="2"/>
      <c r="F459" s="2"/>
      <c r="H459" s="2"/>
      <c r="I459" s="2"/>
      <c r="K459" s="2"/>
      <c r="L459" s="2"/>
      <c r="N459" s="2"/>
      <c r="O459" s="2"/>
      <c r="Q459" s="2"/>
      <c r="R459" s="2"/>
      <c r="T459" s="2"/>
      <c r="U459" s="2"/>
      <c r="W459" s="2"/>
      <c r="X459" s="2"/>
      <c r="Z459" s="2"/>
      <c r="AA459" s="2"/>
      <c r="AC459" s="2"/>
      <c r="AD459" s="2"/>
      <c r="AF459" s="2"/>
      <c r="AG459" s="2"/>
      <c r="AI459" s="2"/>
      <c r="AJ459" s="2"/>
      <c r="AL459" s="2"/>
      <c r="AM459" s="2"/>
      <c r="AO459" s="2"/>
      <c r="AP459" s="2"/>
    </row>
    <row r="460" spans="2:42">
      <c r="B460" s="2"/>
      <c r="C460" s="2"/>
      <c r="D460" s="2"/>
      <c r="E460" s="2"/>
      <c r="F460" s="2"/>
      <c r="H460" s="2"/>
      <c r="I460" s="2"/>
      <c r="K460" s="2"/>
      <c r="L460" s="2"/>
      <c r="N460" s="2"/>
      <c r="O460" s="2"/>
      <c r="Q460" s="2"/>
      <c r="R460" s="2"/>
      <c r="T460" s="2"/>
      <c r="U460" s="2"/>
      <c r="W460" s="2"/>
      <c r="X460" s="2"/>
      <c r="Z460" s="2"/>
      <c r="AA460" s="2"/>
      <c r="AC460" s="2"/>
      <c r="AD460" s="2"/>
      <c r="AF460" s="2"/>
      <c r="AG460" s="2"/>
      <c r="AI460" s="2"/>
      <c r="AJ460" s="2"/>
      <c r="AL460" s="2"/>
      <c r="AM460" s="2"/>
      <c r="AO460" s="2"/>
      <c r="AP460" s="2"/>
    </row>
    <row r="461" spans="2:42">
      <c r="B461" s="2"/>
      <c r="C461" s="2"/>
      <c r="D461" s="2"/>
      <c r="E461" s="2"/>
      <c r="F461" s="2"/>
      <c r="H461" s="2"/>
      <c r="I461" s="2"/>
      <c r="K461" s="2"/>
      <c r="L461" s="2"/>
      <c r="N461" s="2"/>
      <c r="O461" s="2"/>
      <c r="Q461" s="2"/>
      <c r="R461" s="2"/>
      <c r="T461" s="2"/>
      <c r="U461" s="2"/>
      <c r="W461" s="2"/>
      <c r="X461" s="2"/>
      <c r="Z461" s="2"/>
      <c r="AA461" s="2"/>
      <c r="AC461" s="2"/>
      <c r="AD461" s="2"/>
      <c r="AF461" s="2"/>
      <c r="AG461" s="2"/>
      <c r="AI461" s="2"/>
      <c r="AJ461" s="2"/>
      <c r="AL461" s="2"/>
      <c r="AM461" s="2"/>
      <c r="AO461" s="2"/>
      <c r="AP461" s="2"/>
    </row>
    <row r="462" spans="2:42">
      <c r="B462" s="2"/>
      <c r="C462" s="2"/>
      <c r="D462" s="2"/>
      <c r="E462" s="2"/>
      <c r="F462" s="2"/>
      <c r="H462" s="2"/>
      <c r="I462" s="2"/>
      <c r="K462" s="2"/>
      <c r="L462" s="2"/>
      <c r="N462" s="2"/>
      <c r="O462" s="2"/>
      <c r="Q462" s="2"/>
      <c r="R462" s="2"/>
      <c r="T462" s="2"/>
      <c r="U462" s="2"/>
      <c r="W462" s="2"/>
      <c r="X462" s="2"/>
      <c r="Z462" s="2"/>
      <c r="AA462" s="2"/>
      <c r="AC462" s="2"/>
      <c r="AD462" s="2"/>
      <c r="AF462" s="2"/>
      <c r="AG462" s="2"/>
      <c r="AI462" s="2"/>
      <c r="AJ462" s="2"/>
      <c r="AL462" s="2"/>
      <c r="AM462" s="2"/>
      <c r="AO462" s="2"/>
      <c r="AP462" s="2"/>
    </row>
    <row r="463" spans="2:42">
      <c r="B463" s="2"/>
      <c r="C463" s="2"/>
      <c r="D463" s="2"/>
      <c r="E463" s="2"/>
      <c r="F463" s="2"/>
      <c r="H463" s="2"/>
      <c r="I463" s="2"/>
      <c r="K463" s="2"/>
      <c r="L463" s="2"/>
      <c r="N463" s="2"/>
      <c r="O463" s="2"/>
      <c r="Q463" s="2"/>
      <c r="R463" s="2"/>
      <c r="T463" s="2"/>
      <c r="U463" s="2"/>
      <c r="W463" s="2"/>
      <c r="X463" s="2"/>
      <c r="Z463" s="2"/>
      <c r="AA463" s="2"/>
      <c r="AC463" s="2"/>
      <c r="AD463" s="2"/>
      <c r="AF463" s="2"/>
      <c r="AG463" s="2"/>
      <c r="AI463" s="2"/>
      <c r="AJ463" s="2"/>
      <c r="AL463" s="2"/>
      <c r="AM463" s="2"/>
      <c r="AO463" s="2"/>
      <c r="AP463" s="2"/>
    </row>
    <row r="464" spans="2:42">
      <c r="B464" s="2"/>
      <c r="C464" s="2"/>
      <c r="D464" s="2"/>
      <c r="E464" s="2"/>
      <c r="F464" s="2"/>
      <c r="H464" s="2"/>
      <c r="I464" s="2"/>
      <c r="K464" s="2"/>
      <c r="L464" s="2"/>
      <c r="N464" s="2"/>
      <c r="O464" s="2"/>
      <c r="Q464" s="2"/>
      <c r="R464" s="2"/>
      <c r="T464" s="2"/>
      <c r="U464" s="2"/>
      <c r="W464" s="2"/>
      <c r="X464" s="2"/>
      <c r="Z464" s="2"/>
      <c r="AA464" s="2"/>
      <c r="AC464" s="2"/>
      <c r="AD464" s="2"/>
      <c r="AF464" s="2"/>
      <c r="AG464" s="2"/>
      <c r="AI464" s="2"/>
      <c r="AJ464" s="2"/>
      <c r="AL464" s="2"/>
      <c r="AM464" s="2"/>
      <c r="AO464" s="2"/>
      <c r="AP464" s="2"/>
    </row>
    <row r="465" spans="2:42">
      <c r="B465" s="2"/>
      <c r="C465" s="2"/>
      <c r="D465" s="2"/>
      <c r="E465" s="2"/>
      <c r="F465" s="2"/>
      <c r="H465" s="2"/>
      <c r="I465" s="2"/>
      <c r="K465" s="2"/>
      <c r="L465" s="2"/>
      <c r="N465" s="2"/>
      <c r="O465" s="2"/>
      <c r="Q465" s="2"/>
      <c r="R465" s="2"/>
      <c r="T465" s="2"/>
      <c r="U465" s="2"/>
      <c r="W465" s="2"/>
      <c r="X465" s="2"/>
      <c r="Z465" s="2"/>
      <c r="AA465" s="2"/>
      <c r="AC465" s="2"/>
      <c r="AD465" s="2"/>
      <c r="AF465" s="2"/>
      <c r="AG465" s="2"/>
      <c r="AI465" s="2"/>
      <c r="AJ465" s="2"/>
      <c r="AL465" s="2"/>
      <c r="AM465" s="2"/>
      <c r="AO465" s="2"/>
      <c r="AP465" s="2"/>
    </row>
    <row r="466" spans="2:42">
      <c r="B466" s="2"/>
      <c r="C466" s="2"/>
      <c r="D466" s="2"/>
      <c r="E466" s="2"/>
      <c r="F466" s="2"/>
      <c r="H466" s="2"/>
      <c r="I466" s="2"/>
      <c r="K466" s="2"/>
      <c r="L466" s="2"/>
      <c r="N466" s="2"/>
      <c r="O466" s="2"/>
      <c r="Q466" s="2"/>
      <c r="R466" s="2"/>
      <c r="T466" s="2"/>
      <c r="U466" s="2"/>
      <c r="W466" s="2"/>
      <c r="X466" s="2"/>
      <c r="Z466" s="2"/>
      <c r="AA466" s="2"/>
      <c r="AC466" s="2"/>
      <c r="AD466" s="2"/>
      <c r="AF466" s="2"/>
      <c r="AG466" s="2"/>
      <c r="AI466" s="2"/>
      <c r="AJ466" s="2"/>
      <c r="AL466" s="2"/>
      <c r="AM466" s="2"/>
      <c r="AO466" s="2"/>
      <c r="AP466" s="2"/>
    </row>
    <row r="467" spans="2:42">
      <c r="B467" s="2"/>
      <c r="C467" s="2"/>
      <c r="D467" s="2"/>
      <c r="E467" s="2"/>
      <c r="F467" s="2"/>
      <c r="H467" s="2"/>
      <c r="I467" s="2"/>
      <c r="K467" s="2"/>
      <c r="L467" s="2"/>
      <c r="N467" s="2"/>
      <c r="O467" s="2"/>
      <c r="Q467" s="2"/>
      <c r="R467" s="2"/>
      <c r="T467" s="2"/>
      <c r="U467" s="2"/>
      <c r="W467" s="2"/>
      <c r="X467" s="2"/>
      <c r="Z467" s="2"/>
      <c r="AA467" s="2"/>
      <c r="AC467" s="2"/>
      <c r="AD467" s="2"/>
      <c r="AF467" s="2"/>
      <c r="AG467" s="2"/>
      <c r="AI467" s="2"/>
      <c r="AJ467" s="2"/>
      <c r="AL467" s="2"/>
      <c r="AM467" s="2"/>
      <c r="AO467" s="2"/>
      <c r="AP467" s="2"/>
    </row>
    <row r="468" spans="2:42">
      <c r="B468" s="2"/>
      <c r="C468" s="2"/>
      <c r="D468" s="2"/>
      <c r="E468" s="2"/>
      <c r="F468" s="2"/>
      <c r="H468" s="2"/>
      <c r="I468" s="2"/>
      <c r="K468" s="2"/>
      <c r="L468" s="2"/>
      <c r="N468" s="2"/>
      <c r="O468" s="2"/>
      <c r="Q468" s="2"/>
      <c r="R468" s="2"/>
      <c r="T468" s="2"/>
      <c r="U468" s="2"/>
      <c r="W468" s="2"/>
      <c r="X468" s="2"/>
      <c r="Z468" s="2"/>
      <c r="AA468" s="2"/>
      <c r="AC468" s="2"/>
      <c r="AD468" s="2"/>
      <c r="AF468" s="2"/>
      <c r="AG468" s="2"/>
      <c r="AI468" s="2"/>
      <c r="AJ468" s="2"/>
      <c r="AL468" s="2"/>
      <c r="AM468" s="2"/>
      <c r="AO468" s="2"/>
      <c r="AP468" s="2"/>
    </row>
    <row r="469" spans="2:42">
      <c r="B469" s="2"/>
      <c r="C469" s="2"/>
      <c r="D469" s="2"/>
      <c r="E469" s="2"/>
      <c r="F469" s="2"/>
      <c r="H469" s="2"/>
      <c r="I469" s="2"/>
      <c r="K469" s="2"/>
      <c r="L469" s="2"/>
      <c r="N469" s="2"/>
      <c r="O469" s="2"/>
      <c r="Q469" s="2"/>
      <c r="R469" s="2"/>
      <c r="T469" s="2"/>
      <c r="U469" s="2"/>
      <c r="W469" s="2"/>
      <c r="X469" s="2"/>
      <c r="Z469" s="2"/>
      <c r="AA469" s="2"/>
      <c r="AC469" s="2"/>
      <c r="AD469" s="2"/>
      <c r="AF469" s="2"/>
      <c r="AG469" s="2"/>
      <c r="AI469" s="2"/>
      <c r="AJ469" s="2"/>
      <c r="AL469" s="2"/>
      <c r="AM469" s="2"/>
      <c r="AO469" s="2"/>
      <c r="AP469" s="2"/>
    </row>
    <row r="470" spans="2:42">
      <c r="B470" s="2"/>
      <c r="C470" s="2"/>
      <c r="D470" s="2"/>
      <c r="E470" s="2"/>
      <c r="F470" s="2"/>
      <c r="H470" s="2"/>
      <c r="I470" s="2"/>
      <c r="K470" s="2"/>
      <c r="L470" s="2"/>
      <c r="N470" s="2"/>
      <c r="O470" s="2"/>
      <c r="Q470" s="2"/>
      <c r="R470" s="2"/>
      <c r="T470" s="2"/>
      <c r="U470" s="2"/>
      <c r="W470" s="2"/>
      <c r="X470" s="2"/>
      <c r="Z470" s="2"/>
      <c r="AA470" s="2"/>
      <c r="AC470" s="2"/>
      <c r="AD470" s="2"/>
      <c r="AF470" s="2"/>
      <c r="AG470" s="2"/>
      <c r="AI470" s="2"/>
      <c r="AJ470" s="2"/>
      <c r="AL470" s="2"/>
      <c r="AM470" s="2"/>
      <c r="AO470" s="2"/>
      <c r="AP470" s="2"/>
    </row>
    <row r="471" spans="2:42">
      <c r="B471" s="2"/>
      <c r="C471" s="2"/>
      <c r="D471" s="2"/>
      <c r="E471" s="2"/>
      <c r="F471" s="2"/>
      <c r="H471" s="2"/>
      <c r="I471" s="2"/>
      <c r="K471" s="2"/>
      <c r="L471" s="2"/>
      <c r="N471" s="2"/>
      <c r="O471" s="2"/>
      <c r="Q471" s="2"/>
      <c r="R471" s="2"/>
      <c r="T471" s="2"/>
      <c r="U471" s="2"/>
      <c r="W471" s="2"/>
      <c r="X471" s="2"/>
      <c r="Z471" s="2"/>
      <c r="AA471" s="2"/>
      <c r="AC471" s="2"/>
      <c r="AD471" s="2"/>
      <c r="AF471" s="2"/>
      <c r="AG471" s="2"/>
      <c r="AI471" s="2"/>
      <c r="AJ471" s="2"/>
      <c r="AL471" s="2"/>
      <c r="AM471" s="2"/>
      <c r="AO471" s="2"/>
      <c r="AP471" s="2"/>
    </row>
    <row r="472" spans="2:42">
      <c r="B472" s="2"/>
      <c r="C472" s="2"/>
      <c r="D472" s="2"/>
      <c r="E472" s="2"/>
      <c r="F472" s="2"/>
      <c r="H472" s="2"/>
      <c r="I472" s="2"/>
      <c r="K472" s="2"/>
      <c r="L472" s="2"/>
      <c r="N472" s="2"/>
      <c r="O472" s="2"/>
      <c r="Q472" s="2"/>
      <c r="R472" s="2"/>
      <c r="T472" s="2"/>
      <c r="U472" s="2"/>
      <c r="W472" s="2"/>
      <c r="X472" s="2"/>
      <c r="Z472" s="2"/>
      <c r="AA472" s="2"/>
      <c r="AC472" s="2"/>
      <c r="AD472" s="2"/>
      <c r="AF472" s="2"/>
      <c r="AG472" s="2"/>
      <c r="AI472" s="2"/>
      <c r="AJ472" s="2"/>
      <c r="AL472" s="2"/>
      <c r="AM472" s="2"/>
      <c r="AO472" s="2"/>
      <c r="AP472" s="2"/>
    </row>
    <row r="473" spans="2:42">
      <c r="B473" s="2"/>
      <c r="C473" s="2"/>
      <c r="D473" s="2"/>
      <c r="E473" s="2"/>
      <c r="F473" s="2"/>
      <c r="H473" s="2"/>
      <c r="I473" s="2"/>
      <c r="K473" s="2"/>
      <c r="L473" s="2"/>
      <c r="N473" s="2"/>
      <c r="O473" s="2"/>
      <c r="Q473" s="2"/>
      <c r="R473" s="2"/>
      <c r="T473" s="2"/>
      <c r="U473" s="2"/>
      <c r="W473" s="2"/>
      <c r="X473" s="2"/>
      <c r="Z473" s="2"/>
      <c r="AA473" s="2"/>
      <c r="AC473" s="2"/>
      <c r="AD473" s="2"/>
      <c r="AF473" s="2"/>
      <c r="AG473" s="2"/>
      <c r="AI473" s="2"/>
      <c r="AJ473" s="2"/>
      <c r="AL473" s="2"/>
      <c r="AM473" s="2"/>
      <c r="AO473" s="2"/>
      <c r="AP473" s="2"/>
    </row>
    <row r="474" spans="2:42">
      <c r="B474" s="2"/>
      <c r="C474" s="2"/>
      <c r="D474" s="2"/>
      <c r="E474" s="2"/>
      <c r="F474" s="2"/>
      <c r="H474" s="2"/>
      <c r="I474" s="2"/>
      <c r="K474" s="2"/>
      <c r="L474" s="2"/>
      <c r="N474" s="2"/>
      <c r="O474" s="2"/>
      <c r="Q474" s="2"/>
      <c r="R474" s="2"/>
      <c r="T474" s="2"/>
      <c r="U474" s="2"/>
      <c r="W474" s="2"/>
      <c r="X474" s="2"/>
      <c r="Z474" s="2"/>
      <c r="AA474" s="2"/>
      <c r="AC474" s="2"/>
      <c r="AD474" s="2"/>
      <c r="AF474" s="2"/>
      <c r="AG474" s="2"/>
      <c r="AI474" s="2"/>
      <c r="AJ474" s="2"/>
      <c r="AL474" s="2"/>
      <c r="AM474" s="2"/>
      <c r="AO474" s="2"/>
      <c r="AP474" s="2"/>
    </row>
    <row r="475" spans="2:42">
      <c r="B475" s="2"/>
      <c r="C475" s="2"/>
      <c r="D475" s="2"/>
      <c r="E475" s="2"/>
      <c r="F475" s="2"/>
      <c r="H475" s="2"/>
      <c r="I475" s="2"/>
      <c r="K475" s="2"/>
      <c r="L475" s="2"/>
      <c r="N475" s="2"/>
      <c r="O475" s="2"/>
      <c r="Q475" s="2"/>
      <c r="R475" s="2"/>
      <c r="T475" s="2"/>
      <c r="U475" s="2"/>
      <c r="W475" s="2"/>
      <c r="X475" s="2"/>
      <c r="Z475" s="2"/>
      <c r="AA475" s="2"/>
      <c r="AC475" s="2"/>
      <c r="AD475" s="2"/>
      <c r="AF475" s="2"/>
      <c r="AG475" s="2"/>
      <c r="AI475" s="2"/>
      <c r="AJ475" s="2"/>
      <c r="AL475" s="2"/>
      <c r="AM475" s="2"/>
      <c r="AO475" s="2"/>
      <c r="AP475" s="2"/>
    </row>
    <row r="476" spans="2:42">
      <c r="B476" s="2"/>
      <c r="C476" s="2"/>
      <c r="D476" s="2"/>
      <c r="E476" s="2"/>
      <c r="F476" s="2"/>
      <c r="H476" s="2"/>
      <c r="I476" s="2"/>
      <c r="K476" s="2"/>
      <c r="L476" s="2"/>
      <c r="N476" s="2"/>
      <c r="O476" s="2"/>
      <c r="Q476" s="2"/>
      <c r="R476" s="2"/>
      <c r="T476" s="2"/>
      <c r="U476" s="2"/>
      <c r="W476" s="2"/>
      <c r="X476" s="2"/>
      <c r="Z476" s="2"/>
      <c r="AA476" s="2"/>
      <c r="AC476" s="2"/>
      <c r="AD476" s="2"/>
      <c r="AF476" s="2"/>
      <c r="AG476" s="2"/>
      <c r="AI476" s="2"/>
      <c r="AJ476" s="2"/>
      <c r="AL476" s="2"/>
      <c r="AM476" s="2"/>
      <c r="AO476" s="2"/>
      <c r="AP476" s="2"/>
    </row>
    <row r="477" spans="2:42">
      <c r="B477" s="2"/>
      <c r="C477" s="2"/>
      <c r="D477" s="2"/>
      <c r="E477" s="2"/>
      <c r="F477" s="2"/>
      <c r="H477" s="2"/>
      <c r="I477" s="2"/>
      <c r="K477" s="2"/>
      <c r="L477" s="2"/>
      <c r="N477" s="2"/>
      <c r="O477" s="2"/>
      <c r="Q477" s="2"/>
      <c r="R477" s="2"/>
      <c r="T477" s="2"/>
      <c r="U477" s="2"/>
      <c r="W477" s="2"/>
      <c r="X477" s="2"/>
      <c r="Z477" s="2"/>
      <c r="AA477" s="2"/>
      <c r="AC477" s="2"/>
      <c r="AD477" s="2"/>
      <c r="AF477" s="2"/>
      <c r="AG477" s="2"/>
      <c r="AI477" s="2"/>
      <c r="AJ477" s="2"/>
      <c r="AL477" s="2"/>
      <c r="AM477" s="2"/>
      <c r="AO477" s="2"/>
      <c r="AP477" s="2"/>
    </row>
    <row r="478" spans="2:42">
      <c r="B478" s="2"/>
      <c r="C478" s="2"/>
      <c r="D478" s="2"/>
      <c r="E478" s="2"/>
      <c r="F478" s="2"/>
      <c r="H478" s="2"/>
      <c r="I478" s="2"/>
      <c r="K478" s="2"/>
      <c r="L478" s="2"/>
      <c r="N478" s="2"/>
      <c r="O478" s="2"/>
      <c r="Q478" s="2"/>
      <c r="R478" s="2"/>
      <c r="T478" s="2"/>
      <c r="U478" s="2"/>
      <c r="W478" s="2"/>
      <c r="X478" s="2"/>
      <c r="Z478" s="2"/>
      <c r="AA478" s="2"/>
      <c r="AC478" s="2"/>
      <c r="AD478" s="2"/>
      <c r="AF478" s="2"/>
      <c r="AG478" s="2"/>
      <c r="AI478" s="2"/>
      <c r="AJ478" s="2"/>
      <c r="AL478" s="2"/>
      <c r="AM478" s="2"/>
      <c r="AO478" s="2"/>
      <c r="AP478" s="2"/>
    </row>
    <row r="479" spans="2:42">
      <c r="B479" s="2"/>
      <c r="C479" s="2"/>
      <c r="D479" s="2"/>
      <c r="E479" s="2"/>
      <c r="F479" s="2"/>
      <c r="H479" s="2"/>
      <c r="I479" s="2"/>
      <c r="K479" s="2"/>
      <c r="L479" s="2"/>
      <c r="N479" s="2"/>
      <c r="O479" s="2"/>
      <c r="Q479" s="2"/>
      <c r="R479" s="2"/>
      <c r="T479" s="2"/>
      <c r="U479" s="2"/>
      <c r="W479" s="2"/>
      <c r="X479" s="2"/>
      <c r="Z479" s="2"/>
      <c r="AA479" s="2"/>
      <c r="AC479" s="2"/>
      <c r="AD479" s="2"/>
      <c r="AF479" s="2"/>
      <c r="AG479" s="2"/>
      <c r="AI479" s="2"/>
      <c r="AJ479" s="2"/>
      <c r="AL479" s="2"/>
      <c r="AM479" s="2"/>
      <c r="AO479" s="2"/>
      <c r="AP479" s="2"/>
    </row>
    <row r="480" spans="2:42">
      <c r="B480" s="2"/>
      <c r="C480" s="2"/>
      <c r="D480" s="2"/>
      <c r="E480" s="2"/>
      <c r="F480" s="2"/>
      <c r="H480" s="2"/>
      <c r="I480" s="2"/>
      <c r="K480" s="2"/>
      <c r="L480" s="2"/>
      <c r="N480" s="2"/>
      <c r="O480" s="2"/>
      <c r="Q480" s="2"/>
      <c r="R480" s="2"/>
      <c r="T480" s="2"/>
      <c r="U480" s="2"/>
      <c r="W480" s="2"/>
      <c r="X480" s="2"/>
      <c r="Z480" s="2"/>
      <c r="AA480" s="2"/>
      <c r="AC480" s="2"/>
      <c r="AD480" s="2"/>
      <c r="AF480" s="2"/>
      <c r="AG480" s="2"/>
      <c r="AI480" s="2"/>
      <c r="AJ480" s="2"/>
      <c r="AL480" s="2"/>
      <c r="AM480" s="2"/>
      <c r="AO480" s="2"/>
      <c r="AP480" s="2"/>
    </row>
    <row r="481" spans="2:42">
      <c r="B481" s="2"/>
      <c r="C481" s="2"/>
      <c r="D481" s="2"/>
      <c r="E481" s="2"/>
      <c r="F481" s="2"/>
      <c r="H481" s="2"/>
      <c r="I481" s="2"/>
      <c r="K481" s="2"/>
      <c r="L481" s="2"/>
      <c r="N481" s="2"/>
      <c r="O481" s="2"/>
      <c r="Q481" s="2"/>
      <c r="R481" s="2"/>
      <c r="T481" s="2"/>
      <c r="U481" s="2"/>
      <c r="W481" s="2"/>
      <c r="X481" s="2"/>
      <c r="Z481" s="2"/>
      <c r="AA481" s="2"/>
      <c r="AC481" s="2"/>
      <c r="AD481" s="2"/>
      <c r="AF481" s="2"/>
      <c r="AG481" s="2"/>
      <c r="AI481" s="2"/>
      <c r="AJ481" s="2"/>
      <c r="AL481" s="2"/>
      <c r="AM481" s="2"/>
      <c r="AO481" s="2"/>
      <c r="AP481" s="2"/>
    </row>
    <row r="482" spans="2:42">
      <c r="B482" s="2"/>
      <c r="C482" s="2"/>
      <c r="D482" s="2"/>
      <c r="E482" s="2"/>
      <c r="F482" s="2"/>
      <c r="H482" s="2"/>
      <c r="I482" s="2"/>
      <c r="K482" s="2"/>
      <c r="L482" s="2"/>
      <c r="N482" s="2"/>
      <c r="O482" s="2"/>
      <c r="Q482" s="2"/>
      <c r="R482" s="2"/>
      <c r="T482" s="2"/>
      <c r="U482" s="2"/>
      <c r="W482" s="2"/>
      <c r="X482" s="2"/>
      <c r="Z482" s="2"/>
      <c r="AA482" s="2"/>
      <c r="AC482" s="2"/>
      <c r="AD482" s="2"/>
      <c r="AF482" s="2"/>
      <c r="AG482" s="2"/>
      <c r="AI482" s="2"/>
      <c r="AJ482" s="2"/>
      <c r="AL482" s="2"/>
      <c r="AM482" s="2"/>
      <c r="AO482" s="2"/>
      <c r="AP482" s="2"/>
    </row>
    <row r="483" spans="2:42">
      <c r="B483" s="2"/>
      <c r="C483" s="2"/>
      <c r="D483" s="2"/>
      <c r="E483" s="2"/>
      <c r="F483" s="2"/>
      <c r="H483" s="2"/>
      <c r="I483" s="2"/>
      <c r="K483" s="2"/>
      <c r="L483" s="2"/>
      <c r="N483" s="2"/>
      <c r="O483" s="2"/>
      <c r="Q483" s="2"/>
      <c r="R483" s="2"/>
      <c r="T483" s="2"/>
      <c r="U483" s="2"/>
      <c r="W483" s="2"/>
      <c r="X483" s="2"/>
      <c r="Z483" s="2"/>
      <c r="AA483" s="2"/>
      <c r="AC483" s="2"/>
      <c r="AD483" s="2"/>
      <c r="AF483" s="2"/>
      <c r="AG483" s="2"/>
      <c r="AI483" s="2"/>
      <c r="AJ483" s="2"/>
      <c r="AL483" s="2"/>
      <c r="AM483" s="2"/>
      <c r="AO483" s="2"/>
      <c r="AP483" s="2"/>
    </row>
    <row r="484" spans="2:42">
      <c r="B484" s="2"/>
      <c r="C484" s="2"/>
      <c r="D484" s="2"/>
      <c r="E484" s="2"/>
      <c r="F484" s="2"/>
      <c r="H484" s="2"/>
      <c r="I484" s="2"/>
      <c r="K484" s="2"/>
      <c r="L484" s="2"/>
      <c r="N484" s="2"/>
      <c r="O484" s="2"/>
      <c r="Q484" s="2"/>
      <c r="R484" s="2"/>
      <c r="T484" s="2"/>
      <c r="U484" s="2"/>
      <c r="W484" s="2"/>
      <c r="X484" s="2"/>
      <c r="Z484" s="2"/>
      <c r="AA484" s="2"/>
      <c r="AC484" s="2"/>
      <c r="AD484" s="2"/>
      <c r="AF484" s="2"/>
      <c r="AG484" s="2"/>
      <c r="AI484" s="2"/>
      <c r="AJ484" s="2"/>
      <c r="AL484" s="2"/>
      <c r="AM484" s="2"/>
      <c r="AO484" s="2"/>
      <c r="AP484" s="2"/>
    </row>
    <row r="485" spans="2:42">
      <c r="B485" s="2"/>
      <c r="C485" s="2"/>
      <c r="D485" s="2"/>
      <c r="E485" s="2"/>
      <c r="F485" s="2"/>
      <c r="H485" s="2"/>
      <c r="I485" s="2"/>
      <c r="K485" s="2"/>
      <c r="L485" s="2"/>
      <c r="N485" s="2"/>
      <c r="O485" s="2"/>
      <c r="Q485" s="2"/>
      <c r="R485" s="2"/>
      <c r="T485" s="2"/>
      <c r="U485" s="2"/>
      <c r="W485" s="2"/>
      <c r="X485" s="2"/>
      <c r="Z485" s="2"/>
      <c r="AA485" s="2"/>
      <c r="AC485" s="2"/>
      <c r="AD485" s="2"/>
      <c r="AF485" s="2"/>
      <c r="AG485" s="2"/>
      <c r="AI485" s="2"/>
      <c r="AJ485" s="2"/>
      <c r="AL485" s="2"/>
      <c r="AM485" s="2"/>
      <c r="AO485" s="2"/>
      <c r="AP485" s="2"/>
    </row>
    <row r="486" spans="2:42">
      <c r="B486" s="2"/>
      <c r="C486" s="2"/>
      <c r="D486" s="2"/>
      <c r="E486" s="2"/>
      <c r="F486" s="2"/>
      <c r="H486" s="2"/>
      <c r="I486" s="2"/>
      <c r="K486" s="2"/>
      <c r="L486" s="2"/>
      <c r="N486" s="2"/>
      <c r="O486" s="2"/>
      <c r="Q486" s="2"/>
      <c r="R486" s="2"/>
      <c r="T486" s="2"/>
      <c r="U486" s="2"/>
      <c r="W486" s="2"/>
      <c r="X486" s="2"/>
      <c r="Z486" s="2"/>
      <c r="AA486" s="2"/>
      <c r="AC486" s="2"/>
      <c r="AD486" s="2"/>
      <c r="AF486" s="2"/>
      <c r="AG486" s="2"/>
      <c r="AI486" s="2"/>
      <c r="AJ486" s="2"/>
      <c r="AL486" s="2"/>
      <c r="AM486" s="2"/>
      <c r="AO486" s="2"/>
      <c r="AP486" s="2"/>
    </row>
    <row r="487" spans="2:42">
      <c r="B487" s="2"/>
      <c r="C487" s="2"/>
      <c r="D487" s="2"/>
      <c r="E487" s="2"/>
      <c r="F487" s="2"/>
      <c r="H487" s="2"/>
      <c r="I487" s="2"/>
      <c r="K487" s="2"/>
      <c r="L487" s="2"/>
      <c r="N487" s="2"/>
      <c r="O487" s="2"/>
      <c r="Q487" s="2"/>
      <c r="R487" s="2"/>
      <c r="T487" s="2"/>
      <c r="U487" s="2"/>
      <c r="W487" s="2"/>
      <c r="X487" s="2"/>
      <c r="Z487" s="2"/>
      <c r="AA487" s="2"/>
      <c r="AC487" s="2"/>
      <c r="AD487" s="2"/>
      <c r="AF487" s="2"/>
      <c r="AG487" s="2"/>
      <c r="AI487" s="2"/>
      <c r="AJ487" s="2"/>
      <c r="AL487" s="2"/>
      <c r="AM487" s="2"/>
      <c r="AO487" s="2"/>
      <c r="AP487" s="2"/>
    </row>
    <row r="488" spans="2:42">
      <c r="B488" s="2"/>
      <c r="C488" s="2"/>
      <c r="D488" s="2"/>
      <c r="E488" s="2"/>
      <c r="F488" s="2"/>
      <c r="H488" s="2"/>
      <c r="I488" s="2"/>
      <c r="K488" s="2"/>
      <c r="L488" s="2"/>
      <c r="N488" s="2"/>
      <c r="O488" s="2"/>
      <c r="Q488" s="2"/>
      <c r="R488" s="2"/>
      <c r="T488" s="2"/>
      <c r="U488" s="2"/>
      <c r="W488" s="2"/>
      <c r="X488" s="2"/>
      <c r="Z488" s="2"/>
      <c r="AA488" s="2"/>
      <c r="AC488" s="2"/>
      <c r="AD488" s="2"/>
      <c r="AF488" s="2"/>
      <c r="AG488" s="2"/>
      <c r="AI488" s="2"/>
      <c r="AJ488" s="2"/>
      <c r="AL488" s="2"/>
      <c r="AM488" s="2"/>
      <c r="AO488" s="2"/>
      <c r="AP488" s="2"/>
    </row>
    <row r="489" spans="2:42">
      <c r="B489" s="2"/>
      <c r="C489" s="2"/>
      <c r="D489" s="2"/>
      <c r="E489" s="2"/>
      <c r="F489" s="2"/>
      <c r="H489" s="2"/>
      <c r="I489" s="2"/>
      <c r="K489" s="2"/>
      <c r="L489" s="2"/>
      <c r="N489" s="2"/>
      <c r="O489" s="2"/>
      <c r="Q489" s="2"/>
      <c r="R489" s="2"/>
      <c r="T489" s="2"/>
      <c r="U489" s="2"/>
      <c r="W489" s="2"/>
      <c r="X489" s="2"/>
      <c r="Z489" s="2"/>
      <c r="AA489" s="2"/>
      <c r="AC489" s="2"/>
      <c r="AD489" s="2"/>
      <c r="AF489" s="2"/>
      <c r="AG489" s="2"/>
      <c r="AI489" s="2"/>
      <c r="AJ489" s="2"/>
      <c r="AL489" s="2"/>
      <c r="AM489" s="2"/>
      <c r="AO489" s="2"/>
      <c r="AP489" s="2"/>
    </row>
    <row r="490" spans="2:42">
      <c r="B490" s="2"/>
      <c r="C490" s="2"/>
      <c r="D490" s="2"/>
      <c r="E490" s="2"/>
      <c r="F490" s="2"/>
      <c r="H490" s="2"/>
      <c r="I490" s="2"/>
      <c r="K490" s="2"/>
      <c r="L490" s="2"/>
      <c r="N490" s="2"/>
      <c r="O490" s="2"/>
      <c r="Q490" s="2"/>
      <c r="R490" s="2"/>
      <c r="T490" s="2"/>
      <c r="U490" s="2"/>
      <c r="W490" s="2"/>
      <c r="X490" s="2"/>
      <c r="Z490" s="2"/>
      <c r="AA490" s="2"/>
      <c r="AC490" s="2"/>
      <c r="AD490" s="2"/>
      <c r="AF490" s="2"/>
      <c r="AG490" s="2"/>
      <c r="AI490" s="2"/>
      <c r="AJ490" s="2"/>
      <c r="AL490" s="2"/>
      <c r="AM490" s="2"/>
      <c r="AO490" s="2"/>
      <c r="AP490" s="2"/>
    </row>
    <row r="491" spans="2:42">
      <c r="B491" s="2"/>
      <c r="C491" s="2"/>
      <c r="D491" s="2"/>
      <c r="E491" s="2"/>
      <c r="F491" s="2"/>
      <c r="H491" s="2"/>
      <c r="I491" s="2"/>
      <c r="K491" s="2"/>
      <c r="L491" s="2"/>
      <c r="N491" s="2"/>
      <c r="O491" s="2"/>
      <c r="Q491" s="2"/>
      <c r="R491" s="2"/>
      <c r="T491" s="2"/>
      <c r="U491" s="2"/>
      <c r="W491" s="2"/>
      <c r="X491" s="2"/>
      <c r="Z491" s="2"/>
      <c r="AA491" s="2"/>
      <c r="AC491" s="2"/>
      <c r="AD491" s="2"/>
      <c r="AF491" s="2"/>
      <c r="AG491" s="2"/>
      <c r="AI491" s="2"/>
      <c r="AJ491" s="2"/>
      <c r="AL491" s="2"/>
      <c r="AM491" s="2"/>
      <c r="AO491" s="2"/>
      <c r="AP491" s="2"/>
    </row>
    <row r="492" spans="2:42">
      <c r="B492" s="2"/>
      <c r="C492" s="2"/>
      <c r="D492" s="2"/>
      <c r="E492" s="2"/>
      <c r="F492" s="2"/>
      <c r="H492" s="2"/>
      <c r="I492" s="2"/>
      <c r="K492" s="2"/>
      <c r="L492" s="2"/>
      <c r="N492" s="2"/>
      <c r="O492" s="2"/>
      <c r="Q492" s="2"/>
      <c r="R492" s="2"/>
      <c r="T492" s="2"/>
      <c r="U492" s="2"/>
      <c r="W492" s="2"/>
      <c r="X492" s="2"/>
      <c r="Z492" s="2"/>
      <c r="AA492" s="2"/>
      <c r="AC492" s="2"/>
      <c r="AD492" s="2"/>
      <c r="AF492" s="2"/>
      <c r="AG492" s="2"/>
      <c r="AI492" s="2"/>
      <c r="AJ492" s="2"/>
      <c r="AL492" s="2"/>
      <c r="AM492" s="2"/>
      <c r="AO492" s="2"/>
      <c r="AP492" s="2"/>
    </row>
    <row r="493" spans="2:42">
      <c r="B493" s="2"/>
      <c r="C493" s="2"/>
      <c r="D493" s="2"/>
      <c r="E493" s="2"/>
      <c r="F493" s="2"/>
      <c r="H493" s="2"/>
      <c r="I493" s="2"/>
      <c r="K493" s="2"/>
      <c r="L493" s="2"/>
      <c r="N493" s="2"/>
      <c r="O493" s="2"/>
      <c r="Q493" s="2"/>
      <c r="R493" s="2"/>
      <c r="T493" s="2"/>
      <c r="U493" s="2"/>
      <c r="W493" s="2"/>
      <c r="X493" s="2"/>
      <c r="Z493" s="2"/>
      <c r="AA493" s="2"/>
      <c r="AC493" s="2"/>
      <c r="AD493" s="2"/>
      <c r="AF493" s="2"/>
      <c r="AG493" s="2"/>
      <c r="AI493" s="2"/>
      <c r="AJ493" s="2"/>
      <c r="AL493" s="2"/>
      <c r="AM493" s="2"/>
      <c r="AO493" s="2"/>
      <c r="AP493" s="2"/>
    </row>
    <row r="494" spans="2:42">
      <c r="B494" s="2"/>
      <c r="C494" s="2"/>
      <c r="D494" s="2"/>
      <c r="E494" s="2"/>
      <c r="F494" s="2"/>
      <c r="H494" s="2"/>
      <c r="I494" s="2"/>
      <c r="K494" s="2"/>
      <c r="L494" s="2"/>
      <c r="N494" s="2"/>
      <c r="O494" s="2"/>
      <c r="Q494" s="2"/>
      <c r="R494" s="2"/>
      <c r="T494" s="2"/>
      <c r="U494" s="2"/>
      <c r="W494" s="2"/>
      <c r="X494" s="2"/>
      <c r="Z494" s="2"/>
      <c r="AA494" s="2"/>
      <c r="AC494" s="2"/>
      <c r="AD494" s="2"/>
      <c r="AF494" s="2"/>
      <c r="AG494" s="2"/>
      <c r="AI494" s="2"/>
      <c r="AJ494" s="2"/>
      <c r="AL494" s="2"/>
      <c r="AM494" s="2"/>
      <c r="AO494" s="2"/>
      <c r="AP494" s="2"/>
    </row>
    <row r="495" spans="2:42">
      <c r="B495" s="2"/>
      <c r="C495" s="2"/>
      <c r="D495" s="2"/>
      <c r="E495" s="2"/>
      <c r="F495" s="2"/>
      <c r="H495" s="2"/>
      <c r="I495" s="2"/>
      <c r="K495" s="2"/>
      <c r="L495" s="2"/>
      <c r="N495" s="2"/>
      <c r="O495" s="2"/>
      <c r="Q495" s="2"/>
      <c r="R495" s="2"/>
      <c r="T495" s="2"/>
      <c r="U495" s="2"/>
      <c r="W495" s="2"/>
      <c r="X495" s="2"/>
      <c r="Z495" s="2"/>
      <c r="AA495" s="2"/>
      <c r="AC495" s="2"/>
      <c r="AD495" s="2"/>
      <c r="AF495" s="2"/>
      <c r="AG495" s="2"/>
      <c r="AI495" s="2"/>
      <c r="AJ495" s="2"/>
      <c r="AL495" s="2"/>
      <c r="AM495" s="2"/>
      <c r="AO495" s="2"/>
      <c r="AP495" s="2"/>
    </row>
    <row r="496" spans="2:42">
      <c r="B496" s="2"/>
      <c r="C496" s="2"/>
      <c r="D496" s="2"/>
      <c r="E496" s="2"/>
      <c r="F496" s="2"/>
      <c r="H496" s="2"/>
      <c r="I496" s="2"/>
      <c r="K496" s="2"/>
      <c r="L496" s="2"/>
      <c r="N496" s="2"/>
      <c r="O496" s="2"/>
      <c r="Q496" s="2"/>
      <c r="R496" s="2"/>
      <c r="T496" s="2"/>
      <c r="U496" s="2"/>
      <c r="W496" s="2"/>
      <c r="X496" s="2"/>
      <c r="Z496" s="2"/>
      <c r="AA496" s="2"/>
      <c r="AC496" s="2"/>
      <c r="AD496" s="2"/>
      <c r="AF496" s="2"/>
      <c r="AG496" s="2"/>
      <c r="AI496" s="2"/>
      <c r="AJ496" s="2"/>
      <c r="AL496" s="2"/>
      <c r="AM496" s="2"/>
      <c r="AO496" s="2"/>
      <c r="AP496" s="2"/>
    </row>
    <row r="497" spans="2:42">
      <c r="B497" s="2"/>
      <c r="C497" s="2"/>
      <c r="D497" s="2"/>
      <c r="E497" s="2"/>
      <c r="F497" s="2"/>
      <c r="H497" s="2"/>
      <c r="I497" s="2"/>
      <c r="K497" s="2"/>
      <c r="L497" s="2"/>
      <c r="N497" s="2"/>
      <c r="O497" s="2"/>
      <c r="Q497" s="2"/>
      <c r="R497" s="2"/>
      <c r="T497" s="2"/>
      <c r="U497" s="2"/>
      <c r="W497" s="2"/>
      <c r="X497" s="2"/>
      <c r="Z497" s="2"/>
      <c r="AA497" s="2"/>
      <c r="AC497" s="2"/>
      <c r="AD497" s="2"/>
      <c r="AF497" s="2"/>
      <c r="AG497" s="2"/>
      <c r="AI497" s="2"/>
      <c r="AJ497" s="2"/>
      <c r="AL497" s="2"/>
      <c r="AM497" s="2"/>
      <c r="AO497" s="2"/>
      <c r="AP497" s="2"/>
    </row>
    <row r="498" spans="2:42">
      <c r="B498" s="2"/>
      <c r="C498" s="2"/>
      <c r="D498" s="2"/>
      <c r="E498" s="2"/>
      <c r="F498" s="2"/>
      <c r="H498" s="2"/>
      <c r="I498" s="2"/>
      <c r="K498" s="2"/>
      <c r="L498" s="2"/>
      <c r="N498" s="2"/>
      <c r="O498" s="2"/>
      <c r="Q498" s="2"/>
      <c r="R498" s="2"/>
      <c r="T498" s="2"/>
      <c r="U498" s="2"/>
      <c r="W498" s="2"/>
      <c r="X498" s="2"/>
      <c r="Z498" s="2"/>
      <c r="AA498" s="2"/>
      <c r="AC498" s="2"/>
      <c r="AD498" s="2"/>
      <c r="AF498" s="2"/>
      <c r="AG498" s="2"/>
      <c r="AI498" s="2"/>
      <c r="AJ498" s="2"/>
      <c r="AL498" s="2"/>
      <c r="AM498" s="2"/>
      <c r="AO498" s="2"/>
      <c r="AP498" s="2"/>
    </row>
    <row r="499" spans="2:42">
      <c r="B499" s="2"/>
      <c r="C499" s="2"/>
      <c r="D499" s="2"/>
      <c r="E499" s="2"/>
      <c r="F499" s="2"/>
      <c r="H499" s="2"/>
      <c r="I499" s="2"/>
      <c r="K499" s="2"/>
      <c r="L499" s="2"/>
      <c r="N499" s="2"/>
      <c r="O499" s="2"/>
      <c r="Q499" s="2"/>
      <c r="R499" s="2"/>
      <c r="T499" s="2"/>
      <c r="U499" s="2"/>
      <c r="W499" s="2"/>
      <c r="X499" s="2"/>
      <c r="Z499" s="2"/>
      <c r="AA499" s="2"/>
      <c r="AC499" s="2"/>
      <c r="AD499" s="2"/>
      <c r="AF499" s="2"/>
      <c r="AG499" s="2"/>
      <c r="AI499" s="2"/>
      <c r="AJ499" s="2"/>
      <c r="AL499" s="2"/>
      <c r="AM499" s="2"/>
      <c r="AO499" s="2"/>
      <c r="AP499" s="2"/>
    </row>
    <row r="500" spans="2:42">
      <c r="B500" s="2"/>
      <c r="C500" s="2"/>
      <c r="D500" s="2"/>
      <c r="E500" s="2"/>
      <c r="F500" s="2"/>
      <c r="H500" s="2"/>
      <c r="I500" s="2"/>
      <c r="K500" s="2"/>
      <c r="L500" s="2"/>
      <c r="N500" s="2"/>
      <c r="O500" s="2"/>
      <c r="Q500" s="2"/>
      <c r="R500" s="2"/>
      <c r="T500" s="2"/>
      <c r="U500" s="2"/>
      <c r="W500" s="2"/>
      <c r="X500" s="2"/>
      <c r="Z500" s="2"/>
      <c r="AA500" s="2"/>
      <c r="AC500" s="2"/>
      <c r="AD500" s="2"/>
      <c r="AF500" s="2"/>
      <c r="AG500" s="2"/>
      <c r="AI500" s="2"/>
      <c r="AJ500" s="2"/>
      <c r="AL500" s="2"/>
      <c r="AM500" s="2"/>
      <c r="AO500" s="2"/>
      <c r="AP500" s="2"/>
    </row>
    <row r="501" spans="2:42">
      <c r="B501" s="2"/>
      <c r="C501" s="2"/>
      <c r="D501" s="2"/>
      <c r="E501" s="2"/>
      <c r="F501" s="2"/>
      <c r="H501" s="2"/>
      <c r="I501" s="2"/>
      <c r="K501" s="2"/>
      <c r="L501" s="2"/>
      <c r="N501" s="2"/>
      <c r="O501" s="2"/>
      <c r="Q501" s="2"/>
      <c r="R501" s="2"/>
      <c r="T501" s="2"/>
      <c r="U501" s="2"/>
      <c r="W501" s="2"/>
      <c r="X501" s="2"/>
      <c r="Z501" s="2"/>
      <c r="AA501" s="2"/>
      <c r="AC501" s="2"/>
      <c r="AD501" s="2"/>
      <c r="AF501" s="2"/>
      <c r="AG501" s="2"/>
      <c r="AI501" s="2"/>
      <c r="AJ501" s="2"/>
      <c r="AL501" s="2"/>
      <c r="AM501" s="2"/>
      <c r="AO501" s="2"/>
      <c r="AP501" s="2"/>
    </row>
    <row r="502" spans="2:42">
      <c r="B502" s="2"/>
      <c r="C502" s="2"/>
      <c r="D502" s="2"/>
      <c r="E502" s="2"/>
      <c r="F502" s="2"/>
      <c r="H502" s="2"/>
      <c r="I502" s="2"/>
      <c r="K502" s="2"/>
      <c r="L502" s="2"/>
      <c r="N502" s="2"/>
      <c r="O502" s="2"/>
      <c r="Q502" s="2"/>
      <c r="R502" s="2"/>
      <c r="T502" s="2"/>
      <c r="U502" s="2"/>
      <c r="W502" s="2"/>
      <c r="X502" s="2"/>
      <c r="Z502" s="2"/>
      <c r="AA502" s="2"/>
      <c r="AC502" s="2"/>
      <c r="AD502" s="2"/>
      <c r="AF502" s="2"/>
      <c r="AG502" s="2"/>
      <c r="AI502" s="2"/>
      <c r="AJ502" s="2"/>
      <c r="AL502" s="2"/>
      <c r="AM502" s="2"/>
      <c r="AO502" s="2"/>
      <c r="AP502" s="2"/>
    </row>
    <row r="503" spans="2:42">
      <c r="B503" s="2"/>
      <c r="C503" s="2"/>
      <c r="D503" s="2"/>
      <c r="E503" s="2"/>
      <c r="F503" s="2"/>
      <c r="H503" s="2"/>
      <c r="I503" s="2"/>
      <c r="K503" s="2"/>
      <c r="L503" s="2"/>
      <c r="N503" s="2"/>
      <c r="O503" s="2"/>
      <c r="Q503" s="2"/>
      <c r="R503" s="2"/>
      <c r="T503" s="2"/>
      <c r="U503" s="2"/>
      <c r="W503" s="2"/>
      <c r="X503" s="2"/>
      <c r="Z503" s="2"/>
      <c r="AA503" s="2"/>
      <c r="AC503" s="2"/>
      <c r="AD503" s="2"/>
      <c r="AF503" s="2"/>
      <c r="AG503" s="2"/>
      <c r="AI503" s="2"/>
      <c r="AJ503" s="2"/>
      <c r="AL503" s="2"/>
      <c r="AM503" s="2"/>
      <c r="AO503" s="2"/>
      <c r="AP503" s="2"/>
    </row>
    <row r="504" spans="2:42">
      <c r="B504" s="2"/>
      <c r="C504" s="2"/>
      <c r="D504" s="2"/>
      <c r="E504" s="2"/>
      <c r="F504" s="2"/>
      <c r="H504" s="2"/>
      <c r="I504" s="2"/>
      <c r="K504" s="2"/>
      <c r="L504" s="2"/>
      <c r="N504" s="2"/>
      <c r="O504" s="2"/>
      <c r="Q504" s="2"/>
      <c r="R504" s="2"/>
      <c r="T504" s="2"/>
      <c r="U504" s="2"/>
      <c r="W504" s="2"/>
      <c r="X504" s="2"/>
      <c r="Z504" s="2"/>
      <c r="AA504" s="2"/>
      <c r="AC504" s="2"/>
      <c r="AD504" s="2"/>
      <c r="AF504" s="2"/>
      <c r="AG504" s="2"/>
      <c r="AI504" s="2"/>
      <c r="AJ504" s="2"/>
      <c r="AL504" s="2"/>
      <c r="AM504" s="2"/>
      <c r="AO504" s="2"/>
      <c r="AP504" s="2"/>
    </row>
    <row r="505" spans="2:42">
      <c r="B505" s="2"/>
      <c r="C505" s="2"/>
      <c r="D505" s="2"/>
      <c r="E505" s="2"/>
      <c r="F505" s="2"/>
      <c r="H505" s="2"/>
      <c r="I505" s="2"/>
      <c r="K505" s="2"/>
      <c r="L505" s="2"/>
      <c r="N505" s="2"/>
      <c r="O505" s="2"/>
      <c r="Q505" s="2"/>
      <c r="R505" s="2"/>
      <c r="T505" s="2"/>
      <c r="U505" s="2"/>
      <c r="W505" s="2"/>
      <c r="X505" s="2"/>
      <c r="Z505" s="2"/>
      <c r="AA505" s="2"/>
      <c r="AC505" s="2"/>
      <c r="AD505" s="2"/>
      <c r="AF505" s="2"/>
      <c r="AG505" s="2"/>
      <c r="AI505" s="2"/>
      <c r="AJ505" s="2"/>
      <c r="AL505" s="2"/>
      <c r="AM505" s="2"/>
      <c r="AO505" s="2"/>
      <c r="AP505" s="2"/>
    </row>
    <row r="506" spans="2:42">
      <c r="B506" s="2"/>
      <c r="C506" s="2"/>
      <c r="D506" s="2"/>
      <c r="E506" s="2"/>
      <c r="F506" s="2"/>
      <c r="H506" s="2"/>
      <c r="I506" s="2"/>
      <c r="K506" s="2"/>
      <c r="L506" s="2"/>
      <c r="N506" s="2"/>
      <c r="O506" s="2"/>
      <c r="Q506" s="2"/>
      <c r="R506" s="2"/>
      <c r="T506" s="2"/>
      <c r="U506" s="2"/>
      <c r="W506" s="2"/>
      <c r="X506" s="2"/>
      <c r="Z506" s="2"/>
      <c r="AA506" s="2"/>
      <c r="AC506" s="2"/>
      <c r="AD506" s="2"/>
      <c r="AF506" s="2"/>
      <c r="AG506" s="2"/>
      <c r="AI506" s="2"/>
      <c r="AJ506" s="2"/>
      <c r="AL506" s="2"/>
      <c r="AM506" s="2"/>
      <c r="AO506" s="2"/>
      <c r="AP506" s="2"/>
    </row>
    <row r="507" spans="2:42">
      <c r="B507" s="2"/>
      <c r="C507" s="2"/>
      <c r="D507" s="2"/>
      <c r="E507" s="2"/>
      <c r="F507" s="2"/>
      <c r="H507" s="2"/>
      <c r="I507" s="2"/>
      <c r="K507" s="2"/>
      <c r="L507" s="2"/>
      <c r="N507" s="2"/>
      <c r="O507" s="2"/>
      <c r="Q507" s="2"/>
      <c r="R507" s="2"/>
      <c r="T507" s="2"/>
      <c r="U507" s="2"/>
      <c r="W507" s="2"/>
      <c r="X507" s="2"/>
      <c r="Z507" s="2"/>
      <c r="AA507" s="2"/>
      <c r="AC507" s="2"/>
      <c r="AD507" s="2"/>
      <c r="AF507" s="2"/>
      <c r="AG507" s="2"/>
      <c r="AI507" s="2"/>
      <c r="AJ507" s="2"/>
      <c r="AL507" s="2"/>
      <c r="AM507" s="2"/>
      <c r="AO507" s="2"/>
      <c r="AP507" s="2"/>
    </row>
    <row r="508" spans="2:42">
      <c r="B508" s="2"/>
      <c r="C508" s="2"/>
      <c r="D508" s="2"/>
      <c r="E508" s="2"/>
      <c r="F508" s="2"/>
      <c r="H508" s="2"/>
      <c r="I508" s="2"/>
      <c r="K508" s="2"/>
      <c r="L508" s="2"/>
      <c r="N508" s="2"/>
      <c r="O508" s="2"/>
      <c r="Q508" s="2"/>
      <c r="R508" s="2"/>
      <c r="T508" s="2"/>
      <c r="U508" s="2"/>
      <c r="W508" s="2"/>
      <c r="X508" s="2"/>
      <c r="Z508" s="2"/>
      <c r="AA508" s="2"/>
      <c r="AC508" s="2"/>
      <c r="AD508" s="2"/>
      <c r="AF508" s="2"/>
      <c r="AG508" s="2"/>
      <c r="AI508" s="2"/>
      <c r="AJ508" s="2"/>
      <c r="AL508" s="2"/>
      <c r="AM508" s="2"/>
      <c r="AO508" s="2"/>
      <c r="AP508" s="2"/>
    </row>
    <row r="509" spans="2:42">
      <c r="B509" s="2"/>
      <c r="C509" s="2"/>
      <c r="D509" s="2"/>
      <c r="E509" s="2"/>
      <c r="F509" s="2"/>
      <c r="H509" s="2"/>
      <c r="I509" s="2"/>
      <c r="K509" s="2"/>
      <c r="L509" s="2"/>
      <c r="N509" s="2"/>
      <c r="O509" s="2"/>
      <c r="Q509" s="2"/>
      <c r="R509" s="2"/>
      <c r="T509" s="2"/>
      <c r="U509" s="2"/>
      <c r="W509" s="2"/>
      <c r="X509" s="2"/>
      <c r="Z509" s="2"/>
      <c r="AA509" s="2"/>
      <c r="AC509" s="2"/>
      <c r="AD509" s="2"/>
      <c r="AF509" s="2"/>
      <c r="AG509" s="2"/>
      <c r="AI509" s="2"/>
      <c r="AJ509" s="2"/>
      <c r="AL509" s="2"/>
      <c r="AM509" s="2"/>
      <c r="AO509" s="2"/>
      <c r="AP509" s="2"/>
    </row>
    <row r="510" spans="2:42">
      <c r="B510" s="2"/>
      <c r="C510" s="2"/>
      <c r="D510" s="2"/>
      <c r="E510" s="2"/>
      <c r="F510" s="2"/>
      <c r="H510" s="2"/>
      <c r="I510" s="2"/>
      <c r="K510" s="2"/>
      <c r="L510" s="2"/>
      <c r="N510" s="2"/>
      <c r="O510" s="2"/>
      <c r="Q510" s="2"/>
      <c r="R510" s="2"/>
      <c r="T510" s="2"/>
      <c r="U510" s="2"/>
      <c r="W510" s="2"/>
      <c r="X510" s="2"/>
      <c r="Z510" s="2"/>
      <c r="AA510" s="2"/>
      <c r="AC510" s="2"/>
      <c r="AD510" s="2"/>
      <c r="AF510" s="2"/>
      <c r="AG510" s="2"/>
      <c r="AI510" s="2"/>
      <c r="AJ510" s="2"/>
      <c r="AL510" s="2"/>
      <c r="AM510" s="2"/>
      <c r="AO510" s="2"/>
      <c r="AP510" s="2"/>
    </row>
    <row r="511" spans="2:42">
      <c r="B511" s="2"/>
      <c r="C511" s="2"/>
      <c r="D511" s="2"/>
      <c r="E511" s="2"/>
      <c r="F511" s="2"/>
      <c r="H511" s="2"/>
      <c r="I511" s="2"/>
      <c r="K511" s="2"/>
      <c r="L511" s="2"/>
      <c r="N511" s="2"/>
      <c r="O511" s="2"/>
      <c r="Q511" s="2"/>
      <c r="R511" s="2"/>
      <c r="T511" s="2"/>
      <c r="U511" s="2"/>
      <c r="W511" s="2"/>
      <c r="X511" s="2"/>
      <c r="Z511" s="2"/>
      <c r="AA511" s="2"/>
      <c r="AC511" s="2"/>
      <c r="AD511" s="2"/>
      <c r="AF511" s="2"/>
      <c r="AG511" s="2"/>
      <c r="AI511" s="2"/>
      <c r="AJ511" s="2"/>
      <c r="AL511" s="2"/>
      <c r="AM511" s="2"/>
      <c r="AO511" s="2"/>
      <c r="AP511" s="2"/>
    </row>
    <row r="512" spans="2:42">
      <c r="B512" s="2"/>
      <c r="C512" s="2"/>
      <c r="D512" s="2"/>
      <c r="E512" s="2"/>
      <c r="F512" s="2"/>
      <c r="H512" s="2"/>
      <c r="I512" s="2"/>
      <c r="K512" s="2"/>
      <c r="L512" s="2"/>
      <c r="N512" s="2"/>
      <c r="O512" s="2"/>
      <c r="Q512" s="2"/>
      <c r="R512" s="2"/>
      <c r="T512" s="2"/>
      <c r="U512" s="2"/>
      <c r="W512" s="2"/>
      <c r="X512" s="2"/>
      <c r="Z512" s="2"/>
      <c r="AA512" s="2"/>
      <c r="AC512" s="2"/>
      <c r="AD512" s="2"/>
      <c r="AF512" s="2"/>
      <c r="AG512" s="2"/>
      <c r="AI512" s="2"/>
      <c r="AJ512" s="2"/>
      <c r="AL512" s="2"/>
      <c r="AM512" s="2"/>
      <c r="AO512" s="2"/>
      <c r="AP512" s="2"/>
    </row>
    <row r="513" spans="2:42">
      <c r="B513" s="2"/>
      <c r="C513" s="2"/>
      <c r="D513" s="2"/>
      <c r="E513" s="2"/>
      <c r="F513" s="2"/>
      <c r="H513" s="2"/>
      <c r="I513" s="2"/>
      <c r="K513" s="2"/>
      <c r="L513" s="2"/>
      <c r="N513" s="2"/>
      <c r="O513" s="2"/>
      <c r="Q513" s="2"/>
      <c r="R513" s="2"/>
      <c r="T513" s="2"/>
      <c r="U513" s="2"/>
      <c r="W513" s="2"/>
      <c r="X513" s="2"/>
      <c r="Z513" s="2"/>
      <c r="AA513" s="2"/>
      <c r="AC513" s="2"/>
      <c r="AD513" s="2"/>
      <c r="AF513" s="2"/>
      <c r="AG513" s="2"/>
      <c r="AI513" s="2"/>
      <c r="AJ513" s="2"/>
      <c r="AL513" s="2"/>
      <c r="AM513" s="2"/>
      <c r="AO513" s="2"/>
      <c r="AP513" s="2"/>
    </row>
    <row r="514" spans="2:42">
      <c r="B514" s="2"/>
      <c r="C514" s="2"/>
      <c r="D514" s="2"/>
      <c r="E514" s="2"/>
      <c r="F514" s="2"/>
      <c r="H514" s="2"/>
      <c r="I514" s="2"/>
      <c r="K514" s="2"/>
      <c r="L514" s="2"/>
      <c r="N514" s="2"/>
      <c r="O514" s="2"/>
      <c r="Q514" s="2"/>
      <c r="R514" s="2"/>
      <c r="T514" s="2"/>
      <c r="U514" s="2"/>
      <c r="W514" s="2"/>
      <c r="X514" s="2"/>
      <c r="Z514" s="2"/>
      <c r="AA514" s="2"/>
      <c r="AC514" s="2"/>
      <c r="AD514" s="2"/>
      <c r="AF514" s="2"/>
      <c r="AG514" s="2"/>
      <c r="AI514" s="2"/>
      <c r="AJ514" s="2"/>
      <c r="AL514" s="2"/>
      <c r="AM514" s="2"/>
      <c r="AO514" s="2"/>
      <c r="AP514" s="2"/>
    </row>
    <row r="515" spans="2:42">
      <c r="B515" s="2"/>
      <c r="C515" s="2"/>
      <c r="D515" s="2"/>
      <c r="E515" s="2"/>
      <c r="F515" s="2"/>
      <c r="H515" s="2"/>
      <c r="I515" s="2"/>
      <c r="K515" s="2"/>
      <c r="L515" s="2"/>
      <c r="N515" s="2"/>
      <c r="O515" s="2"/>
      <c r="Q515" s="2"/>
      <c r="R515" s="2"/>
      <c r="T515" s="2"/>
      <c r="U515" s="2"/>
      <c r="W515" s="2"/>
      <c r="X515" s="2"/>
      <c r="Z515" s="2"/>
      <c r="AA515" s="2"/>
      <c r="AC515" s="2"/>
      <c r="AD515" s="2"/>
      <c r="AF515" s="2"/>
      <c r="AG515" s="2"/>
      <c r="AI515" s="2"/>
      <c r="AJ515" s="2"/>
      <c r="AL515" s="2"/>
      <c r="AM515" s="2"/>
      <c r="AO515" s="2"/>
      <c r="AP515" s="2"/>
    </row>
    <row r="516" spans="2:42">
      <c r="B516" s="2"/>
      <c r="C516" s="2"/>
      <c r="D516" s="2"/>
      <c r="E516" s="2"/>
      <c r="F516" s="2"/>
      <c r="H516" s="2"/>
      <c r="I516" s="2"/>
      <c r="K516" s="2"/>
      <c r="L516" s="2"/>
      <c r="N516" s="2"/>
      <c r="O516" s="2"/>
      <c r="Q516" s="2"/>
      <c r="R516" s="2"/>
      <c r="T516" s="2"/>
      <c r="U516" s="2"/>
      <c r="W516" s="2"/>
      <c r="X516" s="2"/>
      <c r="Z516" s="2"/>
      <c r="AA516" s="2"/>
      <c r="AC516" s="2"/>
      <c r="AD516" s="2"/>
      <c r="AF516" s="2"/>
      <c r="AG516" s="2"/>
      <c r="AI516" s="2"/>
      <c r="AJ516" s="2"/>
      <c r="AL516" s="2"/>
      <c r="AM516" s="2"/>
      <c r="AO516" s="2"/>
      <c r="AP516" s="2"/>
    </row>
    <row r="517" spans="2:42">
      <c r="B517" s="2"/>
      <c r="C517" s="2"/>
      <c r="D517" s="2"/>
      <c r="E517" s="2"/>
      <c r="F517" s="2"/>
      <c r="H517" s="2"/>
      <c r="I517" s="2"/>
      <c r="K517" s="2"/>
      <c r="L517" s="2"/>
      <c r="N517" s="2"/>
      <c r="O517" s="2"/>
      <c r="Q517" s="2"/>
      <c r="R517" s="2"/>
      <c r="T517" s="2"/>
      <c r="U517" s="2"/>
      <c r="W517" s="2"/>
      <c r="X517" s="2"/>
      <c r="Z517" s="2"/>
      <c r="AA517" s="2"/>
      <c r="AC517" s="2"/>
      <c r="AD517" s="2"/>
      <c r="AF517" s="2"/>
      <c r="AG517" s="2"/>
      <c r="AI517" s="2"/>
      <c r="AJ517" s="2"/>
      <c r="AL517" s="2"/>
      <c r="AM517" s="2"/>
      <c r="AO517" s="2"/>
      <c r="AP517" s="2"/>
    </row>
    <row r="518" spans="2:42">
      <c r="B518" s="2"/>
      <c r="C518" s="2"/>
      <c r="D518" s="2"/>
      <c r="E518" s="2"/>
      <c r="F518" s="2"/>
      <c r="H518" s="2"/>
      <c r="I518" s="2"/>
      <c r="K518" s="2"/>
      <c r="L518" s="2"/>
      <c r="N518" s="2"/>
      <c r="O518" s="2"/>
      <c r="Q518" s="2"/>
      <c r="R518" s="2"/>
      <c r="T518" s="2"/>
      <c r="U518" s="2"/>
      <c r="W518" s="2"/>
      <c r="X518" s="2"/>
      <c r="Z518" s="2"/>
      <c r="AA518" s="2"/>
      <c r="AC518" s="2"/>
      <c r="AD518" s="2"/>
      <c r="AF518" s="2"/>
      <c r="AG518" s="2"/>
      <c r="AI518" s="2"/>
      <c r="AJ518" s="2"/>
      <c r="AL518" s="2"/>
      <c r="AM518" s="2"/>
      <c r="AO518" s="2"/>
      <c r="AP518" s="2"/>
    </row>
    <row r="519" spans="2:42">
      <c r="B519" s="2"/>
      <c r="C519" s="2"/>
      <c r="D519" s="2"/>
      <c r="E519" s="2"/>
      <c r="F519" s="2"/>
      <c r="H519" s="2"/>
      <c r="I519" s="2"/>
      <c r="K519" s="2"/>
      <c r="L519" s="2"/>
      <c r="N519" s="2"/>
      <c r="O519" s="2"/>
      <c r="Q519" s="2"/>
      <c r="R519" s="2"/>
      <c r="T519" s="2"/>
      <c r="U519" s="2"/>
      <c r="W519" s="2"/>
      <c r="X519" s="2"/>
      <c r="Z519" s="2"/>
      <c r="AA519" s="2"/>
      <c r="AC519" s="2"/>
      <c r="AD519" s="2"/>
      <c r="AF519" s="2"/>
      <c r="AG519" s="2"/>
      <c r="AI519" s="2"/>
      <c r="AJ519" s="2"/>
      <c r="AL519" s="2"/>
      <c r="AM519" s="2"/>
      <c r="AO519" s="2"/>
      <c r="AP519" s="2"/>
    </row>
    <row r="520" spans="2:42">
      <c r="B520" s="2"/>
      <c r="C520" s="2"/>
      <c r="D520" s="2"/>
      <c r="E520" s="2"/>
      <c r="F520" s="2"/>
      <c r="H520" s="2"/>
      <c r="I520" s="2"/>
      <c r="K520" s="2"/>
      <c r="L520" s="2"/>
      <c r="N520" s="2"/>
      <c r="O520" s="2"/>
      <c r="Q520" s="2"/>
      <c r="R520" s="2"/>
      <c r="T520" s="2"/>
      <c r="U520" s="2"/>
      <c r="W520" s="2"/>
      <c r="X520" s="2"/>
      <c r="Z520" s="2"/>
      <c r="AA520" s="2"/>
      <c r="AC520" s="2"/>
      <c r="AD520" s="2"/>
      <c r="AF520" s="2"/>
      <c r="AG520" s="2"/>
      <c r="AI520" s="2"/>
      <c r="AJ520" s="2"/>
      <c r="AL520" s="2"/>
      <c r="AM520" s="2"/>
      <c r="AO520" s="2"/>
      <c r="AP520" s="2"/>
    </row>
    <row r="521" spans="2:42">
      <c r="B521" s="2"/>
      <c r="C521" s="2"/>
      <c r="D521" s="2"/>
      <c r="E521" s="2"/>
      <c r="F521" s="2"/>
      <c r="H521" s="2"/>
      <c r="I521" s="2"/>
      <c r="K521" s="2"/>
      <c r="L521" s="2"/>
      <c r="N521" s="2"/>
      <c r="O521" s="2"/>
      <c r="Q521" s="2"/>
      <c r="R521" s="2"/>
      <c r="T521" s="2"/>
      <c r="U521" s="2"/>
      <c r="W521" s="2"/>
      <c r="X521" s="2"/>
      <c r="Z521" s="2"/>
      <c r="AA521" s="2"/>
      <c r="AC521" s="2"/>
      <c r="AD521" s="2"/>
      <c r="AF521" s="2"/>
      <c r="AG521" s="2"/>
      <c r="AI521" s="2"/>
      <c r="AJ521" s="2"/>
      <c r="AL521" s="2"/>
      <c r="AM521" s="2"/>
      <c r="AO521" s="2"/>
      <c r="AP521" s="2"/>
    </row>
    <row r="522" spans="2:42">
      <c r="B522" s="2"/>
      <c r="C522" s="2"/>
      <c r="D522" s="2"/>
      <c r="E522" s="2"/>
      <c r="F522" s="2"/>
      <c r="H522" s="2"/>
      <c r="I522" s="2"/>
      <c r="K522" s="2"/>
      <c r="L522" s="2"/>
      <c r="N522" s="2"/>
      <c r="O522" s="2"/>
      <c r="Q522" s="2"/>
      <c r="R522" s="2"/>
      <c r="T522" s="2"/>
      <c r="U522" s="2"/>
      <c r="W522" s="2"/>
      <c r="X522" s="2"/>
      <c r="Z522" s="2"/>
      <c r="AA522" s="2"/>
      <c r="AC522" s="2"/>
      <c r="AD522" s="2"/>
      <c r="AF522" s="2"/>
      <c r="AG522" s="2"/>
      <c r="AI522" s="2"/>
      <c r="AJ522" s="2"/>
      <c r="AL522" s="2"/>
      <c r="AM522" s="2"/>
      <c r="AO522" s="2"/>
      <c r="AP522" s="2"/>
    </row>
    <row r="523" spans="2:42">
      <c r="B523" s="2"/>
      <c r="C523" s="2"/>
      <c r="D523" s="2"/>
      <c r="E523" s="2"/>
      <c r="F523" s="2"/>
      <c r="H523" s="2"/>
      <c r="I523" s="2"/>
      <c r="K523" s="2"/>
      <c r="L523" s="2"/>
      <c r="N523" s="2"/>
      <c r="O523" s="2"/>
      <c r="Q523" s="2"/>
      <c r="R523" s="2"/>
      <c r="T523" s="2"/>
      <c r="U523" s="2"/>
      <c r="W523" s="2"/>
      <c r="X523" s="2"/>
      <c r="Z523" s="2"/>
      <c r="AA523" s="2"/>
      <c r="AC523" s="2"/>
      <c r="AD523" s="2"/>
      <c r="AF523" s="2"/>
      <c r="AG523" s="2"/>
      <c r="AI523" s="2"/>
      <c r="AJ523" s="2"/>
      <c r="AL523" s="2"/>
      <c r="AM523" s="2"/>
      <c r="AO523" s="2"/>
      <c r="AP523" s="2"/>
    </row>
    <row r="524" spans="2:42">
      <c r="B524" s="2"/>
      <c r="C524" s="2"/>
      <c r="D524" s="2"/>
      <c r="E524" s="2"/>
      <c r="F524" s="2"/>
      <c r="H524" s="2"/>
      <c r="I524" s="2"/>
      <c r="K524" s="2"/>
      <c r="L524" s="2"/>
      <c r="N524" s="2"/>
      <c r="O524" s="2"/>
      <c r="Q524" s="2"/>
      <c r="R524" s="2"/>
      <c r="T524" s="2"/>
      <c r="U524" s="2"/>
      <c r="W524" s="2"/>
      <c r="X524" s="2"/>
      <c r="Z524" s="2"/>
      <c r="AA524" s="2"/>
      <c r="AC524" s="2"/>
      <c r="AD524" s="2"/>
      <c r="AF524" s="2"/>
      <c r="AG524" s="2"/>
      <c r="AI524" s="2"/>
      <c r="AJ524" s="2"/>
      <c r="AL524" s="2"/>
      <c r="AM524" s="2"/>
      <c r="AO524" s="2"/>
      <c r="AP524" s="2"/>
    </row>
    <row r="525" spans="2:42">
      <c r="B525" s="2"/>
      <c r="C525" s="2"/>
      <c r="D525" s="2"/>
      <c r="E525" s="2"/>
      <c r="F525" s="2"/>
      <c r="H525" s="2"/>
      <c r="I525" s="2"/>
      <c r="K525" s="2"/>
      <c r="L525" s="2"/>
      <c r="N525" s="2"/>
      <c r="O525" s="2"/>
      <c r="Q525" s="2"/>
      <c r="R525" s="2"/>
      <c r="T525" s="2"/>
      <c r="U525" s="2"/>
      <c r="W525" s="2"/>
      <c r="X525" s="2"/>
      <c r="Z525" s="2"/>
      <c r="AA525" s="2"/>
      <c r="AC525" s="2"/>
      <c r="AD525" s="2"/>
      <c r="AF525" s="2"/>
      <c r="AG525" s="2"/>
      <c r="AI525" s="2"/>
      <c r="AJ525" s="2"/>
      <c r="AL525" s="2"/>
      <c r="AM525" s="2"/>
      <c r="AO525" s="2"/>
      <c r="AP525" s="2"/>
    </row>
    <row r="526" spans="2:42">
      <c r="B526" s="2"/>
      <c r="C526" s="2"/>
      <c r="D526" s="2"/>
      <c r="E526" s="2"/>
      <c r="F526" s="2"/>
      <c r="H526" s="2"/>
      <c r="I526" s="2"/>
      <c r="K526" s="2"/>
      <c r="L526" s="2"/>
      <c r="N526" s="2"/>
      <c r="O526" s="2"/>
      <c r="Q526" s="2"/>
      <c r="R526" s="2"/>
      <c r="T526" s="2"/>
      <c r="U526" s="2"/>
      <c r="W526" s="2"/>
      <c r="X526" s="2"/>
      <c r="Z526" s="2"/>
      <c r="AA526" s="2"/>
      <c r="AC526" s="2"/>
      <c r="AD526" s="2"/>
      <c r="AF526" s="2"/>
      <c r="AG526" s="2"/>
      <c r="AI526" s="2"/>
      <c r="AJ526" s="2"/>
      <c r="AL526" s="2"/>
      <c r="AM526" s="2"/>
      <c r="AO526" s="2"/>
      <c r="AP526" s="2"/>
    </row>
    <row r="527" spans="2:42">
      <c r="B527" s="2"/>
      <c r="C527" s="2"/>
      <c r="D527" s="2"/>
      <c r="E527" s="2"/>
      <c r="F527" s="2"/>
      <c r="H527" s="2"/>
      <c r="I527" s="2"/>
      <c r="K527" s="2"/>
      <c r="L527" s="2"/>
      <c r="N527" s="2"/>
      <c r="O527" s="2"/>
      <c r="Q527" s="2"/>
      <c r="R527" s="2"/>
      <c r="T527" s="2"/>
      <c r="U527" s="2"/>
      <c r="W527" s="2"/>
      <c r="X527" s="2"/>
      <c r="Z527" s="2"/>
      <c r="AA527" s="2"/>
      <c r="AC527" s="2"/>
      <c r="AD527" s="2"/>
      <c r="AF527" s="2"/>
      <c r="AG527" s="2"/>
      <c r="AI527" s="2"/>
      <c r="AJ527" s="2"/>
      <c r="AL527" s="2"/>
      <c r="AM527" s="2"/>
      <c r="AO527" s="2"/>
      <c r="AP527" s="2"/>
    </row>
    <row r="528" spans="2:42">
      <c r="B528" s="2"/>
      <c r="C528" s="2"/>
      <c r="D528" s="2"/>
      <c r="E528" s="2"/>
      <c r="F528" s="2"/>
      <c r="H528" s="2"/>
      <c r="I528" s="2"/>
      <c r="K528" s="2"/>
      <c r="L528" s="2"/>
      <c r="N528" s="2"/>
      <c r="O528" s="2"/>
      <c r="Q528" s="2"/>
      <c r="R528" s="2"/>
      <c r="T528" s="2"/>
      <c r="U528" s="2"/>
      <c r="W528" s="2"/>
      <c r="X528" s="2"/>
      <c r="Z528" s="2"/>
      <c r="AA528" s="2"/>
      <c r="AC528" s="2"/>
      <c r="AD528" s="2"/>
      <c r="AF528" s="2"/>
      <c r="AG528" s="2"/>
      <c r="AI528" s="2"/>
      <c r="AJ528" s="2"/>
      <c r="AL528" s="2"/>
      <c r="AM528" s="2"/>
      <c r="AO528" s="2"/>
      <c r="AP528" s="2"/>
    </row>
    <row r="529" spans="2:42">
      <c r="B529" s="2"/>
      <c r="C529" s="2"/>
      <c r="D529" s="2"/>
      <c r="E529" s="2"/>
      <c r="F529" s="2"/>
      <c r="H529" s="2"/>
      <c r="I529" s="2"/>
      <c r="K529" s="2"/>
      <c r="L529" s="2"/>
      <c r="N529" s="2"/>
      <c r="O529" s="2"/>
      <c r="Q529" s="2"/>
      <c r="R529" s="2"/>
      <c r="T529" s="2"/>
      <c r="U529" s="2"/>
      <c r="W529" s="2"/>
      <c r="X529" s="2"/>
      <c r="Z529" s="2"/>
      <c r="AA529" s="2"/>
      <c r="AC529" s="2"/>
      <c r="AD529" s="2"/>
      <c r="AF529" s="2"/>
      <c r="AG529" s="2"/>
      <c r="AI529" s="2"/>
      <c r="AJ529" s="2"/>
      <c r="AL529" s="2"/>
      <c r="AM529" s="2"/>
      <c r="AO529" s="2"/>
      <c r="AP529" s="2"/>
    </row>
    <row r="530" spans="2:42">
      <c r="B530" s="2"/>
      <c r="C530" s="2"/>
      <c r="D530" s="2"/>
      <c r="E530" s="2"/>
      <c r="F530" s="2"/>
      <c r="H530" s="2"/>
      <c r="I530" s="2"/>
      <c r="K530" s="2"/>
      <c r="L530" s="2"/>
      <c r="N530" s="2"/>
      <c r="O530" s="2"/>
      <c r="Q530" s="2"/>
      <c r="R530" s="2"/>
      <c r="T530" s="2"/>
      <c r="U530" s="2"/>
      <c r="W530" s="2"/>
      <c r="X530" s="2"/>
      <c r="Z530" s="2"/>
      <c r="AA530" s="2"/>
      <c r="AC530" s="2"/>
      <c r="AD530" s="2"/>
      <c r="AF530" s="2"/>
      <c r="AG530" s="2"/>
      <c r="AI530" s="2"/>
      <c r="AJ530" s="2"/>
      <c r="AL530" s="2"/>
      <c r="AM530" s="2"/>
      <c r="AO530" s="2"/>
      <c r="AP530" s="2"/>
    </row>
    <row r="531" spans="2:42">
      <c r="B531" s="2"/>
      <c r="C531" s="2"/>
      <c r="D531" s="2"/>
      <c r="E531" s="2"/>
      <c r="F531" s="2"/>
      <c r="H531" s="2"/>
      <c r="I531" s="2"/>
      <c r="K531" s="2"/>
      <c r="L531" s="2"/>
      <c r="N531" s="2"/>
      <c r="O531" s="2"/>
      <c r="Q531" s="2"/>
      <c r="R531" s="2"/>
      <c r="T531" s="2"/>
      <c r="U531" s="2"/>
      <c r="W531" s="2"/>
      <c r="X531" s="2"/>
      <c r="Z531" s="2"/>
      <c r="AA531" s="2"/>
      <c r="AC531" s="2"/>
      <c r="AD531" s="2"/>
      <c r="AF531" s="2"/>
      <c r="AG531" s="2"/>
      <c r="AI531" s="2"/>
      <c r="AJ531" s="2"/>
      <c r="AL531" s="2"/>
      <c r="AM531" s="2"/>
      <c r="AO531" s="2"/>
      <c r="AP531" s="2"/>
    </row>
    <row r="532" spans="2:42">
      <c r="B532" s="2"/>
      <c r="C532" s="2"/>
      <c r="D532" s="2"/>
      <c r="E532" s="2"/>
      <c r="F532" s="2"/>
      <c r="H532" s="2"/>
      <c r="I532" s="2"/>
      <c r="K532" s="2"/>
      <c r="L532" s="2"/>
      <c r="N532" s="2"/>
      <c r="O532" s="2"/>
      <c r="Q532" s="2"/>
      <c r="R532" s="2"/>
      <c r="T532" s="2"/>
      <c r="U532" s="2"/>
      <c r="W532" s="2"/>
      <c r="X532" s="2"/>
      <c r="Z532" s="2"/>
      <c r="AA532" s="2"/>
      <c r="AC532" s="2"/>
      <c r="AD532" s="2"/>
      <c r="AF532" s="2"/>
      <c r="AG532" s="2"/>
      <c r="AI532" s="2"/>
      <c r="AJ532" s="2"/>
      <c r="AL532" s="2"/>
      <c r="AM532" s="2"/>
      <c r="AO532" s="2"/>
      <c r="AP532" s="2"/>
    </row>
    <row r="533" spans="2:42">
      <c r="B533" s="2"/>
      <c r="C533" s="2"/>
      <c r="D533" s="2"/>
      <c r="E533" s="2"/>
      <c r="F533" s="2"/>
      <c r="H533" s="2"/>
      <c r="I533" s="2"/>
      <c r="K533" s="2"/>
      <c r="L533" s="2"/>
      <c r="N533" s="2"/>
      <c r="O533" s="2"/>
      <c r="Q533" s="2"/>
      <c r="R533" s="2"/>
      <c r="T533" s="2"/>
      <c r="U533" s="2"/>
      <c r="W533" s="2"/>
      <c r="X533" s="2"/>
      <c r="Z533" s="2"/>
      <c r="AA533" s="2"/>
      <c r="AC533" s="2"/>
      <c r="AD533" s="2"/>
      <c r="AF533" s="2"/>
      <c r="AG533" s="2"/>
      <c r="AI533" s="2"/>
      <c r="AJ533" s="2"/>
      <c r="AL533" s="2"/>
      <c r="AM533" s="2"/>
      <c r="AO533" s="2"/>
      <c r="AP533" s="2"/>
    </row>
    <row r="534" spans="2:42">
      <c r="B534" s="2"/>
      <c r="C534" s="2"/>
      <c r="D534" s="2"/>
      <c r="E534" s="2"/>
      <c r="F534" s="2"/>
      <c r="H534" s="2"/>
      <c r="I534" s="2"/>
      <c r="K534" s="2"/>
      <c r="L534" s="2"/>
      <c r="N534" s="2"/>
      <c r="O534" s="2"/>
      <c r="Q534" s="2"/>
      <c r="R534" s="2"/>
      <c r="T534" s="2"/>
      <c r="U534" s="2"/>
      <c r="W534" s="2"/>
      <c r="X534" s="2"/>
      <c r="Z534" s="2"/>
      <c r="AA534" s="2"/>
      <c r="AC534" s="2"/>
      <c r="AD534" s="2"/>
      <c r="AF534" s="2"/>
      <c r="AG534" s="2"/>
      <c r="AI534" s="2"/>
      <c r="AJ534" s="2"/>
      <c r="AL534" s="2"/>
      <c r="AM534" s="2"/>
      <c r="AO534" s="2"/>
      <c r="AP534" s="2"/>
    </row>
    <row r="535" spans="2:42">
      <c r="B535" s="2"/>
      <c r="C535" s="2"/>
      <c r="D535" s="2"/>
      <c r="E535" s="2"/>
      <c r="F535" s="2"/>
      <c r="H535" s="2"/>
      <c r="I535" s="2"/>
      <c r="K535" s="2"/>
      <c r="L535" s="2"/>
      <c r="N535" s="2"/>
      <c r="O535" s="2"/>
      <c r="Q535" s="2"/>
      <c r="R535" s="2"/>
      <c r="T535" s="2"/>
      <c r="U535" s="2"/>
      <c r="W535" s="2"/>
      <c r="X535" s="2"/>
      <c r="Z535" s="2"/>
      <c r="AA535" s="2"/>
      <c r="AC535" s="2"/>
      <c r="AD535" s="2"/>
      <c r="AF535" s="2"/>
      <c r="AG535" s="2"/>
      <c r="AI535" s="2"/>
      <c r="AJ535" s="2"/>
      <c r="AL535" s="2"/>
      <c r="AM535" s="2"/>
      <c r="AO535" s="2"/>
      <c r="AP535" s="2"/>
    </row>
    <row r="536" spans="2:42">
      <c r="B536" s="2"/>
      <c r="C536" s="2"/>
      <c r="D536" s="2"/>
      <c r="E536" s="2"/>
      <c r="F536" s="2"/>
      <c r="H536" s="2"/>
      <c r="I536" s="2"/>
      <c r="K536" s="2"/>
      <c r="L536" s="2"/>
      <c r="N536" s="2"/>
      <c r="O536" s="2"/>
      <c r="Q536" s="2"/>
      <c r="R536" s="2"/>
      <c r="T536" s="2"/>
      <c r="U536" s="2"/>
      <c r="W536" s="2"/>
      <c r="X536" s="2"/>
      <c r="Z536" s="2"/>
      <c r="AA536" s="2"/>
      <c r="AC536" s="2"/>
      <c r="AD536" s="2"/>
      <c r="AF536" s="2"/>
      <c r="AG536" s="2"/>
      <c r="AI536" s="2"/>
      <c r="AJ536" s="2"/>
      <c r="AL536" s="2"/>
      <c r="AM536" s="2"/>
      <c r="AO536" s="2"/>
      <c r="AP536" s="2"/>
    </row>
    <row r="537" spans="2:42">
      <c r="B537" s="2"/>
      <c r="C537" s="2"/>
      <c r="D537" s="2"/>
      <c r="E537" s="2"/>
      <c r="F537" s="2"/>
      <c r="H537" s="2"/>
      <c r="I537" s="2"/>
      <c r="K537" s="2"/>
      <c r="L537" s="2"/>
      <c r="N537" s="2"/>
      <c r="O537" s="2"/>
      <c r="Q537" s="2"/>
      <c r="R537" s="2"/>
      <c r="T537" s="2"/>
      <c r="U537" s="2"/>
      <c r="W537" s="2"/>
      <c r="X537" s="2"/>
      <c r="Z537" s="2"/>
      <c r="AA537" s="2"/>
      <c r="AC537" s="2"/>
      <c r="AD537" s="2"/>
      <c r="AF537" s="2"/>
      <c r="AG537" s="2"/>
      <c r="AI537" s="2"/>
      <c r="AJ537" s="2"/>
      <c r="AL537" s="2"/>
      <c r="AM537" s="2"/>
      <c r="AO537" s="2"/>
      <c r="AP537" s="2"/>
    </row>
    <row r="538" spans="2:42">
      <c r="B538" s="2"/>
      <c r="C538" s="2"/>
      <c r="D538" s="2"/>
      <c r="E538" s="2"/>
      <c r="F538" s="2"/>
      <c r="H538" s="2"/>
      <c r="I538" s="2"/>
      <c r="K538" s="2"/>
      <c r="L538" s="2"/>
      <c r="N538" s="2"/>
      <c r="O538" s="2"/>
      <c r="Q538" s="2"/>
      <c r="R538" s="2"/>
      <c r="T538" s="2"/>
      <c r="U538" s="2"/>
      <c r="W538" s="2"/>
      <c r="X538" s="2"/>
      <c r="Z538" s="2"/>
      <c r="AA538" s="2"/>
      <c r="AC538" s="2"/>
      <c r="AD538" s="2"/>
      <c r="AF538" s="2"/>
      <c r="AG538" s="2"/>
      <c r="AI538" s="2"/>
      <c r="AJ538" s="2"/>
      <c r="AL538" s="2"/>
      <c r="AM538" s="2"/>
      <c r="AO538" s="2"/>
      <c r="AP538" s="2"/>
    </row>
    <row r="539" spans="2:42">
      <c r="B539" s="2"/>
      <c r="C539" s="2"/>
      <c r="D539" s="2"/>
      <c r="E539" s="2"/>
      <c r="F539" s="2"/>
      <c r="H539" s="2"/>
      <c r="I539" s="2"/>
      <c r="K539" s="2"/>
      <c r="L539" s="2"/>
      <c r="N539" s="2"/>
      <c r="O539" s="2"/>
      <c r="Q539" s="2"/>
      <c r="R539" s="2"/>
      <c r="T539" s="2"/>
      <c r="U539" s="2"/>
      <c r="W539" s="2"/>
      <c r="X539" s="2"/>
      <c r="Z539" s="2"/>
      <c r="AA539" s="2"/>
      <c r="AC539" s="2"/>
      <c r="AD539" s="2"/>
      <c r="AF539" s="2"/>
      <c r="AG539" s="2"/>
      <c r="AI539" s="2"/>
      <c r="AJ539" s="2"/>
      <c r="AL539" s="2"/>
      <c r="AM539" s="2"/>
      <c r="AO539" s="2"/>
      <c r="AP539" s="2"/>
    </row>
    <row r="540" spans="2:42">
      <c r="B540" s="2"/>
      <c r="C540" s="2"/>
      <c r="D540" s="2"/>
      <c r="E540" s="2"/>
      <c r="F540" s="2"/>
      <c r="H540" s="2"/>
      <c r="I540" s="2"/>
      <c r="K540" s="2"/>
      <c r="L540" s="2"/>
      <c r="N540" s="2"/>
      <c r="O540" s="2"/>
      <c r="Q540" s="2"/>
      <c r="R540" s="2"/>
      <c r="T540" s="2"/>
      <c r="U540" s="2"/>
      <c r="W540" s="2"/>
      <c r="X540" s="2"/>
      <c r="Z540" s="2"/>
      <c r="AA540" s="2"/>
      <c r="AC540" s="2"/>
      <c r="AD540" s="2"/>
      <c r="AF540" s="2"/>
      <c r="AG540" s="2"/>
      <c r="AI540" s="2"/>
      <c r="AJ540" s="2"/>
      <c r="AL540" s="2"/>
      <c r="AM540" s="2"/>
      <c r="AO540" s="2"/>
      <c r="AP540" s="2"/>
    </row>
    <row r="541" spans="2:42">
      <c r="B541" s="2"/>
      <c r="C541" s="2"/>
      <c r="D541" s="2"/>
      <c r="E541" s="2"/>
      <c r="F541" s="2"/>
      <c r="H541" s="2"/>
      <c r="I541" s="2"/>
      <c r="K541" s="2"/>
      <c r="L541" s="2"/>
      <c r="N541" s="2"/>
      <c r="O541" s="2"/>
      <c r="Q541" s="2"/>
      <c r="R541" s="2"/>
      <c r="T541" s="2"/>
      <c r="U541" s="2"/>
      <c r="W541" s="2"/>
      <c r="X541" s="2"/>
      <c r="Z541" s="2"/>
      <c r="AA541" s="2"/>
      <c r="AC541" s="2"/>
      <c r="AD541" s="2"/>
      <c r="AF541" s="2"/>
      <c r="AG541" s="2"/>
      <c r="AI541" s="2"/>
      <c r="AJ541" s="2"/>
      <c r="AL541" s="2"/>
      <c r="AM541" s="2"/>
      <c r="AO541" s="2"/>
      <c r="AP541" s="2"/>
    </row>
    <row r="542" spans="2:42">
      <c r="B542" s="2"/>
      <c r="C542" s="2"/>
      <c r="D542" s="2"/>
      <c r="E542" s="2"/>
      <c r="F542" s="2"/>
      <c r="H542" s="2"/>
      <c r="I542" s="2"/>
      <c r="K542" s="2"/>
      <c r="L542" s="2"/>
      <c r="N542" s="2"/>
      <c r="O542" s="2"/>
      <c r="Q542" s="2"/>
      <c r="R542" s="2"/>
      <c r="T542" s="2"/>
      <c r="U542" s="2"/>
      <c r="W542" s="2"/>
      <c r="X542" s="2"/>
      <c r="Z542" s="2"/>
      <c r="AA542" s="2"/>
      <c r="AC542" s="2"/>
      <c r="AD542" s="2"/>
      <c r="AF542" s="2"/>
      <c r="AG542" s="2"/>
      <c r="AI542" s="2"/>
      <c r="AJ542" s="2"/>
      <c r="AL542" s="2"/>
      <c r="AM542" s="2"/>
      <c r="AO542" s="2"/>
      <c r="AP542" s="2"/>
    </row>
    <row r="543" spans="2:42">
      <c r="B543" s="2"/>
      <c r="C543" s="2"/>
      <c r="D543" s="2"/>
      <c r="E543" s="2"/>
      <c r="F543" s="2"/>
      <c r="H543" s="2"/>
      <c r="I543" s="2"/>
      <c r="K543" s="2"/>
      <c r="L543" s="2"/>
      <c r="N543" s="2"/>
      <c r="O543" s="2"/>
      <c r="Q543" s="2"/>
      <c r="R543" s="2"/>
      <c r="T543" s="2"/>
      <c r="U543" s="2"/>
      <c r="W543" s="2"/>
      <c r="X543" s="2"/>
      <c r="Z543" s="2"/>
      <c r="AA543" s="2"/>
      <c r="AC543" s="2"/>
      <c r="AD543" s="2"/>
      <c r="AF543" s="2"/>
      <c r="AG543" s="2"/>
      <c r="AI543" s="2"/>
      <c r="AJ543" s="2"/>
      <c r="AL543" s="2"/>
      <c r="AM543" s="2"/>
      <c r="AO543" s="2"/>
      <c r="AP543" s="2"/>
    </row>
    <row r="544" spans="2:42">
      <c r="B544" s="2"/>
      <c r="C544" s="2"/>
      <c r="D544" s="2"/>
      <c r="E544" s="2"/>
      <c r="F544" s="2"/>
      <c r="H544" s="2"/>
      <c r="I544" s="2"/>
      <c r="K544" s="2"/>
      <c r="L544" s="2"/>
      <c r="N544" s="2"/>
      <c r="O544" s="2"/>
      <c r="Q544" s="2"/>
      <c r="R544" s="2"/>
      <c r="T544" s="2"/>
      <c r="U544" s="2"/>
      <c r="W544" s="2"/>
      <c r="X544" s="2"/>
      <c r="Z544" s="2"/>
      <c r="AA544" s="2"/>
      <c r="AC544" s="2"/>
      <c r="AD544" s="2"/>
      <c r="AF544" s="2"/>
      <c r="AG544" s="2"/>
      <c r="AI544" s="2"/>
      <c r="AJ544" s="2"/>
      <c r="AL544" s="2"/>
      <c r="AM544" s="2"/>
      <c r="AO544" s="2"/>
      <c r="AP544" s="2"/>
    </row>
    <row r="545" spans="2:42">
      <c r="B545" s="2"/>
      <c r="C545" s="2"/>
      <c r="D545" s="2"/>
      <c r="E545" s="2"/>
      <c r="F545" s="2"/>
      <c r="H545" s="2"/>
      <c r="I545" s="2"/>
      <c r="K545" s="2"/>
      <c r="L545" s="2"/>
      <c r="N545" s="2"/>
      <c r="O545" s="2"/>
      <c r="Q545" s="2"/>
      <c r="R545" s="2"/>
      <c r="T545" s="2"/>
      <c r="U545" s="2"/>
      <c r="W545" s="2"/>
      <c r="X545" s="2"/>
      <c r="Z545" s="2"/>
      <c r="AA545" s="2"/>
      <c r="AC545" s="2"/>
      <c r="AD545" s="2"/>
      <c r="AF545" s="2"/>
      <c r="AG545" s="2"/>
      <c r="AI545" s="2"/>
      <c r="AJ545" s="2"/>
      <c r="AL545" s="2"/>
      <c r="AM545" s="2"/>
      <c r="AO545" s="2"/>
      <c r="AP545" s="2"/>
    </row>
    <row r="546" spans="2:42">
      <c r="B546" s="2"/>
      <c r="C546" s="2"/>
      <c r="D546" s="2"/>
      <c r="E546" s="2"/>
      <c r="F546" s="2"/>
      <c r="H546" s="2"/>
      <c r="I546" s="2"/>
      <c r="K546" s="2"/>
      <c r="L546" s="2"/>
      <c r="N546" s="2"/>
      <c r="O546" s="2"/>
      <c r="Q546" s="2"/>
      <c r="R546" s="2"/>
      <c r="T546" s="2"/>
      <c r="U546" s="2"/>
      <c r="W546" s="2"/>
      <c r="X546" s="2"/>
      <c r="Z546" s="2"/>
      <c r="AA546" s="2"/>
      <c r="AC546" s="2"/>
      <c r="AD546" s="2"/>
      <c r="AF546" s="2"/>
      <c r="AG546" s="2"/>
      <c r="AI546" s="2"/>
      <c r="AJ546" s="2"/>
      <c r="AL546" s="2"/>
      <c r="AM546" s="2"/>
      <c r="AO546" s="2"/>
      <c r="AP546" s="2"/>
    </row>
    <row r="547" spans="2:42">
      <c r="B547" s="2"/>
      <c r="C547" s="2"/>
      <c r="D547" s="2"/>
      <c r="E547" s="2"/>
      <c r="F547" s="2"/>
      <c r="H547" s="2"/>
      <c r="I547" s="2"/>
      <c r="K547" s="2"/>
      <c r="L547" s="2"/>
      <c r="N547" s="2"/>
      <c r="O547" s="2"/>
      <c r="Q547" s="2"/>
      <c r="R547" s="2"/>
      <c r="T547" s="2"/>
      <c r="U547" s="2"/>
      <c r="W547" s="2"/>
      <c r="X547" s="2"/>
      <c r="Z547" s="2"/>
      <c r="AA547" s="2"/>
      <c r="AC547" s="2"/>
      <c r="AD547" s="2"/>
      <c r="AF547" s="2"/>
      <c r="AG547" s="2"/>
      <c r="AI547" s="2"/>
      <c r="AJ547" s="2"/>
      <c r="AL547" s="2"/>
      <c r="AM547" s="2"/>
      <c r="AO547" s="2"/>
      <c r="AP547" s="2"/>
    </row>
    <row r="548" spans="2:42">
      <c r="B548" s="2"/>
      <c r="C548" s="2"/>
      <c r="D548" s="2"/>
      <c r="E548" s="2"/>
      <c r="F548" s="2"/>
      <c r="H548" s="2"/>
      <c r="I548" s="2"/>
      <c r="K548" s="2"/>
      <c r="L548" s="2"/>
      <c r="N548" s="2"/>
      <c r="O548" s="2"/>
      <c r="Q548" s="2"/>
      <c r="R548" s="2"/>
      <c r="T548" s="2"/>
      <c r="U548" s="2"/>
      <c r="W548" s="2"/>
      <c r="X548" s="2"/>
      <c r="Z548" s="2"/>
      <c r="AA548" s="2"/>
      <c r="AC548" s="2"/>
      <c r="AD548" s="2"/>
      <c r="AF548" s="2"/>
      <c r="AG548" s="2"/>
      <c r="AI548" s="2"/>
      <c r="AJ548" s="2"/>
      <c r="AL548" s="2"/>
      <c r="AM548" s="2"/>
      <c r="AO548" s="2"/>
      <c r="AP548" s="2"/>
    </row>
    <row r="549" spans="2:42">
      <c r="B549" s="2"/>
      <c r="C549" s="2"/>
      <c r="D549" s="2"/>
      <c r="E549" s="2"/>
      <c r="F549" s="2"/>
      <c r="H549" s="2"/>
      <c r="I549" s="2"/>
      <c r="K549" s="2"/>
      <c r="L549" s="2"/>
      <c r="N549" s="2"/>
      <c r="O549" s="2"/>
      <c r="Q549" s="2"/>
      <c r="R549" s="2"/>
      <c r="T549" s="2"/>
      <c r="U549" s="2"/>
      <c r="W549" s="2"/>
      <c r="X549" s="2"/>
      <c r="Z549" s="2"/>
      <c r="AA549" s="2"/>
      <c r="AC549" s="2"/>
      <c r="AD549" s="2"/>
      <c r="AF549" s="2"/>
      <c r="AG549" s="2"/>
      <c r="AI549" s="2"/>
      <c r="AJ549" s="2"/>
      <c r="AL549" s="2"/>
      <c r="AM549" s="2"/>
      <c r="AO549" s="2"/>
      <c r="AP549" s="2"/>
    </row>
    <row r="550" spans="2:42">
      <c r="B550" s="2"/>
      <c r="C550" s="2"/>
      <c r="D550" s="2"/>
      <c r="E550" s="2"/>
      <c r="F550" s="2"/>
      <c r="H550" s="2"/>
      <c r="I550" s="2"/>
      <c r="K550" s="2"/>
      <c r="L550" s="2"/>
      <c r="N550" s="2"/>
      <c r="O550" s="2"/>
      <c r="Q550" s="2"/>
      <c r="R550" s="2"/>
      <c r="T550" s="2"/>
      <c r="U550" s="2"/>
      <c r="W550" s="2"/>
      <c r="X550" s="2"/>
      <c r="Z550" s="2"/>
      <c r="AA550" s="2"/>
      <c r="AC550" s="2"/>
      <c r="AD550" s="2"/>
      <c r="AF550" s="2"/>
      <c r="AG550" s="2"/>
      <c r="AI550" s="2"/>
      <c r="AJ550" s="2"/>
      <c r="AL550" s="2"/>
      <c r="AM550" s="2"/>
      <c r="AO550" s="2"/>
      <c r="AP550" s="2"/>
    </row>
    <row r="551" spans="2:42">
      <c r="B551" s="2"/>
      <c r="C551" s="2"/>
      <c r="D551" s="2"/>
      <c r="E551" s="2"/>
      <c r="F551" s="2"/>
      <c r="H551" s="2"/>
      <c r="I551" s="2"/>
      <c r="K551" s="2"/>
      <c r="L551" s="2"/>
      <c r="N551" s="2"/>
      <c r="O551" s="2"/>
      <c r="Q551" s="2"/>
      <c r="R551" s="2"/>
      <c r="T551" s="2"/>
      <c r="U551" s="2"/>
      <c r="W551" s="2"/>
      <c r="X551" s="2"/>
      <c r="Z551" s="2"/>
      <c r="AA551" s="2"/>
      <c r="AC551" s="2"/>
      <c r="AD551" s="2"/>
      <c r="AF551" s="2"/>
      <c r="AG551" s="2"/>
      <c r="AI551" s="2"/>
      <c r="AJ551" s="2"/>
      <c r="AL551" s="2"/>
      <c r="AM551" s="2"/>
      <c r="AO551" s="2"/>
      <c r="AP551" s="2"/>
    </row>
    <row r="552" spans="2:42">
      <c r="B552" s="2"/>
      <c r="C552" s="2"/>
      <c r="D552" s="2"/>
      <c r="E552" s="2"/>
      <c r="F552" s="2"/>
      <c r="H552" s="2"/>
      <c r="I552" s="2"/>
      <c r="K552" s="2"/>
      <c r="L552" s="2"/>
      <c r="N552" s="2"/>
      <c r="O552" s="2"/>
      <c r="Q552" s="2"/>
      <c r="R552" s="2"/>
      <c r="T552" s="2"/>
      <c r="U552" s="2"/>
      <c r="W552" s="2"/>
      <c r="X552" s="2"/>
      <c r="Z552" s="2"/>
      <c r="AA552" s="2"/>
      <c r="AC552" s="2"/>
      <c r="AD552" s="2"/>
      <c r="AF552" s="2"/>
      <c r="AG552" s="2"/>
      <c r="AI552" s="2"/>
      <c r="AJ552" s="2"/>
      <c r="AL552" s="2"/>
      <c r="AM552" s="2"/>
      <c r="AO552" s="2"/>
      <c r="AP552" s="2"/>
    </row>
    <row r="553" spans="2:42">
      <c r="B553" s="2"/>
      <c r="C553" s="2"/>
      <c r="D553" s="2"/>
      <c r="E553" s="2"/>
      <c r="F553" s="2"/>
      <c r="H553" s="2"/>
      <c r="I553" s="2"/>
      <c r="K553" s="2"/>
      <c r="L553" s="2"/>
      <c r="N553" s="2"/>
      <c r="O553" s="2"/>
      <c r="Q553" s="2"/>
      <c r="R553" s="2"/>
      <c r="T553" s="2"/>
      <c r="U553" s="2"/>
      <c r="W553" s="2"/>
      <c r="X553" s="2"/>
      <c r="Z553" s="2"/>
      <c r="AA553" s="2"/>
      <c r="AC553" s="2"/>
      <c r="AD553" s="2"/>
      <c r="AF553" s="2"/>
      <c r="AG553" s="2"/>
      <c r="AI553" s="2"/>
      <c r="AJ553" s="2"/>
      <c r="AL553" s="2"/>
      <c r="AM553" s="2"/>
      <c r="AO553" s="2"/>
      <c r="AP553" s="2"/>
    </row>
    <row r="554" spans="2:42">
      <c r="B554" s="2"/>
      <c r="C554" s="2"/>
      <c r="D554" s="2"/>
      <c r="E554" s="2"/>
      <c r="F554" s="2"/>
      <c r="H554" s="2"/>
      <c r="I554" s="2"/>
      <c r="K554" s="2"/>
      <c r="L554" s="2"/>
      <c r="N554" s="2"/>
      <c r="O554" s="2"/>
      <c r="Q554" s="2"/>
      <c r="R554" s="2"/>
      <c r="T554" s="2"/>
      <c r="U554" s="2"/>
      <c r="W554" s="2"/>
      <c r="X554" s="2"/>
      <c r="Z554" s="2"/>
      <c r="AA554" s="2"/>
      <c r="AC554" s="2"/>
      <c r="AD554" s="2"/>
      <c r="AF554" s="2"/>
      <c r="AG554" s="2"/>
      <c r="AI554" s="2"/>
      <c r="AJ554" s="2"/>
      <c r="AL554" s="2"/>
      <c r="AM554" s="2"/>
      <c r="AO554" s="2"/>
      <c r="AP554" s="2"/>
    </row>
    <row r="555" spans="2:42">
      <c r="B555" s="2"/>
      <c r="C555" s="2"/>
      <c r="D555" s="2"/>
      <c r="E555" s="2"/>
      <c r="F555" s="2"/>
      <c r="H555" s="2"/>
      <c r="I555" s="2"/>
      <c r="K555" s="2"/>
      <c r="L555" s="2"/>
      <c r="N555" s="2"/>
      <c r="O555" s="2"/>
      <c r="Q555" s="2"/>
      <c r="R555" s="2"/>
      <c r="T555" s="2"/>
      <c r="U555" s="2"/>
      <c r="W555" s="2"/>
      <c r="X555" s="2"/>
      <c r="Z555" s="2"/>
      <c r="AA555" s="2"/>
      <c r="AC555" s="2"/>
      <c r="AD555" s="2"/>
      <c r="AF555" s="2"/>
      <c r="AG555" s="2"/>
      <c r="AI555" s="2"/>
      <c r="AJ555" s="2"/>
      <c r="AL555" s="2"/>
      <c r="AM555" s="2"/>
      <c r="AO555" s="2"/>
      <c r="AP555" s="2"/>
    </row>
    <row r="556" spans="2:42">
      <c r="B556" s="2"/>
      <c r="C556" s="2"/>
      <c r="D556" s="2"/>
      <c r="E556" s="2"/>
      <c r="F556" s="2"/>
      <c r="H556" s="2"/>
      <c r="I556" s="2"/>
      <c r="K556" s="2"/>
      <c r="L556" s="2"/>
      <c r="N556" s="2"/>
      <c r="O556" s="2"/>
      <c r="Q556" s="2"/>
      <c r="R556" s="2"/>
      <c r="T556" s="2"/>
      <c r="U556" s="2"/>
      <c r="W556" s="2"/>
      <c r="X556" s="2"/>
      <c r="Z556" s="2"/>
      <c r="AA556" s="2"/>
      <c r="AC556" s="2"/>
      <c r="AD556" s="2"/>
      <c r="AF556" s="2"/>
      <c r="AG556" s="2"/>
      <c r="AI556" s="2"/>
      <c r="AJ556" s="2"/>
      <c r="AL556" s="2"/>
      <c r="AM556" s="2"/>
      <c r="AO556" s="2"/>
      <c r="AP556" s="2"/>
    </row>
    <row r="557" spans="2:42">
      <c r="B557" s="2"/>
      <c r="C557" s="2"/>
      <c r="D557" s="2"/>
      <c r="E557" s="2"/>
      <c r="F557" s="2"/>
      <c r="H557" s="2"/>
      <c r="I557" s="2"/>
      <c r="K557" s="2"/>
      <c r="L557" s="2"/>
      <c r="N557" s="2"/>
      <c r="O557" s="2"/>
      <c r="Q557" s="2"/>
      <c r="R557" s="2"/>
      <c r="T557" s="2"/>
      <c r="U557" s="2"/>
      <c r="W557" s="2"/>
      <c r="X557" s="2"/>
      <c r="Z557" s="2"/>
      <c r="AA557" s="2"/>
      <c r="AC557" s="2"/>
      <c r="AD557" s="2"/>
      <c r="AF557" s="2"/>
      <c r="AG557" s="2"/>
      <c r="AI557" s="2"/>
      <c r="AJ557" s="2"/>
      <c r="AL557" s="2"/>
      <c r="AM557" s="2"/>
      <c r="AO557" s="2"/>
      <c r="AP557" s="2"/>
    </row>
    <row r="558" spans="2:42">
      <c r="B558" s="2"/>
      <c r="C558" s="2"/>
      <c r="D558" s="2"/>
      <c r="E558" s="2"/>
      <c r="F558" s="2"/>
      <c r="H558" s="2"/>
      <c r="I558" s="2"/>
      <c r="K558" s="2"/>
      <c r="L558" s="2"/>
      <c r="N558" s="2"/>
      <c r="O558" s="2"/>
      <c r="Q558" s="2"/>
      <c r="R558" s="2"/>
      <c r="T558" s="2"/>
      <c r="U558" s="2"/>
      <c r="W558" s="2"/>
      <c r="X558" s="2"/>
      <c r="Z558" s="2"/>
      <c r="AA558" s="2"/>
      <c r="AC558" s="2"/>
      <c r="AD558" s="2"/>
      <c r="AF558" s="2"/>
      <c r="AG558" s="2"/>
      <c r="AI558" s="2"/>
      <c r="AJ558" s="2"/>
      <c r="AL558" s="2"/>
      <c r="AM558" s="2"/>
      <c r="AO558" s="2"/>
      <c r="AP558" s="2"/>
    </row>
    <row r="559" spans="2:42">
      <c r="B559" s="2"/>
      <c r="C559" s="2"/>
      <c r="D559" s="2"/>
      <c r="E559" s="2"/>
      <c r="F559" s="2"/>
      <c r="H559" s="2"/>
      <c r="I559" s="2"/>
      <c r="K559" s="2"/>
      <c r="L559" s="2"/>
      <c r="N559" s="2"/>
      <c r="O559" s="2"/>
      <c r="Q559" s="2"/>
      <c r="R559" s="2"/>
      <c r="T559" s="2"/>
      <c r="U559" s="2"/>
      <c r="W559" s="2"/>
      <c r="X559" s="2"/>
      <c r="Z559" s="2"/>
      <c r="AA559" s="2"/>
      <c r="AC559" s="2"/>
      <c r="AD559" s="2"/>
      <c r="AF559" s="2"/>
      <c r="AG559" s="2"/>
      <c r="AI559" s="2"/>
      <c r="AJ559" s="2"/>
      <c r="AL559" s="2"/>
      <c r="AM559" s="2"/>
      <c r="AO559" s="2"/>
      <c r="AP559" s="2"/>
    </row>
    <row r="560" spans="2:42">
      <c r="B560" s="2"/>
      <c r="C560" s="2"/>
      <c r="D560" s="2"/>
      <c r="E560" s="2"/>
      <c r="F560" s="2"/>
      <c r="H560" s="2"/>
      <c r="I560" s="2"/>
      <c r="K560" s="2"/>
      <c r="L560" s="2"/>
      <c r="N560" s="2"/>
      <c r="O560" s="2"/>
      <c r="Q560" s="2"/>
      <c r="R560" s="2"/>
      <c r="T560" s="2"/>
      <c r="U560" s="2"/>
      <c r="W560" s="2"/>
      <c r="X560" s="2"/>
      <c r="Z560" s="2"/>
      <c r="AA560" s="2"/>
      <c r="AC560" s="2"/>
      <c r="AD560" s="2"/>
      <c r="AF560" s="2"/>
      <c r="AG560" s="2"/>
      <c r="AI560" s="2"/>
      <c r="AJ560" s="2"/>
      <c r="AL560" s="2"/>
      <c r="AM560" s="2"/>
      <c r="AO560" s="2"/>
      <c r="AP560" s="2"/>
    </row>
    <row r="561" spans="2:42">
      <c r="B561" s="2"/>
      <c r="C561" s="2"/>
      <c r="D561" s="2"/>
      <c r="E561" s="2"/>
      <c r="F561" s="2"/>
      <c r="H561" s="2"/>
      <c r="I561" s="2"/>
      <c r="K561" s="2"/>
      <c r="L561" s="2"/>
      <c r="N561" s="2"/>
      <c r="O561" s="2"/>
      <c r="Q561" s="2"/>
      <c r="R561" s="2"/>
      <c r="T561" s="2"/>
      <c r="U561" s="2"/>
      <c r="W561" s="2"/>
      <c r="X561" s="2"/>
      <c r="Z561" s="2"/>
      <c r="AA561" s="2"/>
      <c r="AC561" s="2"/>
      <c r="AD561" s="2"/>
      <c r="AF561" s="2"/>
      <c r="AG561" s="2"/>
      <c r="AI561" s="2"/>
      <c r="AJ561" s="2"/>
      <c r="AL561" s="2"/>
      <c r="AM561" s="2"/>
      <c r="AO561" s="2"/>
      <c r="AP561" s="2"/>
    </row>
    <row r="562" spans="2:42">
      <c r="B562" s="2"/>
      <c r="C562" s="2"/>
      <c r="D562" s="2"/>
      <c r="E562" s="2"/>
      <c r="F562" s="2"/>
      <c r="H562" s="2"/>
      <c r="I562" s="2"/>
      <c r="K562" s="2"/>
      <c r="L562" s="2"/>
      <c r="N562" s="2"/>
      <c r="O562" s="2"/>
      <c r="Q562" s="2"/>
      <c r="R562" s="2"/>
      <c r="T562" s="2"/>
      <c r="U562" s="2"/>
      <c r="W562" s="2"/>
      <c r="X562" s="2"/>
      <c r="Z562" s="2"/>
      <c r="AA562" s="2"/>
      <c r="AC562" s="2"/>
      <c r="AD562" s="2"/>
      <c r="AF562" s="2"/>
      <c r="AG562" s="2"/>
      <c r="AI562" s="2"/>
      <c r="AJ562" s="2"/>
      <c r="AL562" s="2"/>
      <c r="AM562" s="2"/>
      <c r="AO562" s="2"/>
      <c r="AP562" s="2"/>
    </row>
    <row r="563" spans="2:42">
      <c r="B563" s="2"/>
      <c r="C563" s="2"/>
      <c r="D563" s="2"/>
      <c r="E563" s="2"/>
      <c r="F563" s="2"/>
      <c r="H563" s="2"/>
      <c r="I563" s="2"/>
      <c r="K563" s="2"/>
      <c r="L563" s="2"/>
      <c r="N563" s="2"/>
      <c r="O563" s="2"/>
      <c r="Q563" s="2"/>
      <c r="R563" s="2"/>
      <c r="T563" s="2"/>
      <c r="U563" s="2"/>
      <c r="W563" s="2"/>
      <c r="X563" s="2"/>
      <c r="Z563" s="2"/>
      <c r="AA563" s="2"/>
      <c r="AC563" s="2"/>
      <c r="AD563" s="2"/>
      <c r="AF563" s="2"/>
      <c r="AG563" s="2"/>
      <c r="AI563" s="2"/>
      <c r="AJ563" s="2"/>
      <c r="AL563" s="2"/>
      <c r="AM563" s="2"/>
      <c r="AO563" s="2"/>
      <c r="AP563" s="2"/>
    </row>
    <row r="564" spans="2:42">
      <c r="B564" s="2"/>
      <c r="C564" s="2"/>
      <c r="D564" s="2"/>
      <c r="E564" s="2"/>
      <c r="F564" s="2"/>
      <c r="H564" s="2"/>
      <c r="I564" s="2"/>
      <c r="K564" s="2"/>
      <c r="L564" s="2"/>
      <c r="N564" s="2"/>
      <c r="O564" s="2"/>
      <c r="Q564" s="2"/>
      <c r="R564" s="2"/>
      <c r="T564" s="2"/>
      <c r="U564" s="2"/>
      <c r="W564" s="2"/>
      <c r="X564" s="2"/>
      <c r="Z564" s="2"/>
      <c r="AA564" s="2"/>
      <c r="AC564" s="2"/>
      <c r="AD564" s="2"/>
      <c r="AF564" s="2"/>
      <c r="AG564" s="2"/>
      <c r="AI564" s="2"/>
      <c r="AJ564" s="2"/>
      <c r="AL564" s="2"/>
      <c r="AM564" s="2"/>
      <c r="AO564" s="2"/>
      <c r="AP564" s="2"/>
    </row>
    <row r="565" spans="2:42">
      <c r="B565" s="2"/>
      <c r="C565" s="2"/>
      <c r="D565" s="2"/>
      <c r="E565" s="2"/>
      <c r="F565" s="2"/>
      <c r="H565" s="2"/>
      <c r="I565" s="2"/>
      <c r="K565" s="2"/>
      <c r="L565" s="2"/>
      <c r="N565" s="2"/>
      <c r="O565" s="2"/>
      <c r="Q565" s="2"/>
      <c r="R565" s="2"/>
      <c r="T565" s="2"/>
      <c r="U565" s="2"/>
      <c r="W565" s="2"/>
      <c r="X565" s="2"/>
      <c r="Z565" s="2"/>
      <c r="AA565" s="2"/>
      <c r="AC565" s="2"/>
      <c r="AD565" s="2"/>
      <c r="AF565" s="2"/>
      <c r="AG565" s="2"/>
      <c r="AI565" s="2"/>
      <c r="AJ565" s="2"/>
      <c r="AL565" s="2"/>
      <c r="AM565" s="2"/>
      <c r="AO565" s="2"/>
      <c r="AP565" s="2"/>
    </row>
    <row r="566" spans="2:42">
      <c r="B566" s="2"/>
      <c r="C566" s="2"/>
      <c r="D566" s="2"/>
      <c r="E566" s="2"/>
      <c r="F566" s="2"/>
      <c r="H566" s="2"/>
      <c r="I566" s="2"/>
      <c r="K566" s="2"/>
      <c r="L566" s="2"/>
      <c r="N566" s="2"/>
      <c r="O566" s="2"/>
      <c r="Q566" s="2"/>
      <c r="R566" s="2"/>
      <c r="T566" s="2"/>
      <c r="U566" s="2"/>
      <c r="W566" s="2"/>
      <c r="X566" s="2"/>
      <c r="Z566" s="2"/>
      <c r="AA566" s="2"/>
      <c r="AC566" s="2"/>
      <c r="AD566" s="2"/>
      <c r="AF566" s="2"/>
      <c r="AG566" s="2"/>
      <c r="AI566" s="2"/>
      <c r="AJ566" s="2"/>
      <c r="AL566" s="2"/>
      <c r="AM566" s="2"/>
      <c r="AO566" s="2"/>
      <c r="AP566" s="2"/>
    </row>
    <row r="567" spans="2:42">
      <c r="B567" s="2"/>
      <c r="C567" s="2"/>
      <c r="D567" s="2"/>
      <c r="E567" s="2"/>
      <c r="F567" s="2"/>
      <c r="H567" s="2"/>
      <c r="I567" s="2"/>
      <c r="K567" s="2"/>
      <c r="L567" s="2"/>
      <c r="N567" s="2"/>
      <c r="O567" s="2"/>
      <c r="Q567" s="2"/>
      <c r="R567" s="2"/>
      <c r="T567" s="2"/>
      <c r="U567" s="2"/>
      <c r="W567" s="2"/>
      <c r="X567" s="2"/>
      <c r="Z567" s="2"/>
      <c r="AA567" s="2"/>
      <c r="AC567" s="2"/>
      <c r="AD567" s="2"/>
      <c r="AF567" s="2"/>
      <c r="AG567" s="2"/>
      <c r="AI567" s="2"/>
      <c r="AJ567" s="2"/>
      <c r="AL567" s="2"/>
      <c r="AM567" s="2"/>
      <c r="AO567" s="2"/>
      <c r="AP567" s="2"/>
    </row>
    <row r="568" spans="2:42">
      <c r="B568" s="2"/>
      <c r="C568" s="2"/>
      <c r="D568" s="2"/>
      <c r="E568" s="2"/>
      <c r="F568" s="2"/>
      <c r="H568" s="2"/>
      <c r="I568" s="2"/>
      <c r="K568" s="2"/>
      <c r="L568" s="2"/>
      <c r="N568" s="2"/>
      <c r="O568" s="2"/>
      <c r="Q568" s="2"/>
      <c r="R568" s="2"/>
      <c r="T568" s="2"/>
      <c r="U568" s="2"/>
      <c r="W568" s="2"/>
      <c r="X568" s="2"/>
      <c r="Z568" s="2"/>
      <c r="AA568" s="2"/>
      <c r="AC568" s="2"/>
      <c r="AD568" s="2"/>
      <c r="AF568" s="2"/>
      <c r="AG568" s="2"/>
      <c r="AI568" s="2"/>
      <c r="AJ568" s="2"/>
      <c r="AL568" s="2"/>
      <c r="AM568" s="2"/>
      <c r="AO568" s="2"/>
      <c r="AP568" s="2"/>
    </row>
    <row r="569" spans="2:42">
      <c r="B569" s="2"/>
      <c r="C569" s="2"/>
      <c r="D569" s="2"/>
      <c r="E569" s="2"/>
      <c r="F569" s="2"/>
      <c r="H569" s="2"/>
      <c r="I569" s="2"/>
      <c r="K569" s="2"/>
      <c r="L569" s="2"/>
      <c r="N569" s="2"/>
      <c r="O569" s="2"/>
      <c r="Q569" s="2"/>
      <c r="R569" s="2"/>
      <c r="T569" s="2"/>
      <c r="U569" s="2"/>
      <c r="W569" s="2"/>
      <c r="X569" s="2"/>
      <c r="Z569" s="2"/>
      <c r="AA569" s="2"/>
      <c r="AC569" s="2"/>
      <c r="AD569" s="2"/>
      <c r="AF569" s="2"/>
      <c r="AG569" s="2"/>
      <c r="AI569" s="2"/>
      <c r="AJ569" s="2"/>
      <c r="AL569" s="2"/>
      <c r="AM569" s="2"/>
      <c r="AO569" s="2"/>
      <c r="AP569" s="2"/>
    </row>
    <row r="570" spans="2:42">
      <c r="B570" s="2"/>
      <c r="C570" s="2"/>
      <c r="D570" s="2"/>
      <c r="E570" s="2"/>
      <c r="F570" s="2"/>
      <c r="H570" s="2"/>
      <c r="I570" s="2"/>
      <c r="K570" s="2"/>
      <c r="L570" s="2"/>
      <c r="N570" s="2"/>
      <c r="O570" s="2"/>
      <c r="Q570" s="2"/>
      <c r="R570" s="2"/>
      <c r="T570" s="2"/>
      <c r="U570" s="2"/>
      <c r="W570" s="2"/>
      <c r="X570" s="2"/>
      <c r="Z570" s="2"/>
      <c r="AA570" s="2"/>
      <c r="AC570" s="2"/>
      <c r="AD570" s="2"/>
      <c r="AF570" s="2"/>
      <c r="AG570" s="2"/>
      <c r="AI570" s="2"/>
      <c r="AJ570" s="2"/>
      <c r="AL570" s="2"/>
      <c r="AM570" s="2"/>
      <c r="AO570" s="2"/>
      <c r="AP570" s="2"/>
    </row>
    <row r="571" spans="2:42">
      <c r="B571" s="2"/>
      <c r="C571" s="2"/>
      <c r="D571" s="2"/>
      <c r="E571" s="2"/>
      <c r="F571" s="2"/>
      <c r="H571" s="2"/>
      <c r="I571" s="2"/>
      <c r="K571" s="2"/>
      <c r="L571" s="2"/>
      <c r="N571" s="2"/>
      <c r="O571" s="2"/>
      <c r="Q571" s="2"/>
      <c r="R571" s="2"/>
      <c r="T571" s="2"/>
      <c r="U571" s="2"/>
      <c r="W571" s="2"/>
      <c r="X571" s="2"/>
      <c r="Z571" s="2"/>
      <c r="AA571" s="2"/>
      <c r="AC571" s="2"/>
      <c r="AD571" s="2"/>
      <c r="AF571" s="2"/>
      <c r="AG571" s="2"/>
      <c r="AI571" s="2"/>
      <c r="AJ571" s="2"/>
      <c r="AL571" s="2"/>
      <c r="AM571" s="2"/>
      <c r="AO571" s="2"/>
      <c r="AP571" s="2"/>
    </row>
    <row r="572" spans="2:42">
      <c r="B572" s="2"/>
      <c r="C572" s="2"/>
      <c r="D572" s="2"/>
      <c r="E572" s="2"/>
      <c r="F572" s="2"/>
      <c r="H572" s="2"/>
      <c r="I572" s="2"/>
      <c r="K572" s="2"/>
      <c r="L572" s="2"/>
      <c r="N572" s="2"/>
      <c r="O572" s="2"/>
      <c r="Q572" s="2"/>
      <c r="R572" s="2"/>
      <c r="T572" s="2"/>
      <c r="U572" s="2"/>
      <c r="W572" s="2"/>
      <c r="X572" s="2"/>
      <c r="Z572" s="2"/>
      <c r="AA572" s="2"/>
      <c r="AC572" s="2"/>
      <c r="AD572" s="2"/>
      <c r="AF572" s="2"/>
      <c r="AG572" s="2"/>
      <c r="AI572" s="2"/>
      <c r="AJ572" s="2"/>
      <c r="AL572" s="2"/>
      <c r="AM572" s="2"/>
      <c r="AO572" s="2"/>
      <c r="AP572" s="2"/>
    </row>
    <row r="573" spans="2:42">
      <c r="B573" s="2"/>
      <c r="C573" s="2"/>
      <c r="D573" s="2"/>
      <c r="E573" s="2"/>
      <c r="F573" s="2"/>
      <c r="H573" s="2"/>
      <c r="I573" s="2"/>
      <c r="K573" s="2"/>
      <c r="L573" s="2"/>
      <c r="N573" s="2"/>
      <c r="O573" s="2"/>
      <c r="Q573" s="2"/>
      <c r="R573" s="2"/>
      <c r="T573" s="2"/>
      <c r="U573" s="2"/>
      <c r="W573" s="2"/>
      <c r="X573" s="2"/>
      <c r="Z573" s="2"/>
      <c r="AA573" s="2"/>
      <c r="AC573" s="2"/>
      <c r="AD573" s="2"/>
      <c r="AF573" s="2"/>
      <c r="AG573" s="2"/>
      <c r="AI573" s="2"/>
      <c r="AJ573" s="2"/>
      <c r="AL573" s="2"/>
      <c r="AM573" s="2"/>
      <c r="AO573" s="2"/>
      <c r="AP573" s="2"/>
    </row>
    <row r="574" spans="2:42">
      <c r="B574" s="2"/>
      <c r="C574" s="2"/>
      <c r="D574" s="2"/>
      <c r="E574" s="2"/>
      <c r="F574" s="2"/>
      <c r="H574" s="2"/>
      <c r="I574" s="2"/>
      <c r="K574" s="2"/>
      <c r="L574" s="2"/>
      <c r="N574" s="2"/>
      <c r="O574" s="2"/>
      <c r="Q574" s="2"/>
      <c r="R574" s="2"/>
      <c r="T574" s="2"/>
      <c r="U574" s="2"/>
      <c r="W574" s="2"/>
      <c r="X574" s="2"/>
      <c r="Z574" s="2"/>
      <c r="AA574" s="2"/>
      <c r="AC574" s="2"/>
      <c r="AD574" s="2"/>
      <c r="AF574" s="2"/>
      <c r="AG574" s="2"/>
      <c r="AI574" s="2"/>
      <c r="AJ574" s="2"/>
      <c r="AL574" s="2"/>
      <c r="AM574" s="2"/>
      <c r="AO574" s="2"/>
      <c r="AP574" s="2"/>
    </row>
    <row r="575" spans="2:42">
      <c r="B575" s="2"/>
      <c r="C575" s="2"/>
      <c r="D575" s="2"/>
      <c r="E575" s="2"/>
      <c r="F575" s="2"/>
      <c r="H575" s="2"/>
      <c r="I575" s="2"/>
      <c r="K575" s="2"/>
      <c r="L575" s="2"/>
      <c r="N575" s="2"/>
      <c r="O575" s="2"/>
      <c r="Q575" s="2"/>
      <c r="R575" s="2"/>
      <c r="T575" s="2"/>
      <c r="U575" s="2"/>
      <c r="W575" s="2"/>
      <c r="X575" s="2"/>
      <c r="Z575" s="2"/>
      <c r="AA575" s="2"/>
      <c r="AC575" s="2"/>
      <c r="AD575" s="2"/>
      <c r="AF575" s="2"/>
      <c r="AG575" s="2"/>
      <c r="AI575" s="2"/>
      <c r="AJ575" s="2"/>
      <c r="AL575" s="2"/>
      <c r="AM575" s="2"/>
      <c r="AO575" s="2"/>
      <c r="AP575" s="2"/>
    </row>
    <row r="576" spans="2:42">
      <c r="B576" s="2"/>
      <c r="C576" s="2"/>
      <c r="D576" s="2"/>
      <c r="E576" s="2"/>
      <c r="F576" s="2"/>
      <c r="H576" s="2"/>
      <c r="I576" s="2"/>
      <c r="K576" s="2"/>
      <c r="L576" s="2"/>
      <c r="N576" s="2"/>
      <c r="O576" s="2"/>
      <c r="Q576" s="2"/>
      <c r="R576" s="2"/>
      <c r="T576" s="2"/>
      <c r="U576" s="2"/>
      <c r="W576" s="2"/>
      <c r="X576" s="2"/>
      <c r="Z576" s="2"/>
      <c r="AA576" s="2"/>
      <c r="AC576" s="2"/>
      <c r="AD576" s="2"/>
      <c r="AF576" s="2"/>
      <c r="AG576" s="2"/>
      <c r="AI576" s="2"/>
      <c r="AJ576" s="2"/>
      <c r="AL576" s="2"/>
      <c r="AM576" s="2"/>
      <c r="AO576" s="2"/>
      <c r="AP576" s="2"/>
    </row>
    <row r="577" spans="2:42">
      <c r="B577" s="2"/>
      <c r="C577" s="2"/>
      <c r="D577" s="2"/>
      <c r="E577" s="2"/>
      <c r="F577" s="2"/>
      <c r="H577" s="2"/>
      <c r="I577" s="2"/>
      <c r="K577" s="2"/>
      <c r="L577" s="2"/>
      <c r="N577" s="2"/>
      <c r="O577" s="2"/>
      <c r="Q577" s="2"/>
      <c r="R577" s="2"/>
      <c r="T577" s="2"/>
      <c r="U577" s="2"/>
      <c r="W577" s="2"/>
      <c r="X577" s="2"/>
      <c r="Z577" s="2"/>
      <c r="AA577" s="2"/>
      <c r="AC577" s="2"/>
      <c r="AD577" s="2"/>
      <c r="AF577" s="2"/>
      <c r="AG577" s="2"/>
      <c r="AI577" s="2"/>
      <c r="AJ577" s="2"/>
      <c r="AL577" s="2"/>
      <c r="AM577" s="2"/>
      <c r="AO577" s="2"/>
      <c r="AP577" s="2"/>
    </row>
    <row r="578" spans="2:42">
      <c r="B578" s="2"/>
      <c r="C578" s="2"/>
      <c r="D578" s="2"/>
      <c r="E578" s="2"/>
      <c r="F578" s="2"/>
      <c r="H578" s="2"/>
      <c r="I578" s="2"/>
      <c r="K578" s="2"/>
      <c r="L578" s="2"/>
      <c r="N578" s="2"/>
      <c r="O578" s="2"/>
      <c r="Q578" s="2"/>
      <c r="R578" s="2"/>
      <c r="T578" s="2"/>
      <c r="U578" s="2"/>
      <c r="W578" s="2"/>
      <c r="X578" s="2"/>
      <c r="Z578" s="2"/>
      <c r="AA578" s="2"/>
      <c r="AC578" s="2"/>
      <c r="AD578" s="2"/>
      <c r="AF578" s="2"/>
      <c r="AG578" s="2"/>
      <c r="AI578" s="2"/>
      <c r="AJ578" s="2"/>
      <c r="AL578" s="2"/>
      <c r="AM578" s="2"/>
      <c r="AO578" s="2"/>
      <c r="AP578" s="2"/>
    </row>
    <row r="579" spans="2:42">
      <c r="B579" s="2"/>
      <c r="C579" s="2"/>
      <c r="D579" s="2"/>
      <c r="E579" s="2"/>
      <c r="F579" s="2"/>
      <c r="H579" s="2"/>
      <c r="I579" s="2"/>
      <c r="K579" s="2"/>
      <c r="L579" s="2"/>
      <c r="N579" s="2"/>
      <c r="O579" s="2"/>
      <c r="Q579" s="2"/>
      <c r="R579" s="2"/>
      <c r="T579" s="2"/>
      <c r="U579" s="2"/>
      <c r="W579" s="2"/>
      <c r="X579" s="2"/>
      <c r="Z579" s="2"/>
      <c r="AA579" s="2"/>
      <c r="AC579" s="2"/>
      <c r="AD579" s="2"/>
      <c r="AF579" s="2"/>
      <c r="AG579" s="2"/>
      <c r="AI579" s="2"/>
      <c r="AJ579" s="2"/>
      <c r="AL579" s="2"/>
      <c r="AM579" s="2"/>
      <c r="AO579" s="2"/>
      <c r="AP579" s="2"/>
    </row>
    <row r="580" spans="2:42">
      <c r="B580" s="2"/>
      <c r="C580" s="2"/>
      <c r="D580" s="2"/>
      <c r="E580" s="2"/>
      <c r="F580" s="2"/>
      <c r="H580" s="2"/>
      <c r="I580" s="2"/>
      <c r="K580" s="2"/>
      <c r="L580" s="2"/>
      <c r="N580" s="2"/>
      <c r="O580" s="2"/>
      <c r="Q580" s="2"/>
      <c r="R580" s="2"/>
      <c r="T580" s="2"/>
      <c r="U580" s="2"/>
      <c r="W580" s="2"/>
      <c r="X580" s="2"/>
      <c r="Z580" s="2"/>
      <c r="AA580" s="2"/>
      <c r="AC580" s="2"/>
      <c r="AD580" s="2"/>
      <c r="AF580" s="2"/>
      <c r="AG580" s="2"/>
      <c r="AI580" s="2"/>
      <c r="AJ580" s="2"/>
      <c r="AL580" s="2"/>
      <c r="AM580" s="2"/>
      <c r="AO580" s="2"/>
      <c r="AP580" s="2"/>
    </row>
    <row r="581" spans="2:42">
      <c r="B581" s="2"/>
      <c r="C581" s="2"/>
      <c r="D581" s="2"/>
      <c r="E581" s="2"/>
      <c r="F581" s="2"/>
      <c r="H581" s="2"/>
      <c r="I581" s="2"/>
      <c r="K581" s="2"/>
      <c r="L581" s="2"/>
      <c r="N581" s="2"/>
      <c r="O581" s="2"/>
      <c r="Q581" s="2"/>
      <c r="R581" s="2"/>
      <c r="T581" s="2"/>
      <c r="U581" s="2"/>
      <c r="W581" s="2"/>
      <c r="X581" s="2"/>
      <c r="Z581" s="2"/>
      <c r="AA581" s="2"/>
      <c r="AC581" s="2"/>
      <c r="AD581" s="2"/>
      <c r="AF581" s="2"/>
      <c r="AG581" s="2"/>
      <c r="AI581" s="2"/>
      <c r="AJ581" s="2"/>
      <c r="AL581" s="2"/>
      <c r="AM581" s="2"/>
      <c r="AO581" s="2"/>
      <c r="AP581" s="2"/>
    </row>
    <row r="582" spans="2:42">
      <c r="B582" s="2"/>
      <c r="C582" s="2"/>
      <c r="D582" s="2"/>
      <c r="E582" s="2"/>
      <c r="F582" s="2"/>
      <c r="H582" s="2"/>
      <c r="I582" s="2"/>
      <c r="K582" s="2"/>
      <c r="L582" s="2"/>
      <c r="N582" s="2"/>
      <c r="O582" s="2"/>
      <c r="Q582" s="2"/>
      <c r="R582" s="2"/>
      <c r="T582" s="2"/>
      <c r="U582" s="2"/>
      <c r="W582" s="2"/>
      <c r="X582" s="2"/>
      <c r="Z582" s="2"/>
      <c r="AA582" s="2"/>
      <c r="AC582" s="2"/>
      <c r="AD582" s="2"/>
      <c r="AF582" s="2"/>
      <c r="AG582" s="2"/>
      <c r="AI582" s="2"/>
      <c r="AJ582" s="2"/>
      <c r="AL582" s="2"/>
      <c r="AM582" s="2"/>
      <c r="AO582" s="2"/>
      <c r="AP582" s="2"/>
    </row>
    <row r="583" spans="2:42">
      <c r="B583" s="2"/>
      <c r="C583" s="2"/>
      <c r="D583" s="2"/>
      <c r="E583" s="2"/>
      <c r="F583" s="2"/>
      <c r="H583" s="2"/>
      <c r="I583" s="2"/>
      <c r="K583" s="2"/>
      <c r="L583" s="2"/>
      <c r="N583" s="2"/>
      <c r="O583" s="2"/>
      <c r="Q583" s="2"/>
      <c r="R583" s="2"/>
      <c r="T583" s="2"/>
      <c r="U583" s="2"/>
      <c r="W583" s="2"/>
      <c r="X583" s="2"/>
      <c r="Z583" s="2"/>
      <c r="AA583" s="2"/>
      <c r="AC583" s="2"/>
      <c r="AD583" s="2"/>
      <c r="AF583" s="2"/>
      <c r="AG583" s="2"/>
      <c r="AI583" s="2"/>
      <c r="AJ583" s="2"/>
      <c r="AL583" s="2"/>
      <c r="AM583" s="2"/>
      <c r="AO583" s="2"/>
      <c r="AP583" s="2"/>
    </row>
    <row r="584" spans="2:42">
      <c r="B584" s="2"/>
      <c r="C584" s="2"/>
      <c r="D584" s="2"/>
      <c r="E584" s="2"/>
      <c r="F584" s="2"/>
      <c r="H584" s="2"/>
      <c r="I584" s="2"/>
      <c r="K584" s="2"/>
      <c r="L584" s="2"/>
      <c r="N584" s="2"/>
      <c r="O584" s="2"/>
      <c r="Q584" s="2"/>
      <c r="R584" s="2"/>
      <c r="T584" s="2"/>
      <c r="U584" s="2"/>
      <c r="W584" s="2"/>
      <c r="X584" s="2"/>
      <c r="Z584" s="2"/>
      <c r="AA584" s="2"/>
      <c r="AC584" s="2"/>
      <c r="AD584" s="2"/>
      <c r="AF584" s="2"/>
      <c r="AG584" s="2"/>
      <c r="AI584" s="2"/>
      <c r="AJ584" s="2"/>
      <c r="AL584" s="2"/>
      <c r="AM584" s="2"/>
      <c r="AO584" s="2"/>
      <c r="AP584" s="2"/>
    </row>
    <row r="585" spans="2:42">
      <c r="B585" s="2"/>
      <c r="C585" s="2"/>
      <c r="D585" s="2"/>
      <c r="E585" s="2"/>
      <c r="F585" s="2"/>
      <c r="H585" s="2"/>
      <c r="I585" s="2"/>
      <c r="K585" s="2"/>
      <c r="L585" s="2"/>
      <c r="N585" s="2"/>
      <c r="O585" s="2"/>
      <c r="Q585" s="2"/>
      <c r="R585" s="2"/>
      <c r="T585" s="2"/>
      <c r="U585" s="2"/>
      <c r="W585" s="2"/>
      <c r="X585" s="2"/>
      <c r="Z585" s="2"/>
      <c r="AA585" s="2"/>
      <c r="AC585" s="2"/>
      <c r="AD585" s="2"/>
      <c r="AF585" s="2"/>
      <c r="AG585" s="2"/>
      <c r="AI585" s="2"/>
      <c r="AJ585" s="2"/>
      <c r="AL585" s="2"/>
      <c r="AM585" s="2"/>
      <c r="AO585" s="2"/>
      <c r="AP585" s="2"/>
    </row>
    <row r="586" spans="2:42">
      <c r="B586" s="2"/>
      <c r="C586" s="2"/>
      <c r="D586" s="2"/>
      <c r="E586" s="2"/>
      <c r="F586" s="2"/>
      <c r="H586" s="2"/>
      <c r="I586" s="2"/>
      <c r="K586" s="2"/>
      <c r="L586" s="2"/>
      <c r="N586" s="2"/>
      <c r="O586" s="2"/>
      <c r="Q586" s="2"/>
      <c r="R586" s="2"/>
      <c r="T586" s="2"/>
      <c r="U586" s="2"/>
      <c r="W586" s="2"/>
      <c r="X586" s="2"/>
      <c r="Z586" s="2"/>
      <c r="AA586" s="2"/>
      <c r="AC586" s="2"/>
      <c r="AD586" s="2"/>
      <c r="AF586" s="2"/>
      <c r="AG586" s="2"/>
      <c r="AI586" s="2"/>
      <c r="AJ586" s="2"/>
      <c r="AL586" s="2"/>
      <c r="AM586" s="2"/>
      <c r="AO586" s="2"/>
      <c r="AP586" s="2"/>
    </row>
    <row r="587" spans="2:42">
      <c r="B587" s="2"/>
      <c r="C587" s="2"/>
      <c r="D587" s="2"/>
      <c r="E587" s="2"/>
      <c r="F587" s="2"/>
      <c r="H587" s="2"/>
      <c r="I587" s="2"/>
      <c r="K587" s="2"/>
      <c r="L587" s="2"/>
      <c r="N587" s="2"/>
      <c r="O587" s="2"/>
      <c r="Q587" s="2"/>
      <c r="R587" s="2"/>
      <c r="T587" s="2"/>
      <c r="U587" s="2"/>
      <c r="W587" s="2"/>
      <c r="X587" s="2"/>
      <c r="Z587" s="2"/>
      <c r="AA587" s="2"/>
      <c r="AC587" s="2"/>
      <c r="AD587" s="2"/>
      <c r="AF587" s="2"/>
      <c r="AG587" s="2"/>
      <c r="AI587" s="2"/>
      <c r="AJ587" s="2"/>
      <c r="AL587" s="2"/>
      <c r="AM587" s="2"/>
      <c r="AO587" s="2"/>
      <c r="AP587" s="2"/>
    </row>
    <row r="588" spans="2:42">
      <c r="B588" s="2"/>
      <c r="C588" s="2"/>
      <c r="D588" s="2"/>
      <c r="E588" s="2"/>
      <c r="F588" s="2"/>
      <c r="H588" s="2"/>
      <c r="I588" s="2"/>
      <c r="K588" s="2"/>
      <c r="L588" s="2"/>
      <c r="N588" s="2"/>
      <c r="O588" s="2"/>
      <c r="Q588" s="2"/>
      <c r="R588" s="2"/>
      <c r="T588" s="2"/>
      <c r="U588" s="2"/>
      <c r="W588" s="2"/>
      <c r="X588" s="2"/>
      <c r="Z588" s="2"/>
      <c r="AA588" s="2"/>
      <c r="AC588" s="2"/>
      <c r="AD588" s="2"/>
      <c r="AF588" s="2"/>
      <c r="AG588" s="2"/>
      <c r="AI588" s="2"/>
      <c r="AJ588" s="2"/>
      <c r="AL588" s="2"/>
      <c r="AM588" s="2"/>
      <c r="AO588" s="2"/>
      <c r="AP588" s="2"/>
    </row>
    <row r="589" spans="2:42">
      <c r="B589" s="2"/>
      <c r="C589" s="2"/>
      <c r="D589" s="2"/>
      <c r="E589" s="2"/>
      <c r="F589" s="2"/>
      <c r="H589" s="2"/>
      <c r="I589" s="2"/>
      <c r="K589" s="2"/>
      <c r="L589" s="2"/>
      <c r="N589" s="2"/>
      <c r="O589" s="2"/>
      <c r="Q589" s="2"/>
      <c r="R589" s="2"/>
      <c r="T589" s="2"/>
      <c r="U589" s="2"/>
      <c r="W589" s="2"/>
      <c r="X589" s="2"/>
      <c r="Z589" s="2"/>
      <c r="AA589" s="2"/>
      <c r="AC589" s="2"/>
      <c r="AD589" s="2"/>
      <c r="AF589" s="2"/>
      <c r="AG589" s="2"/>
      <c r="AI589" s="2"/>
      <c r="AJ589" s="2"/>
      <c r="AL589" s="2"/>
      <c r="AM589" s="2"/>
      <c r="AO589" s="2"/>
      <c r="AP589" s="2"/>
    </row>
    <row r="590" spans="2:42">
      <c r="B590" s="2"/>
      <c r="C590" s="2"/>
      <c r="D590" s="2"/>
      <c r="E590" s="2"/>
      <c r="F590" s="2"/>
      <c r="H590" s="2"/>
      <c r="I590" s="2"/>
      <c r="K590" s="2"/>
      <c r="L590" s="2"/>
      <c r="N590" s="2"/>
      <c r="O590" s="2"/>
      <c r="Q590" s="2"/>
      <c r="R590" s="2"/>
      <c r="T590" s="2"/>
      <c r="U590" s="2"/>
      <c r="W590" s="2"/>
      <c r="X590" s="2"/>
      <c r="Z590" s="2"/>
      <c r="AA590" s="2"/>
      <c r="AC590" s="2"/>
      <c r="AD590" s="2"/>
      <c r="AF590" s="2"/>
      <c r="AG590" s="2"/>
      <c r="AI590" s="2"/>
      <c r="AJ590" s="2"/>
      <c r="AL590" s="2"/>
      <c r="AM590" s="2"/>
      <c r="AO590" s="2"/>
      <c r="AP590" s="2"/>
    </row>
    <row r="591" spans="2:42">
      <c r="B591" s="2"/>
      <c r="C591" s="2"/>
      <c r="D591" s="2"/>
      <c r="E591" s="2"/>
      <c r="F591" s="2"/>
      <c r="H591" s="2"/>
      <c r="I591" s="2"/>
      <c r="K591" s="2"/>
      <c r="L591" s="2"/>
      <c r="N591" s="2"/>
      <c r="O591" s="2"/>
      <c r="Q591" s="2"/>
      <c r="R591" s="2"/>
      <c r="T591" s="2"/>
      <c r="U591" s="2"/>
      <c r="W591" s="2"/>
      <c r="X591" s="2"/>
      <c r="Z591" s="2"/>
      <c r="AA591" s="2"/>
      <c r="AC591" s="2"/>
      <c r="AD591" s="2"/>
      <c r="AF591" s="2"/>
      <c r="AG591" s="2"/>
      <c r="AI591" s="2"/>
      <c r="AJ591" s="2"/>
      <c r="AL591" s="2"/>
      <c r="AM591" s="2"/>
      <c r="AO591" s="2"/>
      <c r="AP591" s="2"/>
    </row>
    <row r="592" spans="2:42">
      <c r="B592" s="2"/>
      <c r="C592" s="2"/>
      <c r="D592" s="2"/>
      <c r="E592" s="2"/>
      <c r="F592" s="2"/>
      <c r="H592" s="2"/>
      <c r="I592" s="2"/>
      <c r="K592" s="2"/>
      <c r="L592" s="2"/>
      <c r="N592" s="2"/>
      <c r="O592" s="2"/>
      <c r="Q592" s="2"/>
      <c r="R592" s="2"/>
      <c r="T592" s="2"/>
      <c r="U592" s="2"/>
      <c r="W592" s="2"/>
      <c r="X592" s="2"/>
      <c r="Z592" s="2"/>
      <c r="AA592" s="2"/>
      <c r="AC592" s="2"/>
      <c r="AD592" s="2"/>
      <c r="AF592" s="2"/>
      <c r="AG592" s="2"/>
      <c r="AI592" s="2"/>
      <c r="AJ592" s="2"/>
      <c r="AL592" s="2"/>
      <c r="AM592" s="2"/>
      <c r="AO592" s="2"/>
      <c r="AP592" s="2"/>
    </row>
    <row r="593" spans="2:42">
      <c r="B593" s="2"/>
      <c r="C593" s="2"/>
      <c r="D593" s="2"/>
      <c r="E593" s="2"/>
      <c r="F593" s="2"/>
      <c r="H593" s="2"/>
      <c r="I593" s="2"/>
      <c r="K593" s="2"/>
      <c r="L593" s="2"/>
      <c r="N593" s="2"/>
      <c r="O593" s="2"/>
      <c r="Q593" s="2"/>
      <c r="R593" s="2"/>
      <c r="T593" s="2"/>
      <c r="U593" s="2"/>
      <c r="W593" s="2"/>
      <c r="X593" s="2"/>
      <c r="Z593" s="2"/>
      <c r="AA593" s="2"/>
      <c r="AC593" s="2"/>
      <c r="AD593" s="2"/>
      <c r="AF593" s="2"/>
      <c r="AG593" s="2"/>
      <c r="AI593" s="2"/>
      <c r="AJ593" s="2"/>
      <c r="AL593" s="2"/>
      <c r="AM593" s="2"/>
      <c r="AO593" s="2"/>
      <c r="AP593" s="2"/>
    </row>
    <row r="594" spans="2:42">
      <c r="B594" s="2"/>
      <c r="C594" s="2"/>
      <c r="D594" s="2"/>
      <c r="E594" s="2"/>
      <c r="F594" s="2"/>
      <c r="H594" s="2"/>
      <c r="I594" s="2"/>
      <c r="K594" s="2"/>
      <c r="L594" s="2"/>
      <c r="N594" s="2"/>
      <c r="O594" s="2"/>
      <c r="Q594" s="2"/>
      <c r="R594" s="2"/>
      <c r="T594" s="2"/>
      <c r="U594" s="2"/>
      <c r="W594" s="2"/>
      <c r="X594" s="2"/>
      <c r="Z594" s="2"/>
      <c r="AA594" s="2"/>
      <c r="AC594" s="2"/>
      <c r="AD594" s="2"/>
      <c r="AF594" s="2"/>
      <c r="AG594" s="2"/>
      <c r="AI594" s="2"/>
      <c r="AJ594" s="2"/>
      <c r="AL594" s="2"/>
      <c r="AM594" s="2"/>
      <c r="AO594" s="2"/>
      <c r="AP594" s="2"/>
    </row>
    <row r="595" spans="2:42">
      <c r="B595" s="2"/>
      <c r="C595" s="2"/>
      <c r="D595" s="2"/>
      <c r="E595" s="2"/>
      <c r="F595" s="2"/>
      <c r="H595" s="2"/>
      <c r="I595" s="2"/>
      <c r="K595" s="2"/>
      <c r="L595" s="2"/>
      <c r="N595" s="2"/>
      <c r="O595" s="2"/>
      <c r="Q595" s="2"/>
      <c r="R595" s="2"/>
      <c r="T595" s="2"/>
      <c r="U595" s="2"/>
      <c r="W595" s="2"/>
      <c r="X595" s="2"/>
      <c r="Z595" s="2"/>
      <c r="AA595" s="2"/>
      <c r="AC595" s="2"/>
      <c r="AD595" s="2"/>
      <c r="AF595" s="2"/>
      <c r="AG595" s="2"/>
      <c r="AI595" s="2"/>
      <c r="AJ595" s="2"/>
      <c r="AL595" s="2"/>
      <c r="AM595" s="2"/>
      <c r="AO595" s="2"/>
      <c r="AP595" s="2"/>
    </row>
    <row r="596" spans="2:42">
      <c r="B596" s="2"/>
      <c r="C596" s="2"/>
      <c r="D596" s="2"/>
      <c r="E596" s="2"/>
      <c r="F596" s="2"/>
      <c r="H596" s="2"/>
      <c r="I596" s="2"/>
      <c r="K596" s="2"/>
      <c r="L596" s="2"/>
      <c r="N596" s="2"/>
      <c r="O596" s="2"/>
      <c r="Q596" s="2"/>
      <c r="R596" s="2"/>
      <c r="T596" s="2"/>
      <c r="U596" s="2"/>
      <c r="W596" s="2"/>
      <c r="X596" s="2"/>
      <c r="Z596" s="2"/>
      <c r="AA596" s="2"/>
      <c r="AC596" s="2"/>
      <c r="AD596" s="2"/>
      <c r="AF596" s="2"/>
      <c r="AG596" s="2"/>
      <c r="AI596" s="2"/>
      <c r="AJ596" s="2"/>
      <c r="AL596" s="2"/>
      <c r="AM596" s="2"/>
      <c r="AO596" s="2"/>
      <c r="AP596" s="2"/>
    </row>
    <row r="597" spans="2:42">
      <c r="B597" s="2"/>
      <c r="C597" s="2"/>
      <c r="D597" s="2"/>
      <c r="E597" s="2"/>
      <c r="F597" s="2"/>
      <c r="H597" s="2"/>
      <c r="I597" s="2"/>
      <c r="K597" s="2"/>
      <c r="L597" s="2"/>
      <c r="N597" s="2"/>
      <c r="O597" s="2"/>
      <c r="Q597" s="2"/>
      <c r="R597" s="2"/>
      <c r="T597" s="2"/>
      <c r="U597" s="2"/>
      <c r="W597" s="2"/>
      <c r="X597" s="2"/>
      <c r="Z597" s="2"/>
      <c r="AA597" s="2"/>
      <c r="AC597" s="2"/>
      <c r="AD597" s="2"/>
      <c r="AF597" s="2"/>
      <c r="AG597" s="2"/>
      <c r="AI597" s="2"/>
      <c r="AJ597" s="2"/>
      <c r="AL597" s="2"/>
      <c r="AM597" s="2"/>
      <c r="AO597" s="2"/>
      <c r="AP597" s="2"/>
    </row>
    <row r="598" spans="2:42">
      <c r="B598" s="2"/>
      <c r="C598" s="2"/>
      <c r="D598" s="2"/>
      <c r="E598" s="2"/>
      <c r="F598" s="2"/>
      <c r="H598" s="2"/>
      <c r="I598" s="2"/>
      <c r="K598" s="2"/>
      <c r="L598" s="2"/>
      <c r="N598" s="2"/>
      <c r="O598" s="2"/>
      <c r="Q598" s="2"/>
      <c r="R598" s="2"/>
      <c r="T598" s="2"/>
      <c r="U598" s="2"/>
      <c r="W598" s="2"/>
      <c r="X598" s="2"/>
      <c r="Z598" s="2"/>
      <c r="AA598" s="2"/>
      <c r="AC598" s="2"/>
      <c r="AD598" s="2"/>
      <c r="AF598" s="2"/>
      <c r="AG598" s="2"/>
      <c r="AI598" s="2"/>
      <c r="AJ598" s="2"/>
      <c r="AL598" s="2"/>
      <c r="AM598" s="2"/>
      <c r="AO598" s="2"/>
      <c r="AP598" s="2"/>
    </row>
    <row r="599" spans="2:42">
      <c r="B599" s="2"/>
      <c r="C599" s="2"/>
      <c r="D599" s="2"/>
      <c r="E599" s="2"/>
      <c r="F599" s="2"/>
      <c r="H599" s="2"/>
      <c r="I599" s="2"/>
      <c r="K599" s="2"/>
      <c r="L599" s="2"/>
      <c r="N599" s="2"/>
      <c r="O599" s="2"/>
      <c r="Q599" s="2"/>
      <c r="R599" s="2"/>
      <c r="T599" s="2"/>
      <c r="U599" s="2"/>
      <c r="W599" s="2"/>
      <c r="X599" s="2"/>
      <c r="Z599" s="2"/>
      <c r="AA599" s="2"/>
      <c r="AC599" s="2"/>
      <c r="AD599" s="2"/>
      <c r="AF599" s="2"/>
      <c r="AG599" s="2"/>
      <c r="AI599" s="2"/>
      <c r="AJ599" s="2"/>
      <c r="AL599" s="2"/>
      <c r="AM599" s="2"/>
      <c r="AO599" s="2"/>
      <c r="AP599" s="2"/>
    </row>
    <row r="600" spans="2:42">
      <c r="B600" s="2"/>
      <c r="C600" s="2"/>
      <c r="D600" s="2"/>
      <c r="E600" s="2"/>
      <c r="F600" s="2"/>
      <c r="H600" s="2"/>
      <c r="I600" s="2"/>
      <c r="K600" s="2"/>
      <c r="L600" s="2"/>
      <c r="N600" s="2"/>
      <c r="O600" s="2"/>
      <c r="Q600" s="2"/>
      <c r="R600" s="2"/>
      <c r="T600" s="2"/>
      <c r="U600" s="2"/>
      <c r="W600" s="2"/>
      <c r="X600" s="2"/>
      <c r="Z600" s="2"/>
      <c r="AA600" s="2"/>
      <c r="AC600" s="2"/>
      <c r="AD600" s="2"/>
      <c r="AF600" s="2"/>
      <c r="AG600" s="2"/>
      <c r="AI600" s="2"/>
      <c r="AJ600" s="2"/>
      <c r="AL600" s="2"/>
      <c r="AM600" s="2"/>
      <c r="AO600" s="2"/>
      <c r="AP600" s="2"/>
    </row>
    <row r="601" spans="2:42">
      <c r="B601" s="2"/>
      <c r="C601" s="2"/>
      <c r="D601" s="2"/>
      <c r="E601" s="2"/>
      <c r="F601" s="2"/>
      <c r="H601" s="2"/>
      <c r="I601" s="2"/>
      <c r="K601" s="2"/>
      <c r="L601" s="2"/>
      <c r="N601" s="2"/>
      <c r="O601" s="2"/>
      <c r="Q601" s="2"/>
      <c r="R601" s="2"/>
      <c r="T601" s="2"/>
      <c r="U601" s="2"/>
      <c r="W601" s="2"/>
      <c r="X601" s="2"/>
      <c r="Z601" s="2"/>
      <c r="AA601" s="2"/>
      <c r="AC601" s="2"/>
      <c r="AD601" s="2"/>
      <c r="AF601" s="2"/>
      <c r="AG601" s="2"/>
      <c r="AI601" s="2"/>
      <c r="AJ601" s="2"/>
      <c r="AL601" s="2"/>
      <c r="AM601" s="2"/>
      <c r="AO601" s="2"/>
      <c r="AP601" s="2"/>
    </row>
    <row r="602" spans="2:42">
      <c r="B602" s="2"/>
      <c r="C602" s="2"/>
      <c r="D602" s="2"/>
      <c r="E602" s="2"/>
      <c r="F602" s="2"/>
      <c r="H602" s="2"/>
      <c r="I602" s="2"/>
      <c r="K602" s="2"/>
      <c r="L602" s="2"/>
      <c r="N602" s="2"/>
      <c r="O602" s="2"/>
      <c r="Q602" s="2"/>
      <c r="R602" s="2"/>
      <c r="T602" s="2"/>
      <c r="U602" s="2"/>
      <c r="W602" s="2"/>
      <c r="X602" s="2"/>
      <c r="Z602" s="2"/>
      <c r="AA602" s="2"/>
      <c r="AC602" s="2"/>
      <c r="AD602" s="2"/>
      <c r="AF602" s="2"/>
      <c r="AG602" s="2"/>
      <c r="AI602" s="2"/>
      <c r="AJ602" s="2"/>
      <c r="AL602" s="2"/>
      <c r="AM602" s="2"/>
      <c r="AO602" s="2"/>
      <c r="AP602" s="2"/>
    </row>
    <row r="603" spans="2:42">
      <c r="B603" s="2"/>
      <c r="C603" s="2"/>
      <c r="D603" s="2"/>
      <c r="E603" s="2"/>
      <c r="F603" s="2"/>
      <c r="H603" s="2"/>
      <c r="I603" s="2"/>
      <c r="K603" s="2"/>
      <c r="L603" s="2"/>
      <c r="N603" s="2"/>
      <c r="O603" s="2"/>
      <c r="Q603" s="2"/>
      <c r="R603" s="2"/>
      <c r="T603" s="2"/>
      <c r="U603" s="2"/>
      <c r="W603" s="2"/>
      <c r="X603" s="2"/>
      <c r="Z603" s="2"/>
      <c r="AA603" s="2"/>
      <c r="AC603" s="2"/>
      <c r="AD603" s="2"/>
      <c r="AF603" s="2"/>
      <c r="AG603" s="2"/>
      <c r="AI603" s="2"/>
      <c r="AJ603" s="2"/>
      <c r="AL603" s="2"/>
      <c r="AM603" s="2"/>
      <c r="AO603" s="2"/>
      <c r="AP603" s="2"/>
    </row>
    <row r="604" spans="2:42">
      <c r="B604" s="2"/>
      <c r="C604" s="2"/>
      <c r="D604" s="2"/>
      <c r="E604" s="2"/>
      <c r="F604" s="2"/>
      <c r="H604" s="2"/>
      <c r="I604" s="2"/>
      <c r="K604" s="2"/>
      <c r="L604" s="2"/>
      <c r="N604" s="2"/>
      <c r="O604" s="2"/>
      <c r="Q604" s="2"/>
      <c r="R604" s="2"/>
      <c r="T604" s="2"/>
      <c r="U604" s="2"/>
      <c r="W604" s="2"/>
      <c r="X604" s="2"/>
      <c r="Z604" s="2"/>
      <c r="AA604" s="2"/>
      <c r="AC604" s="2"/>
      <c r="AD604" s="2"/>
      <c r="AF604" s="2"/>
      <c r="AG604" s="2"/>
      <c r="AI604" s="2"/>
      <c r="AJ604" s="2"/>
      <c r="AL604" s="2"/>
      <c r="AM604" s="2"/>
      <c r="AO604" s="2"/>
      <c r="AP604" s="2"/>
    </row>
    <row r="605" spans="2:42">
      <c r="B605" s="2"/>
      <c r="C605" s="2"/>
      <c r="D605" s="2"/>
      <c r="E605" s="2"/>
      <c r="F605" s="2"/>
      <c r="H605" s="2"/>
      <c r="I605" s="2"/>
      <c r="K605" s="2"/>
      <c r="L605" s="2"/>
      <c r="N605" s="2"/>
      <c r="O605" s="2"/>
      <c r="Q605" s="2"/>
      <c r="R605" s="2"/>
      <c r="T605" s="2"/>
      <c r="U605" s="2"/>
      <c r="W605" s="2"/>
      <c r="X605" s="2"/>
      <c r="Z605" s="2"/>
      <c r="AA605" s="2"/>
      <c r="AC605" s="2"/>
      <c r="AD605" s="2"/>
      <c r="AF605" s="2"/>
      <c r="AG605" s="2"/>
      <c r="AI605" s="2"/>
      <c r="AJ605" s="2"/>
      <c r="AL605" s="2"/>
      <c r="AM605" s="2"/>
      <c r="AO605" s="2"/>
      <c r="AP605" s="2"/>
    </row>
    <row r="606" spans="2:42">
      <c r="B606" s="2"/>
      <c r="C606" s="2"/>
      <c r="D606" s="2"/>
      <c r="E606" s="2"/>
      <c r="F606" s="2"/>
      <c r="H606" s="2"/>
      <c r="I606" s="2"/>
      <c r="K606" s="2"/>
      <c r="L606" s="2"/>
      <c r="N606" s="2"/>
      <c r="O606" s="2"/>
      <c r="Q606" s="2"/>
      <c r="R606" s="2"/>
      <c r="T606" s="2"/>
      <c r="U606" s="2"/>
      <c r="W606" s="2"/>
      <c r="X606" s="2"/>
      <c r="Z606" s="2"/>
      <c r="AA606" s="2"/>
      <c r="AC606" s="2"/>
      <c r="AD606" s="2"/>
      <c r="AF606" s="2"/>
      <c r="AG606" s="2"/>
      <c r="AI606" s="2"/>
      <c r="AJ606" s="2"/>
      <c r="AL606" s="2"/>
      <c r="AM606" s="2"/>
      <c r="AO606" s="2"/>
      <c r="AP606" s="2"/>
    </row>
    <row r="607" spans="2:42">
      <c r="B607" s="2"/>
      <c r="C607" s="2"/>
      <c r="D607" s="2"/>
      <c r="E607" s="2"/>
      <c r="F607" s="2"/>
      <c r="H607" s="2"/>
      <c r="I607" s="2"/>
      <c r="K607" s="2"/>
      <c r="L607" s="2"/>
      <c r="N607" s="2"/>
      <c r="O607" s="2"/>
      <c r="Q607" s="2"/>
      <c r="R607" s="2"/>
      <c r="T607" s="2"/>
      <c r="U607" s="2"/>
      <c r="W607" s="2"/>
      <c r="X607" s="2"/>
      <c r="Z607" s="2"/>
      <c r="AA607" s="2"/>
      <c r="AC607" s="2"/>
      <c r="AD607" s="2"/>
      <c r="AF607" s="2"/>
      <c r="AG607" s="2"/>
      <c r="AI607" s="2"/>
      <c r="AJ607" s="2"/>
      <c r="AL607" s="2"/>
      <c r="AM607" s="2"/>
      <c r="AO607" s="2"/>
      <c r="AP607" s="2"/>
    </row>
    <row r="608" spans="2:42">
      <c r="B608" s="2"/>
      <c r="C608" s="2"/>
      <c r="D608" s="2"/>
      <c r="E608" s="2"/>
      <c r="F608" s="2"/>
      <c r="H608" s="2"/>
      <c r="I608" s="2"/>
      <c r="K608" s="2"/>
      <c r="L608" s="2"/>
      <c r="N608" s="2"/>
      <c r="O608" s="2"/>
      <c r="Q608" s="2"/>
      <c r="R608" s="2"/>
      <c r="T608" s="2"/>
      <c r="U608" s="2"/>
      <c r="W608" s="2"/>
      <c r="X608" s="2"/>
      <c r="Z608" s="2"/>
      <c r="AA608" s="2"/>
      <c r="AC608" s="2"/>
      <c r="AD608" s="2"/>
      <c r="AF608" s="2"/>
      <c r="AG608" s="2"/>
      <c r="AI608" s="2"/>
      <c r="AJ608" s="2"/>
      <c r="AL608" s="2"/>
      <c r="AM608" s="2"/>
      <c r="AO608" s="2"/>
      <c r="AP608" s="2"/>
    </row>
    <row r="609" spans="2:42">
      <c r="B609" s="2"/>
      <c r="C609" s="2"/>
      <c r="D609" s="2"/>
      <c r="E609" s="2"/>
      <c r="F609" s="2"/>
      <c r="H609" s="2"/>
      <c r="I609" s="2"/>
      <c r="K609" s="2"/>
      <c r="L609" s="2"/>
      <c r="N609" s="2"/>
      <c r="O609" s="2"/>
      <c r="Q609" s="2"/>
      <c r="R609" s="2"/>
      <c r="T609" s="2"/>
      <c r="U609" s="2"/>
      <c r="W609" s="2"/>
      <c r="X609" s="2"/>
      <c r="Z609" s="2"/>
      <c r="AA609" s="2"/>
      <c r="AC609" s="2"/>
      <c r="AD609" s="2"/>
      <c r="AF609" s="2"/>
      <c r="AG609" s="2"/>
      <c r="AI609" s="2"/>
      <c r="AJ609" s="2"/>
      <c r="AL609" s="2"/>
      <c r="AM609" s="2"/>
      <c r="AO609" s="2"/>
      <c r="AP609" s="2"/>
    </row>
    <row r="610" spans="2:42">
      <c r="B610" s="2"/>
      <c r="C610" s="2"/>
      <c r="D610" s="2"/>
      <c r="E610" s="2"/>
      <c r="F610" s="2"/>
      <c r="H610" s="2"/>
      <c r="I610" s="2"/>
      <c r="K610" s="2"/>
      <c r="L610" s="2"/>
      <c r="N610" s="2"/>
      <c r="O610" s="2"/>
      <c r="Q610" s="2"/>
      <c r="R610" s="2"/>
      <c r="T610" s="2"/>
      <c r="U610" s="2"/>
      <c r="W610" s="2"/>
      <c r="X610" s="2"/>
      <c r="Z610" s="2"/>
      <c r="AA610" s="2"/>
      <c r="AC610" s="2"/>
      <c r="AD610" s="2"/>
      <c r="AF610" s="2"/>
      <c r="AG610" s="2"/>
      <c r="AI610" s="2"/>
      <c r="AJ610" s="2"/>
      <c r="AL610" s="2"/>
      <c r="AM610" s="2"/>
      <c r="AO610" s="2"/>
      <c r="AP610" s="2"/>
    </row>
    <row r="611" spans="2:42">
      <c r="B611" s="2"/>
      <c r="C611" s="2"/>
      <c r="D611" s="2"/>
      <c r="E611" s="2"/>
      <c r="F611" s="2"/>
      <c r="H611" s="2"/>
      <c r="I611" s="2"/>
      <c r="K611" s="2"/>
      <c r="L611" s="2"/>
      <c r="N611" s="2"/>
      <c r="O611" s="2"/>
      <c r="Q611" s="2"/>
      <c r="R611" s="2"/>
      <c r="T611" s="2"/>
      <c r="U611" s="2"/>
      <c r="W611" s="2"/>
      <c r="X611" s="2"/>
      <c r="Z611" s="2"/>
      <c r="AA611" s="2"/>
      <c r="AC611" s="2"/>
      <c r="AD611" s="2"/>
      <c r="AF611" s="2"/>
      <c r="AG611" s="2"/>
      <c r="AI611" s="2"/>
      <c r="AJ611" s="2"/>
      <c r="AL611" s="2"/>
      <c r="AM611" s="2"/>
      <c r="AO611" s="2"/>
      <c r="AP611" s="2"/>
    </row>
    <row r="612" spans="2:42">
      <c r="B612" s="2"/>
      <c r="C612" s="2"/>
      <c r="D612" s="2"/>
      <c r="E612" s="2"/>
      <c r="F612" s="2"/>
      <c r="H612" s="2"/>
      <c r="I612" s="2"/>
      <c r="K612" s="2"/>
      <c r="L612" s="2"/>
      <c r="N612" s="2"/>
      <c r="O612" s="2"/>
      <c r="Q612" s="2"/>
      <c r="R612" s="2"/>
      <c r="T612" s="2"/>
      <c r="U612" s="2"/>
      <c r="W612" s="2"/>
      <c r="X612" s="2"/>
      <c r="Z612" s="2"/>
      <c r="AA612" s="2"/>
      <c r="AC612" s="2"/>
      <c r="AD612" s="2"/>
      <c r="AF612" s="2"/>
      <c r="AG612" s="2"/>
      <c r="AI612" s="2"/>
      <c r="AJ612" s="2"/>
      <c r="AL612" s="2"/>
      <c r="AM612" s="2"/>
      <c r="AO612" s="2"/>
      <c r="AP612" s="2"/>
    </row>
    <row r="613" spans="2:42">
      <c r="B613" s="2"/>
      <c r="C613" s="2"/>
      <c r="D613" s="2"/>
      <c r="E613" s="2"/>
      <c r="F613" s="2"/>
      <c r="H613" s="2"/>
      <c r="I613" s="2"/>
      <c r="K613" s="2"/>
      <c r="L613" s="2"/>
      <c r="N613" s="2"/>
      <c r="O613" s="2"/>
      <c r="Q613" s="2"/>
      <c r="R613" s="2"/>
      <c r="T613" s="2"/>
      <c r="U613" s="2"/>
      <c r="W613" s="2"/>
      <c r="X613" s="2"/>
      <c r="Z613" s="2"/>
      <c r="AA613" s="2"/>
      <c r="AC613" s="2"/>
      <c r="AD613" s="2"/>
      <c r="AF613" s="2"/>
      <c r="AG613" s="2"/>
      <c r="AI613" s="2"/>
      <c r="AJ613" s="2"/>
      <c r="AL613" s="2"/>
      <c r="AM613" s="2"/>
      <c r="AO613" s="2"/>
      <c r="AP613" s="2"/>
    </row>
    <row r="614" spans="2:42">
      <c r="B614" s="2"/>
      <c r="C614" s="2"/>
      <c r="D614" s="2"/>
      <c r="E614" s="2"/>
      <c r="F614" s="2"/>
      <c r="H614" s="2"/>
      <c r="I614" s="2"/>
      <c r="K614" s="2"/>
      <c r="L614" s="2"/>
      <c r="N614" s="2"/>
      <c r="O614" s="2"/>
      <c r="Q614" s="2"/>
      <c r="R614" s="2"/>
      <c r="T614" s="2"/>
      <c r="U614" s="2"/>
      <c r="W614" s="2"/>
      <c r="X614" s="2"/>
      <c r="Z614" s="2"/>
      <c r="AA614" s="2"/>
      <c r="AC614" s="2"/>
      <c r="AD614" s="2"/>
      <c r="AF614" s="2"/>
      <c r="AG614" s="2"/>
      <c r="AI614" s="2"/>
      <c r="AJ614" s="2"/>
      <c r="AL614" s="2"/>
      <c r="AM614" s="2"/>
      <c r="AO614" s="2"/>
      <c r="AP614" s="2"/>
    </row>
    <row r="615" spans="2:42">
      <c r="B615" s="2"/>
      <c r="C615" s="2"/>
      <c r="D615" s="2"/>
      <c r="E615" s="2"/>
      <c r="F615" s="2"/>
      <c r="H615" s="2"/>
      <c r="I615" s="2"/>
      <c r="K615" s="2"/>
      <c r="L615" s="2"/>
      <c r="N615" s="2"/>
      <c r="O615" s="2"/>
      <c r="Q615" s="2"/>
      <c r="R615" s="2"/>
      <c r="T615" s="2"/>
      <c r="U615" s="2"/>
      <c r="W615" s="2"/>
      <c r="X615" s="2"/>
      <c r="Z615" s="2"/>
      <c r="AA615" s="2"/>
      <c r="AC615" s="2"/>
      <c r="AD615" s="2"/>
      <c r="AF615" s="2"/>
      <c r="AG615" s="2"/>
      <c r="AI615" s="2"/>
      <c r="AJ615" s="2"/>
      <c r="AL615" s="2"/>
      <c r="AM615" s="2"/>
      <c r="AO615" s="2"/>
      <c r="AP615" s="2"/>
    </row>
    <row r="616" spans="2:42">
      <c r="B616" s="2"/>
      <c r="C616" s="2"/>
      <c r="D616" s="2"/>
      <c r="E616" s="2"/>
      <c r="F616" s="2"/>
      <c r="H616" s="2"/>
      <c r="I616" s="2"/>
      <c r="K616" s="2"/>
      <c r="L616" s="2"/>
      <c r="N616" s="2"/>
      <c r="O616" s="2"/>
      <c r="Q616" s="2"/>
      <c r="R616" s="2"/>
      <c r="T616" s="2"/>
      <c r="U616" s="2"/>
      <c r="W616" s="2"/>
      <c r="X616" s="2"/>
      <c r="Z616" s="2"/>
      <c r="AA616" s="2"/>
      <c r="AC616" s="2"/>
      <c r="AD616" s="2"/>
      <c r="AF616" s="2"/>
      <c r="AG616" s="2"/>
      <c r="AI616" s="2"/>
      <c r="AJ616" s="2"/>
      <c r="AL616" s="2"/>
      <c r="AM616" s="2"/>
      <c r="AO616" s="2"/>
      <c r="AP616" s="2"/>
    </row>
    <row r="617" spans="2:42">
      <c r="B617" s="2"/>
      <c r="C617" s="2"/>
      <c r="D617" s="2"/>
      <c r="E617" s="2"/>
      <c r="F617" s="2"/>
      <c r="H617" s="2"/>
      <c r="I617" s="2"/>
      <c r="K617" s="2"/>
      <c r="L617" s="2"/>
      <c r="N617" s="2"/>
      <c r="O617" s="2"/>
      <c r="Q617" s="2"/>
      <c r="R617" s="2"/>
      <c r="T617" s="2"/>
      <c r="U617" s="2"/>
      <c r="W617" s="2"/>
      <c r="X617" s="2"/>
      <c r="Z617" s="2"/>
      <c r="AA617" s="2"/>
      <c r="AC617" s="2"/>
      <c r="AD617" s="2"/>
      <c r="AF617" s="2"/>
      <c r="AG617" s="2"/>
      <c r="AI617" s="2"/>
      <c r="AJ617" s="2"/>
      <c r="AL617" s="2"/>
      <c r="AM617" s="2"/>
      <c r="AO617" s="2"/>
      <c r="AP617" s="2"/>
    </row>
    <row r="618" spans="2:42">
      <c r="B618" s="2"/>
      <c r="C618" s="2"/>
      <c r="D618" s="2"/>
      <c r="E618" s="2"/>
      <c r="F618" s="2"/>
      <c r="H618" s="2"/>
      <c r="I618" s="2"/>
      <c r="K618" s="2"/>
      <c r="L618" s="2"/>
      <c r="N618" s="2"/>
      <c r="O618" s="2"/>
      <c r="Q618" s="2"/>
      <c r="R618" s="2"/>
      <c r="T618" s="2"/>
      <c r="U618" s="2"/>
      <c r="W618" s="2"/>
      <c r="X618" s="2"/>
      <c r="Z618" s="2"/>
      <c r="AA618" s="2"/>
      <c r="AC618" s="2"/>
      <c r="AD618" s="2"/>
      <c r="AF618" s="2"/>
      <c r="AG618" s="2"/>
      <c r="AI618" s="2"/>
      <c r="AJ618" s="2"/>
      <c r="AL618" s="2"/>
      <c r="AM618" s="2"/>
      <c r="AO618" s="2"/>
      <c r="AP618" s="2"/>
    </row>
    <row r="619" spans="2:42">
      <c r="B619" s="2"/>
      <c r="C619" s="2"/>
      <c r="D619" s="2"/>
      <c r="E619" s="2"/>
      <c r="F619" s="2"/>
      <c r="H619" s="2"/>
      <c r="I619" s="2"/>
      <c r="K619" s="2"/>
      <c r="L619" s="2"/>
      <c r="N619" s="2"/>
      <c r="O619" s="2"/>
      <c r="Q619" s="2"/>
      <c r="R619" s="2"/>
      <c r="T619" s="2"/>
      <c r="U619" s="2"/>
      <c r="W619" s="2"/>
      <c r="X619" s="2"/>
      <c r="Z619" s="2"/>
      <c r="AA619" s="2"/>
      <c r="AC619" s="2"/>
      <c r="AD619" s="2"/>
      <c r="AF619" s="2"/>
      <c r="AG619" s="2"/>
      <c r="AI619" s="2"/>
      <c r="AJ619" s="2"/>
      <c r="AL619" s="2"/>
      <c r="AM619" s="2"/>
      <c r="AO619" s="2"/>
      <c r="AP619" s="2"/>
    </row>
    <row r="620" spans="2:42">
      <c r="B620" s="2"/>
      <c r="C620" s="2"/>
      <c r="D620" s="2"/>
      <c r="E620" s="2"/>
      <c r="F620" s="2"/>
      <c r="H620" s="2"/>
      <c r="I620" s="2"/>
      <c r="K620" s="2"/>
      <c r="L620" s="2"/>
      <c r="N620" s="2"/>
      <c r="O620" s="2"/>
      <c r="Q620" s="2"/>
      <c r="R620" s="2"/>
      <c r="T620" s="2"/>
      <c r="U620" s="2"/>
      <c r="W620" s="2"/>
      <c r="X620" s="2"/>
      <c r="Z620" s="2"/>
      <c r="AA620" s="2"/>
      <c r="AC620" s="2"/>
      <c r="AD620" s="2"/>
      <c r="AF620" s="2"/>
      <c r="AG620" s="2"/>
      <c r="AI620" s="2"/>
      <c r="AJ620" s="2"/>
      <c r="AL620" s="2"/>
      <c r="AM620" s="2"/>
      <c r="AO620" s="2"/>
      <c r="AP620" s="2"/>
    </row>
    <row r="621" spans="2:42">
      <c r="B621" s="2"/>
      <c r="C621" s="2"/>
      <c r="D621" s="2"/>
      <c r="E621" s="2"/>
      <c r="F621" s="2"/>
      <c r="H621" s="2"/>
      <c r="I621" s="2"/>
      <c r="K621" s="2"/>
      <c r="L621" s="2"/>
      <c r="N621" s="2"/>
      <c r="O621" s="2"/>
      <c r="Q621" s="2"/>
      <c r="R621" s="2"/>
      <c r="T621" s="2"/>
      <c r="U621" s="2"/>
      <c r="W621" s="2"/>
      <c r="X621" s="2"/>
      <c r="Z621" s="2"/>
      <c r="AA621" s="2"/>
      <c r="AC621" s="2"/>
      <c r="AD621" s="2"/>
      <c r="AF621" s="2"/>
      <c r="AG621" s="2"/>
      <c r="AI621" s="2"/>
      <c r="AJ621" s="2"/>
      <c r="AL621" s="2"/>
      <c r="AM621" s="2"/>
      <c r="AO621" s="2"/>
      <c r="AP621" s="2"/>
    </row>
    <row r="622" spans="2:42">
      <c r="B622" s="2"/>
      <c r="C622" s="2"/>
      <c r="D622" s="2"/>
      <c r="E622" s="2"/>
      <c r="F622" s="2"/>
      <c r="H622" s="2"/>
      <c r="I622" s="2"/>
      <c r="K622" s="2"/>
      <c r="L622" s="2"/>
      <c r="N622" s="2"/>
      <c r="O622" s="2"/>
      <c r="Q622" s="2"/>
      <c r="R622" s="2"/>
      <c r="T622" s="2"/>
      <c r="U622" s="2"/>
      <c r="W622" s="2"/>
      <c r="X622" s="2"/>
      <c r="Z622" s="2"/>
      <c r="AA622" s="2"/>
      <c r="AC622" s="2"/>
      <c r="AD622" s="2"/>
      <c r="AF622" s="2"/>
      <c r="AG622" s="2"/>
      <c r="AI622" s="2"/>
      <c r="AJ622" s="2"/>
      <c r="AL622" s="2"/>
      <c r="AM622" s="2"/>
      <c r="AO622" s="2"/>
      <c r="AP622" s="2"/>
    </row>
    <row r="623" spans="2:42">
      <c r="B623" s="2"/>
      <c r="C623" s="2"/>
      <c r="D623" s="2"/>
      <c r="E623" s="2"/>
      <c r="F623" s="2"/>
      <c r="H623" s="2"/>
      <c r="I623" s="2"/>
      <c r="K623" s="2"/>
      <c r="L623" s="2"/>
      <c r="N623" s="2"/>
      <c r="O623" s="2"/>
      <c r="Q623" s="2"/>
      <c r="R623" s="2"/>
      <c r="T623" s="2"/>
      <c r="U623" s="2"/>
      <c r="W623" s="2"/>
      <c r="X623" s="2"/>
      <c r="Z623" s="2"/>
      <c r="AA623" s="2"/>
      <c r="AC623" s="2"/>
      <c r="AD623" s="2"/>
      <c r="AF623" s="2"/>
      <c r="AG623" s="2"/>
      <c r="AI623" s="2"/>
      <c r="AJ623" s="2"/>
      <c r="AL623" s="2"/>
      <c r="AM623" s="2"/>
      <c r="AO623" s="2"/>
      <c r="AP623" s="2"/>
    </row>
    <row r="624" spans="2:42">
      <c r="B624" s="2"/>
      <c r="C624" s="2"/>
      <c r="D624" s="2"/>
      <c r="E624" s="2"/>
      <c r="F624" s="2"/>
      <c r="H624" s="2"/>
      <c r="I624" s="2"/>
      <c r="K624" s="2"/>
      <c r="L624" s="2"/>
      <c r="N624" s="2"/>
      <c r="O624" s="2"/>
      <c r="Q624" s="2"/>
      <c r="R624" s="2"/>
      <c r="T624" s="2"/>
      <c r="U624" s="2"/>
      <c r="W624" s="2"/>
      <c r="X624" s="2"/>
      <c r="Z624" s="2"/>
      <c r="AA624" s="2"/>
      <c r="AC624" s="2"/>
      <c r="AD624" s="2"/>
      <c r="AF624" s="2"/>
      <c r="AG624" s="2"/>
      <c r="AI624" s="2"/>
      <c r="AJ624" s="2"/>
      <c r="AL624" s="2"/>
      <c r="AM624" s="2"/>
      <c r="AO624" s="2"/>
      <c r="AP624" s="2"/>
    </row>
    <row r="625" spans="2:42">
      <c r="B625" s="2"/>
      <c r="C625" s="2"/>
      <c r="D625" s="2"/>
      <c r="E625" s="2"/>
      <c r="F625" s="2"/>
      <c r="H625" s="2"/>
      <c r="I625" s="2"/>
      <c r="K625" s="2"/>
      <c r="L625" s="2"/>
      <c r="N625" s="2"/>
      <c r="O625" s="2"/>
      <c r="Q625" s="2"/>
      <c r="R625" s="2"/>
      <c r="T625" s="2"/>
      <c r="U625" s="2"/>
      <c r="W625" s="2"/>
      <c r="X625" s="2"/>
      <c r="Z625" s="2"/>
      <c r="AA625" s="2"/>
      <c r="AC625" s="2"/>
      <c r="AD625" s="2"/>
      <c r="AF625" s="2"/>
      <c r="AG625" s="2"/>
      <c r="AI625" s="2"/>
      <c r="AJ625" s="2"/>
      <c r="AL625" s="2"/>
      <c r="AM625" s="2"/>
      <c r="AO625" s="2"/>
      <c r="AP625" s="2"/>
    </row>
    <row r="626" spans="2:42">
      <c r="B626" s="2"/>
      <c r="C626" s="2"/>
      <c r="D626" s="2"/>
      <c r="E626" s="2"/>
      <c r="F626" s="2"/>
      <c r="H626" s="2"/>
      <c r="I626" s="2"/>
      <c r="K626" s="2"/>
      <c r="L626" s="2"/>
      <c r="N626" s="2"/>
      <c r="O626" s="2"/>
      <c r="Q626" s="2"/>
      <c r="R626" s="2"/>
      <c r="T626" s="2"/>
      <c r="U626" s="2"/>
      <c r="W626" s="2"/>
      <c r="X626" s="2"/>
      <c r="Z626" s="2"/>
      <c r="AA626" s="2"/>
      <c r="AC626" s="2"/>
      <c r="AD626" s="2"/>
      <c r="AF626" s="2"/>
      <c r="AG626" s="2"/>
      <c r="AI626" s="2"/>
      <c r="AJ626" s="2"/>
      <c r="AL626" s="2"/>
      <c r="AM626" s="2"/>
      <c r="AO626" s="2"/>
      <c r="AP626" s="2"/>
    </row>
    <row r="627" spans="2:42">
      <c r="B627" s="2"/>
      <c r="C627" s="2"/>
      <c r="D627" s="2"/>
      <c r="E627" s="2"/>
      <c r="F627" s="2"/>
      <c r="H627" s="2"/>
      <c r="I627" s="2"/>
      <c r="K627" s="2"/>
      <c r="L627" s="2"/>
      <c r="N627" s="2"/>
      <c r="O627" s="2"/>
      <c r="Q627" s="2"/>
      <c r="R627" s="2"/>
      <c r="T627" s="2"/>
      <c r="U627" s="2"/>
      <c r="W627" s="2"/>
      <c r="X627" s="2"/>
      <c r="Z627" s="2"/>
      <c r="AA627" s="2"/>
      <c r="AC627" s="2"/>
      <c r="AD627" s="2"/>
      <c r="AF627" s="2"/>
      <c r="AG627" s="2"/>
      <c r="AI627" s="2"/>
      <c r="AJ627" s="2"/>
      <c r="AL627" s="2"/>
      <c r="AM627" s="2"/>
      <c r="AO627" s="2"/>
      <c r="AP627" s="2"/>
    </row>
    <row r="628" spans="2:42">
      <c r="B628" s="2"/>
      <c r="C628" s="2"/>
      <c r="D628" s="2"/>
      <c r="E628" s="2"/>
      <c r="F628" s="2"/>
      <c r="H628" s="2"/>
      <c r="I628" s="2"/>
      <c r="K628" s="2"/>
      <c r="L628" s="2"/>
      <c r="N628" s="2"/>
      <c r="O628" s="2"/>
      <c r="Q628" s="2"/>
      <c r="R628" s="2"/>
      <c r="T628" s="2"/>
      <c r="U628" s="2"/>
      <c r="W628" s="2"/>
      <c r="X628" s="2"/>
      <c r="Z628" s="2"/>
      <c r="AA628" s="2"/>
      <c r="AC628" s="2"/>
      <c r="AD628" s="2"/>
      <c r="AF628" s="2"/>
      <c r="AG628" s="2"/>
      <c r="AI628" s="2"/>
      <c r="AJ628" s="2"/>
      <c r="AL628" s="2"/>
      <c r="AM628" s="2"/>
      <c r="AO628" s="2"/>
      <c r="AP628" s="2"/>
    </row>
    <row r="629" spans="2:42">
      <c r="B629" s="2"/>
      <c r="C629" s="2"/>
      <c r="D629" s="2"/>
      <c r="E629" s="2"/>
      <c r="F629" s="2"/>
      <c r="H629" s="2"/>
      <c r="I629" s="2"/>
      <c r="K629" s="2"/>
      <c r="L629" s="2"/>
      <c r="N629" s="2"/>
      <c r="O629" s="2"/>
      <c r="Q629" s="2"/>
      <c r="R629" s="2"/>
      <c r="T629" s="2"/>
      <c r="U629" s="2"/>
      <c r="W629" s="2"/>
      <c r="X629" s="2"/>
      <c r="Z629" s="2"/>
      <c r="AA629" s="2"/>
      <c r="AC629" s="2"/>
      <c r="AD629" s="2"/>
      <c r="AF629" s="2"/>
      <c r="AG629" s="2"/>
      <c r="AI629" s="2"/>
      <c r="AJ629" s="2"/>
      <c r="AL629" s="2"/>
      <c r="AM629" s="2"/>
      <c r="AO629" s="2"/>
      <c r="AP629" s="2"/>
    </row>
    <row r="630" spans="2:42">
      <c r="B630" s="2"/>
      <c r="C630" s="2"/>
      <c r="D630" s="2"/>
      <c r="E630" s="2"/>
      <c r="F630" s="2"/>
      <c r="H630" s="2"/>
      <c r="I630" s="2"/>
      <c r="K630" s="2"/>
      <c r="L630" s="2"/>
      <c r="N630" s="2"/>
      <c r="O630" s="2"/>
      <c r="Q630" s="2"/>
      <c r="R630" s="2"/>
      <c r="T630" s="2"/>
      <c r="U630" s="2"/>
      <c r="W630" s="2"/>
      <c r="X630" s="2"/>
      <c r="Z630" s="2"/>
      <c r="AA630" s="2"/>
      <c r="AC630" s="2"/>
      <c r="AD630" s="2"/>
      <c r="AF630" s="2"/>
      <c r="AG630" s="2"/>
      <c r="AI630" s="2"/>
      <c r="AJ630" s="2"/>
      <c r="AL630" s="2"/>
      <c r="AM630" s="2"/>
      <c r="AO630" s="2"/>
      <c r="AP630" s="2"/>
    </row>
    <row r="631" spans="2:42">
      <c r="B631" s="2"/>
      <c r="C631" s="2"/>
      <c r="D631" s="2"/>
      <c r="E631" s="2"/>
      <c r="F631" s="2"/>
      <c r="H631" s="2"/>
      <c r="I631" s="2"/>
      <c r="K631" s="2"/>
      <c r="L631" s="2"/>
      <c r="N631" s="2"/>
      <c r="O631" s="2"/>
      <c r="Q631" s="2"/>
      <c r="R631" s="2"/>
      <c r="T631" s="2"/>
      <c r="U631" s="2"/>
      <c r="W631" s="2"/>
      <c r="X631" s="2"/>
      <c r="Z631" s="2"/>
      <c r="AA631" s="2"/>
      <c r="AC631" s="2"/>
      <c r="AD631" s="2"/>
      <c r="AF631" s="2"/>
      <c r="AG631" s="2"/>
      <c r="AI631" s="2"/>
      <c r="AJ631" s="2"/>
      <c r="AL631" s="2"/>
      <c r="AM631" s="2"/>
      <c r="AO631" s="2"/>
      <c r="AP631" s="2"/>
    </row>
    <row r="632" spans="2:42">
      <c r="B632" s="2"/>
      <c r="C632" s="2"/>
      <c r="D632" s="2"/>
      <c r="E632" s="2"/>
      <c r="F632" s="2"/>
      <c r="H632" s="2"/>
      <c r="I632" s="2"/>
      <c r="K632" s="2"/>
      <c r="L632" s="2"/>
      <c r="N632" s="2"/>
      <c r="O632" s="2"/>
      <c r="Q632" s="2"/>
      <c r="R632" s="2"/>
      <c r="T632" s="2"/>
      <c r="U632" s="2"/>
      <c r="W632" s="2"/>
      <c r="X632" s="2"/>
      <c r="Z632" s="2"/>
      <c r="AA632" s="2"/>
      <c r="AC632" s="2"/>
      <c r="AD632" s="2"/>
      <c r="AF632" s="2"/>
      <c r="AG632" s="2"/>
      <c r="AI632" s="2"/>
      <c r="AJ632" s="2"/>
      <c r="AL632" s="2"/>
      <c r="AM632" s="2"/>
      <c r="AO632" s="2"/>
      <c r="AP632" s="2"/>
    </row>
    <row r="633" spans="2:42">
      <c r="B633" s="2"/>
      <c r="C633" s="2"/>
      <c r="D633" s="2"/>
      <c r="E633" s="2"/>
      <c r="F633" s="2"/>
      <c r="H633" s="2"/>
      <c r="I633" s="2"/>
      <c r="K633" s="2"/>
      <c r="L633" s="2"/>
      <c r="N633" s="2"/>
      <c r="O633" s="2"/>
      <c r="Q633" s="2"/>
      <c r="R633" s="2"/>
      <c r="T633" s="2"/>
      <c r="U633" s="2"/>
      <c r="W633" s="2"/>
      <c r="X633" s="2"/>
      <c r="Z633" s="2"/>
      <c r="AA633" s="2"/>
      <c r="AC633" s="2"/>
      <c r="AD633" s="2"/>
      <c r="AF633" s="2"/>
      <c r="AG633" s="2"/>
      <c r="AI633" s="2"/>
      <c r="AJ633" s="2"/>
      <c r="AL633" s="2"/>
      <c r="AM633" s="2"/>
      <c r="AO633" s="2"/>
      <c r="AP633" s="2"/>
    </row>
    <row r="634" spans="2:42">
      <c r="B634" s="2"/>
      <c r="C634" s="2"/>
      <c r="D634" s="2"/>
      <c r="E634" s="2"/>
      <c r="F634" s="2"/>
      <c r="H634" s="2"/>
      <c r="I634" s="2"/>
      <c r="K634" s="2"/>
      <c r="L634" s="2"/>
      <c r="N634" s="2"/>
      <c r="O634" s="2"/>
      <c r="Q634" s="2"/>
      <c r="R634" s="2"/>
      <c r="T634" s="2"/>
      <c r="U634" s="2"/>
      <c r="W634" s="2"/>
      <c r="X634" s="2"/>
      <c r="Z634" s="2"/>
      <c r="AA634" s="2"/>
      <c r="AC634" s="2"/>
      <c r="AD634" s="2"/>
      <c r="AF634" s="2"/>
      <c r="AG634" s="2"/>
      <c r="AI634" s="2"/>
      <c r="AJ634" s="2"/>
      <c r="AL634" s="2"/>
      <c r="AM634" s="2"/>
      <c r="AO634" s="2"/>
      <c r="AP634" s="2"/>
    </row>
    <row r="635" spans="2:42">
      <c r="B635" s="2"/>
      <c r="C635" s="2"/>
      <c r="D635" s="2"/>
      <c r="E635" s="2"/>
      <c r="F635" s="2"/>
      <c r="H635" s="2"/>
      <c r="I635" s="2"/>
      <c r="K635" s="2"/>
      <c r="L635" s="2"/>
      <c r="N635" s="2"/>
      <c r="O635" s="2"/>
      <c r="Q635" s="2"/>
      <c r="R635" s="2"/>
      <c r="T635" s="2"/>
      <c r="U635" s="2"/>
      <c r="W635" s="2"/>
      <c r="X635" s="2"/>
      <c r="Z635" s="2"/>
      <c r="AA635" s="2"/>
      <c r="AC635" s="2"/>
      <c r="AD635" s="2"/>
      <c r="AF635" s="2"/>
      <c r="AG635" s="2"/>
      <c r="AI635" s="2"/>
      <c r="AJ635" s="2"/>
      <c r="AL635" s="2"/>
      <c r="AM635" s="2"/>
      <c r="AO635" s="2"/>
      <c r="AP635" s="2"/>
    </row>
    <row r="636" spans="2:42">
      <c r="B636" s="2"/>
      <c r="C636" s="2"/>
      <c r="D636" s="2"/>
      <c r="E636" s="2"/>
      <c r="F636" s="2"/>
      <c r="H636" s="2"/>
      <c r="I636" s="2"/>
      <c r="K636" s="2"/>
      <c r="L636" s="2"/>
      <c r="N636" s="2"/>
      <c r="O636" s="2"/>
      <c r="Q636" s="2"/>
      <c r="R636" s="2"/>
      <c r="T636" s="2"/>
      <c r="U636" s="2"/>
      <c r="W636" s="2"/>
      <c r="X636" s="2"/>
      <c r="Z636" s="2"/>
      <c r="AA636" s="2"/>
      <c r="AC636" s="2"/>
      <c r="AD636" s="2"/>
      <c r="AF636" s="2"/>
      <c r="AG636" s="2"/>
      <c r="AI636" s="2"/>
      <c r="AJ636" s="2"/>
      <c r="AL636" s="2"/>
      <c r="AM636" s="2"/>
      <c r="AO636" s="2"/>
      <c r="AP636" s="2"/>
    </row>
    <row r="637" spans="2:42">
      <c r="B637" s="2"/>
      <c r="C637" s="2"/>
      <c r="D637" s="2"/>
      <c r="E637" s="2"/>
      <c r="F637" s="2"/>
      <c r="H637" s="2"/>
      <c r="I637" s="2"/>
      <c r="K637" s="2"/>
      <c r="L637" s="2"/>
      <c r="N637" s="2"/>
      <c r="O637" s="2"/>
      <c r="Q637" s="2"/>
      <c r="R637" s="2"/>
      <c r="T637" s="2"/>
      <c r="U637" s="2"/>
      <c r="W637" s="2"/>
      <c r="X637" s="2"/>
      <c r="Z637" s="2"/>
      <c r="AA637" s="2"/>
      <c r="AC637" s="2"/>
      <c r="AD637" s="2"/>
      <c r="AF637" s="2"/>
      <c r="AG637" s="2"/>
      <c r="AI637" s="2"/>
      <c r="AJ637" s="2"/>
      <c r="AL637" s="2"/>
      <c r="AM637" s="2"/>
      <c r="AO637" s="2"/>
      <c r="AP637" s="2"/>
    </row>
    <row r="638" spans="2:42">
      <c r="B638" s="2"/>
      <c r="C638" s="2"/>
      <c r="D638" s="2"/>
      <c r="E638" s="2"/>
      <c r="F638" s="2"/>
      <c r="H638" s="2"/>
      <c r="I638" s="2"/>
      <c r="K638" s="2"/>
      <c r="L638" s="2"/>
      <c r="N638" s="2"/>
      <c r="O638" s="2"/>
      <c r="Q638" s="2"/>
      <c r="R638" s="2"/>
      <c r="T638" s="2"/>
      <c r="U638" s="2"/>
      <c r="W638" s="2"/>
      <c r="X638" s="2"/>
      <c r="Z638" s="2"/>
      <c r="AA638" s="2"/>
      <c r="AC638" s="2"/>
      <c r="AD638" s="2"/>
      <c r="AF638" s="2"/>
      <c r="AG638" s="2"/>
      <c r="AI638" s="2"/>
      <c r="AJ638" s="2"/>
      <c r="AL638" s="2"/>
      <c r="AM638" s="2"/>
      <c r="AO638" s="2"/>
      <c r="AP638" s="2"/>
    </row>
    <row r="639" spans="2:42">
      <c r="B639" s="2"/>
      <c r="C639" s="2"/>
      <c r="D639" s="2"/>
      <c r="E639" s="2"/>
      <c r="F639" s="2"/>
      <c r="H639" s="2"/>
      <c r="I639" s="2"/>
      <c r="K639" s="2"/>
      <c r="L639" s="2"/>
      <c r="N639" s="2"/>
      <c r="O639" s="2"/>
      <c r="Q639" s="2"/>
      <c r="R639" s="2"/>
      <c r="T639" s="2"/>
      <c r="U639" s="2"/>
      <c r="W639" s="2"/>
      <c r="X639" s="2"/>
      <c r="Z639" s="2"/>
      <c r="AA639" s="2"/>
      <c r="AC639" s="2"/>
      <c r="AD639" s="2"/>
      <c r="AF639" s="2"/>
      <c r="AG639" s="2"/>
      <c r="AI639" s="2"/>
      <c r="AJ639" s="2"/>
      <c r="AL639" s="2"/>
      <c r="AM639" s="2"/>
      <c r="AO639" s="2"/>
      <c r="AP639" s="2"/>
    </row>
    <row r="640" spans="2:42">
      <c r="B640" s="2"/>
      <c r="C640" s="2"/>
      <c r="D640" s="2"/>
      <c r="E640" s="2"/>
      <c r="F640" s="2"/>
      <c r="H640" s="2"/>
      <c r="I640" s="2"/>
      <c r="K640" s="2"/>
      <c r="L640" s="2"/>
      <c r="N640" s="2"/>
      <c r="O640" s="2"/>
      <c r="Q640" s="2"/>
      <c r="R640" s="2"/>
      <c r="T640" s="2"/>
      <c r="U640" s="2"/>
      <c r="W640" s="2"/>
      <c r="X640" s="2"/>
      <c r="Z640" s="2"/>
      <c r="AA640" s="2"/>
      <c r="AC640" s="2"/>
      <c r="AD640" s="2"/>
      <c r="AF640" s="2"/>
      <c r="AG640" s="2"/>
      <c r="AI640" s="2"/>
      <c r="AJ640" s="2"/>
      <c r="AL640" s="2"/>
      <c r="AM640" s="2"/>
      <c r="AO640" s="2"/>
      <c r="AP640" s="2"/>
    </row>
    <row r="641" spans="2:42">
      <c r="B641" s="2"/>
      <c r="C641" s="2"/>
      <c r="D641" s="2"/>
      <c r="E641" s="2"/>
      <c r="F641" s="2"/>
      <c r="H641" s="2"/>
      <c r="I641" s="2"/>
      <c r="K641" s="2"/>
      <c r="L641" s="2"/>
      <c r="N641" s="2"/>
      <c r="O641" s="2"/>
      <c r="Q641" s="2"/>
      <c r="R641" s="2"/>
      <c r="T641" s="2"/>
      <c r="U641" s="2"/>
      <c r="W641" s="2"/>
      <c r="X641" s="2"/>
      <c r="Z641" s="2"/>
      <c r="AA641" s="2"/>
      <c r="AC641" s="2"/>
      <c r="AD641" s="2"/>
      <c r="AF641" s="2"/>
      <c r="AG641" s="2"/>
      <c r="AI641" s="2"/>
      <c r="AJ641" s="2"/>
      <c r="AL641" s="2"/>
      <c r="AM641" s="2"/>
      <c r="AO641" s="2"/>
      <c r="AP641" s="2"/>
    </row>
    <row r="642" spans="2:42">
      <c r="B642" s="2"/>
      <c r="C642" s="2"/>
      <c r="D642" s="2"/>
      <c r="E642" s="2"/>
      <c r="F642" s="2"/>
      <c r="H642" s="2"/>
      <c r="I642" s="2"/>
      <c r="K642" s="2"/>
      <c r="L642" s="2"/>
      <c r="N642" s="2"/>
      <c r="O642" s="2"/>
      <c r="Q642" s="2"/>
      <c r="R642" s="2"/>
      <c r="T642" s="2"/>
      <c r="U642" s="2"/>
      <c r="W642" s="2"/>
      <c r="X642" s="2"/>
      <c r="Z642" s="2"/>
      <c r="AA642" s="2"/>
      <c r="AC642" s="2"/>
      <c r="AD642" s="2"/>
      <c r="AF642" s="2"/>
      <c r="AG642" s="2"/>
      <c r="AI642" s="2"/>
      <c r="AJ642" s="2"/>
      <c r="AL642" s="2"/>
      <c r="AM642" s="2"/>
      <c r="AO642" s="2"/>
      <c r="AP642" s="2"/>
    </row>
    <row r="643" spans="2:42">
      <c r="B643" s="2"/>
      <c r="C643" s="2"/>
      <c r="D643" s="2"/>
      <c r="E643" s="2"/>
      <c r="F643" s="2"/>
      <c r="H643" s="2"/>
      <c r="I643" s="2"/>
      <c r="K643" s="2"/>
      <c r="L643" s="2"/>
      <c r="N643" s="2"/>
      <c r="O643" s="2"/>
      <c r="Q643" s="2"/>
      <c r="R643" s="2"/>
      <c r="T643" s="2"/>
      <c r="U643" s="2"/>
      <c r="W643" s="2"/>
      <c r="X643" s="2"/>
      <c r="Z643" s="2"/>
      <c r="AA643" s="2"/>
      <c r="AC643" s="2"/>
      <c r="AD643" s="2"/>
      <c r="AF643" s="2"/>
      <c r="AG643" s="2"/>
      <c r="AI643" s="2"/>
      <c r="AJ643" s="2"/>
      <c r="AL643" s="2"/>
      <c r="AM643" s="2"/>
      <c r="AO643" s="2"/>
      <c r="AP643" s="2"/>
    </row>
    <row r="644" spans="2:42">
      <c r="B644" s="2"/>
      <c r="C644" s="2"/>
      <c r="D644" s="2"/>
      <c r="E644" s="2"/>
      <c r="F644" s="2"/>
      <c r="H644" s="2"/>
      <c r="I644" s="2"/>
      <c r="K644" s="2"/>
      <c r="L644" s="2"/>
      <c r="N644" s="2"/>
      <c r="O644" s="2"/>
      <c r="Q644" s="2"/>
      <c r="R644" s="2"/>
      <c r="T644" s="2"/>
      <c r="U644" s="2"/>
      <c r="W644" s="2"/>
      <c r="X644" s="2"/>
      <c r="Z644" s="2"/>
      <c r="AA644" s="2"/>
      <c r="AC644" s="2"/>
      <c r="AD644" s="2"/>
      <c r="AF644" s="2"/>
      <c r="AG644" s="2"/>
      <c r="AI644" s="2"/>
      <c r="AJ644" s="2"/>
      <c r="AL644" s="2"/>
      <c r="AM644" s="2"/>
      <c r="AO644" s="2"/>
      <c r="AP644" s="2"/>
    </row>
    <row r="645" spans="2:42">
      <c r="B645" s="2"/>
      <c r="C645" s="2"/>
      <c r="D645" s="2"/>
      <c r="E645" s="2"/>
      <c r="F645" s="2"/>
      <c r="H645" s="2"/>
      <c r="I645" s="2"/>
      <c r="K645" s="2"/>
      <c r="L645" s="2"/>
      <c r="N645" s="2"/>
      <c r="O645" s="2"/>
      <c r="Q645" s="2"/>
      <c r="R645" s="2"/>
      <c r="T645" s="2"/>
      <c r="U645" s="2"/>
      <c r="W645" s="2"/>
      <c r="X645" s="2"/>
      <c r="Z645" s="2"/>
      <c r="AA645" s="2"/>
      <c r="AC645" s="2"/>
      <c r="AD645" s="2"/>
      <c r="AF645" s="2"/>
      <c r="AG645" s="2"/>
      <c r="AI645" s="2"/>
      <c r="AJ645" s="2"/>
      <c r="AL645" s="2"/>
      <c r="AM645" s="2"/>
      <c r="AO645" s="2"/>
      <c r="AP645" s="2"/>
    </row>
    <row r="646" spans="2:42">
      <c r="B646" s="2"/>
      <c r="C646" s="2"/>
      <c r="D646" s="2"/>
      <c r="E646" s="2"/>
      <c r="F646" s="2"/>
      <c r="H646" s="2"/>
      <c r="I646" s="2"/>
      <c r="K646" s="2"/>
      <c r="L646" s="2"/>
      <c r="N646" s="2"/>
      <c r="O646" s="2"/>
      <c r="Q646" s="2"/>
      <c r="R646" s="2"/>
      <c r="T646" s="2"/>
      <c r="U646" s="2"/>
      <c r="W646" s="2"/>
      <c r="X646" s="2"/>
      <c r="Z646" s="2"/>
      <c r="AA646" s="2"/>
      <c r="AC646" s="2"/>
      <c r="AD646" s="2"/>
      <c r="AF646" s="2"/>
      <c r="AG646" s="2"/>
      <c r="AI646" s="2"/>
      <c r="AJ646" s="2"/>
      <c r="AL646" s="2"/>
      <c r="AM646" s="2"/>
      <c r="AO646" s="2"/>
      <c r="AP646" s="2"/>
    </row>
    <row r="647" spans="2:42">
      <c r="B647" s="2"/>
      <c r="C647" s="2"/>
      <c r="D647" s="2"/>
      <c r="E647" s="2"/>
      <c r="F647" s="2"/>
      <c r="H647" s="2"/>
      <c r="I647" s="2"/>
      <c r="K647" s="2"/>
      <c r="L647" s="2"/>
      <c r="N647" s="2"/>
      <c r="O647" s="2"/>
      <c r="Q647" s="2"/>
      <c r="R647" s="2"/>
      <c r="T647" s="2"/>
      <c r="U647" s="2"/>
      <c r="W647" s="2"/>
      <c r="X647" s="2"/>
      <c r="Z647" s="2"/>
      <c r="AA647" s="2"/>
      <c r="AC647" s="2"/>
      <c r="AD647" s="2"/>
      <c r="AF647" s="2"/>
      <c r="AG647" s="2"/>
      <c r="AI647" s="2"/>
      <c r="AJ647" s="2"/>
      <c r="AL647" s="2"/>
      <c r="AM647" s="2"/>
      <c r="AO647" s="2"/>
      <c r="AP647" s="2"/>
    </row>
    <row r="648" spans="2:42">
      <c r="B648" s="2"/>
      <c r="C648" s="2"/>
      <c r="D648" s="2"/>
      <c r="E648" s="2"/>
      <c r="F648" s="2"/>
      <c r="H648" s="2"/>
      <c r="I648" s="2"/>
      <c r="K648" s="2"/>
      <c r="L648" s="2"/>
      <c r="N648" s="2"/>
      <c r="O648" s="2"/>
      <c r="Q648" s="2"/>
      <c r="R648" s="2"/>
      <c r="T648" s="2"/>
      <c r="U648" s="2"/>
      <c r="W648" s="2"/>
      <c r="X648" s="2"/>
      <c r="Z648" s="2"/>
      <c r="AA648" s="2"/>
      <c r="AC648" s="2"/>
      <c r="AD648" s="2"/>
      <c r="AF648" s="2"/>
      <c r="AG648" s="2"/>
      <c r="AI648" s="2"/>
      <c r="AJ648" s="2"/>
      <c r="AL648" s="2"/>
      <c r="AM648" s="2"/>
      <c r="AO648" s="2"/>
      <c r="AP648" s="2"/>
    </row>
    <row r="649" spans="2:42">
      <c r="B649" s="2"/>
      <c r="C649" s="2"/>
      <c r="D649" s="2"/>
      <c r="E649" s="2"/>
      <c r="F649" s="2"/>
      <c r="H649" s="2"/>
      <c r="I649" s="2"/>
      <c r="K649" s="2"/>
      <c r="L649" s="2"/>
      <c r="N649" s="2"/>
      <c r="O649" s="2"/>
      <c r="Q649" s="2"/>
      <c r="R649" s="2"/>
      <c r="T649" s="2"/>
      <c r="U649" s="2"/>
      <c r="W649" s="2"/>
      <c r="X649" s="2"/>
      <c r="Z649" s="2"/>
      <c r="AA649" s="2"/>
      <c r="AC649" s="2"/>
      <c r="AD649" s="2"/>
      <c r="AF649" s="2"/>
      <c r="AG649" s="2"/>
      <c r="AI649" s="2"/>
      <c r="AJ649" s="2"/>
      <c r="AL649" s="2"/>
      <c r="AM649" s="2"/>
      <c r="AO649" s="2"/>
      <c r="AP649" s="2"/>
    </row>
    <row r="650" spans="2:42">
      <c r="B650" s="2"/>
      <c r="C650" s="2"/>
      <c r="D650" s="2"/>
      <c r="E650" s="2"/>
      <c r="F650" s="2"/>
      <c r="H650" s="2"/>
      <c r="I650" s="2"/>
      <c r="K650" s="2"/>
      <c r="L650" s="2"/>
      <c r="N650" s="2"/>
      <c r="O650" s="2"/>
      <c r="Q650" s="2"/>
      <c r="R650" s="2"/>
      <c r="T650" s="2"/>
      <c r="U650" s="2"/>
      <c r="W650" s="2"/>
      <c r="X650" s="2"/>
      <c r="Z650" s="2"/>
      <c r="AA650" s="2"/>
      <c r="AC650" s="2"/>
      <c r="AD650" s="2"/>
      <c r="AF650" s="2"/>
      <c r="AG650" s="2"/>
      <c r="AI650" s="2"/>
      <c r="AJ650" s="2"/>
      <c r="AL650" s="2"/>
      <c r="AM650" s="2"/>
      <c r="AO650" s="2"/>
      <c r="AP650" s="2"/>
    </row>
    <row r="651" spans="2:42">
      <c r="B651" s="2"/>
      <c r="C651" s="2"/>
      <c r="D651" s="2"/>
      <c r="E651" s="2"/>
      <c r="F651" s="2"/>
      <c r="H651" s="2"/>
      <c r="I651" s="2"/>
      <c r="K651" s="2"/>
      <c r="L651" s="2"/>
      <c r="N651" s="2"/>
      <c r="O651" s="2"/>
      <c r="Q651" s="2"/>
      <c r="R651" s="2"/>
      <c r="T651" s="2"/>
      <c r="U651" s="2"/>
      <c r="W651" s="2"/>
      <c r="X651" s="2"/>
      <c r="Z651" s="2"/>
      <c r="AA651" s="2"/>
      <c r="AC651" s="2"/>
      <c r="AD651" s="2"/>
      <c r="AF651" s="2"/>
      <c r="AG651" s="2"/>
      <c r="AI651" s="2"/>
      <c r="AJ651" s="2"/>
      <c r="AL651" s="2"/>
      <c r="AM651" s="2"/>
      <c r="AO651" s="2"/>
      <c r="AP651" s="2"/>
    </row>
    <row r="652" spans="2:42">
      <c r="B652" s="2"/>
      <c r="C652" s="2"/>
      <c r="D652" s="2"/>
      <c r="E652" s="2"/>
      <c r="F652" s="2"/>
      <c r="H652" s="2"/>
      <c r="I652" s="2"/>
      <c r="K652" s="2"/>
      <c r="L652" s="2"/>
      <c r="N652" s="2"/>
      <c r="O652" s="2"/>
      <c r="Q652" s="2"/>
      <c r="R652" s="2"/>
      <c r="T652" s="2"/>
      <c r="U652" s="2"/>
      <c r="W652" s="2"/>
      <c r="X652" s="2"/>
      <c r="Z652" s="2"/>
      <c r="AA652" s="2"/>
      <c r="AC652" s="2"/>
      <c r="AD652" s="2"/>
      <c r="AF652" s="2"/>
      <c r="AG652" s="2"/>
      <c r="AI652" s="2"/>
      <c r="AJ652" s="2"/>
      <c r="AL652" s="2"/>
      <c r="AM652" s="2"/>
      <c r="AO652" s="2"/>
      <c r="AP652" s="2"/>
    </row>
    <row r="653" spans="2:42">
      <c r="B653" s="2"/>
      <c r="C653" s="2"/>
      <c r="D653" s="2"/>
      <c r="E653" s="2"/>
      <c r="F653" s="2"/>
      <c r="H653" s="2"/>
      <c r="I653" s="2"/>
      <c r="K653" s="2"/>
      <c r="L653" s="2"/>
      <c r="N653" s="2"/>
      <c r="O653" s="2"/>
      <c r="Q653" s="2"/>
      <c r="R653" s="2"/>
      <c r="T653" s="2"/>
      <c r="U653" s="2"/>
      <c r="W653" s="2"/>
      <c r="X653" s="2"/>
      <c r="Z653" s="2"/>
      <c r="AA653" s="2"/>
      <c r="AC653" s="2"/>
      <c r="AD653" s="2"/>
      <c r="AF653" s="2"/>
      <c r="AG653" s="2"/>
      <c r="AI653" s="2"/>
      <c r="AJ653" s="2"/>
      <c r="AL653" s="2"/>
      <c r="AM653" s="2"/>
      <c r="AO653" s="2"/>
      <c r="AP653" s="2"/>
    </row>
    <row r="654" spans="2:42">
      <c r="B654" s="2"/>
      <c r="C654" s="2"/>
      <c r="D654" s="2"/>
      <c r="E654" s="2"/>
      <c r="F654" s="2"/>
      <c r="H654" s="2"/>
      <c r="I654" s="2"/>
      <c r="K654" s="2"/>
      <c r="L654" s="2"/>
      <c r="N654" s="2"/>
      <c r="O654" s="2"/>
      <c r="Q654" s="2"/>
      <c r="R654" s="2"/>
      <c r="T654" s="2"/>
      <c r="U654" s="2"/>
      <c r="W654" s="2"/>
      <c r="X654" s="2"/>
      <c r="Z654" s="2"/>
      <c r="AA654" s="2"/>
      <c r="AC654" s="2"/>
      <c r="AD654" s="2"/>
      <c r="AF654" s="2"/>
      <c r="AG654" s="2"/>
      <c r="AI654" s="2"/>
      <c r="AJ654" s="2"/>
      <c r="AL654" s="2"/>
      <c r="AM654" s="2"/>
      <c r="AO654" s="2"/>
      <c r="AP654" s="2"/>
    </row>
    <row r="655" spans="2:42">
      <c r="B655" s="2"/>
      <c r="C655" s="2"/>
      <c r="D655" s="2"/>
      <c r="E655" s="2"/>
      <c r="F655" s="2"/>
      <c r="H655" s="2"/>
      <c r="I655" s="2"/>
      <c r="K655" s="2"/>
      <c r="L655" s="2"/>
      <c r="N655" s="2"/>
      <c r="O655" s="2"/>
      <c r="Q655" s="2"/>
      <c r="R655" s="2"/>
      <c r="T655" s="2"/>
      <c r="U655" s="2"/>
      <c r="W655" s="2"/>
      <c r="X655" s="2"/>
      <c r="Z655" s="2"/>
      <c r="AA655" s="2"/>
      <c r="AC655" s="2"/>
      <c r="AD655" s="2"/>
      <c r="AF655" s="2"/>
      <c r="AG655" s="2"/>
      <c r="AI655" s="2"/>
      <c r="AJ655" s="2"/>
      <c r="AL655" s="2"/>
      <c r="AM655" s="2"/>
      <c r="AO655" s="2"/>
      <c r="AP655" s="2"/>
    </row>
    <row r="656" spans="2:42">
      <c r="B656" s="2"/>
      <c r="C656" s="2"/>
      <c r="D656" s="2"/>
      <c r="E656" s="2"/>
      <c r="F656" s="2"/>
      <c r="H656" s="2"/>
      <c r="I656" s="2"/>
      <c r="K656" s="2"/>
      <c r="L656" s="2"/>
      <c r="N656" s="2"/>
      <c r="O656" s="2"/>
      <c r="Q656" s="2"/>
      <c r="R656" s="2"/>
      <c r="T656" s="2"/>
      <c r="U656" s="2"/>
      <c r="W656" s="2"/>
      <c r="X656" s="2"/>
      <c r="Z656" s="2"/>
      <c r="AA656" s="2"/>
      <c r="AC656" s="2"/>
      <c r="AD656" s="2"/>
      <c r="AF656" s="2"/>
      <c r="AG656" s="2"/>
      <c r="AI656" s="2"/>
      <c r="AJ656" s="2"/>
      <c r="AL656" s="2"/>
      <c r="AM656" s="2"/>
      <c r="AO656" s="2"/>
      <c r="AP656" s="2"/>
    </row>
    <row r="657" spans="2:42">
      <c r="B657" s="2"/>
      <c r="C657" s="2"/>
      <c r="D657" s="2"/>
      <c r="E657" s="2"/>
      <c r="F657" s="2"/>
      <c r="H657" s="2"/>
      <c r="I657" s="2"/>
      <c r="K657" s="2"/>
      <c r="L657" s="2"/>
      <c r="N657" s="2"/>
      <c r="O657" s="2"/>
      <c r="Q657" s="2"/>
      <c r="R657" s="2"/>
      <c r="T657" s="2"/>
      <c r="U657" s="2"/>
      <c r="W657" s="2"/>
      <c r="X657" s="2"/>
      <c r="Z657" s="2"/>
      <c r="AA657" s="2"/>
      <c r="AC657" s="2"/>
      <c r="AD657" s="2"/>
      <c r="AF657" s="2"/>
      <c r="AG657" s="2"/>
      <c r="AI657" s="2"/>
      <c r="AJ657" s="2"/>
      <c r="AL657" s="2"/>
      <c r="AM657" s="2"/>
      <c r="AO657" s="2"/>
      <c r="AP657" s="2"/>
    </row>
    <row r="658" spans="2:42">
      <c r="B658" s="2"/>
      <c r="C658" s="2"/>
      <c r="D658" s="2"/>
      <c r="E658" s="2"/>
      <c r="F658" s="2"/>
      <c r="H658" s="2"/>
      <c r="I658" s="2"/>
      <c r="K658" s="2"/>
      <c r="L658" s="2"/>
      <c r="N658" s="2"/>
      <c r="O658" s="2"/>
      <c r="Q658" s="2"/>
      <c r="R658" s="2"/>
      <c r="T658" s="2"/>
      <c r="U658" s="2"/>
      <c r="W658" s="2"/>
      <c r="X658" s="2"/>
      <c r="Z658" s="2"/>
      <c r="AA658" s="2"/>
      <c r="AC658" s="2"/>
      <c r="AD658" s="2"/>
      <c r="AF658" s="2"/>
      <c r="AG658" s="2"/>
      <c r="AI658" s="2"/>
      <c r="AJ658" s="2"/>
      <c r="AL658" s="2"/>
      <c r="AM658" s="2"/>
      <c r="AO658" s="2"/>
      <c r="AP658" s="2"/>
    </row>
    <row r="659" spans="2:42">
      <c r="B659" s="2"/>
      <c r="C659" s="2"/>
      <c r="D659" s="2"/>
      <c r="E659" s="2"/>
      <c r="F659" s="2"/>
      <c r="H659" s="2"/>
      <c r="I659" s="2"/>
      <c r="K659" s="2"/>
      <c r="L659" s="2"/>
      <c r="N659" s="2"/>
      <c r="O659" s="2"/>
      <c r="Q659" s="2"/>
      <c r="R659" s="2"/>
      <c r="T659" s="2"/>
      <c r="U659" s="2"/>
      <c r="W659" s="2"/>
      <c r="X659" s="2"/>
      <c r="Z659" s="2"/>
      <c r="AA659" s="2"/>
      <c r="AC659" s="2"/>
      <c r="AD659" s="2"/>
      <c r="AF659" s="2"/>
      <c r="AG659" s="2"/>
      <c r="AI659" s="2"/>
      <c r="AJ659" s="2"/>
      <c r="AL659" s="2"/>
      <c r="AM659" s="2"/>
      <c r="AO659" s="2"/>
      <c r="AP659" s="2"/>
    </row>
    <row r="660" spans="2:42">
      <c r="B660" s="2"/>
      <c r="C660" s="2"/>
      <c r="D660" s="2"/>
      <c r="E660" s="2"/>
      <c r="F660" s="2"/>
      <c r="H660" s="2"/>
      <c r="I660" s="2"/>
      <c r="K660" s="2"/>
      <c r="L660" s="2"/>
      <c r="N660" s="2"/>
      <c r="O660" s="2"/>
      <c r="Q660" s="2"/>
      <c r="R660" s="2"/>
      <c r="T660" s="2"/>
      <c r="U660" s="2"/>
      <c r="W660" s="2"/>
      <c r="X660" s="2"/>
      <c r="Z660" s="2"/>
      <c r="AA660" s="2"/>
      <c r="AC660" s="2"/>
      <c r="AD660" s="2"/>
      <c r="AF660" s="2"/>
      <c r="AG660" s="2"/>
      <c r="AI660" s="2"/>
      <c r="AJ660" s="2"/>
      <c r="AL660" s="2"/>
      <c r="AM660" s="2"/>
      <c r="AO660" s="2"/>
      <c r="AP660" s="2"/>
    </row>
    <row r="661" spans="2:42">
      <c r="B661" s="2"/>
      <c r="C661" s="2"/>
      <c r="D661" s="2"/>
      <c r="E661" s="2"/>
      <c r="F661" s="2"/>
      <c r="H661" s="2"/>
      <c r="I661" s="2"/>
      <c r="K661" s="2"/>
      <c r="L661" s="2"/>
      <c r="N661" s="2"/>
      <c r="O661" s="2"/>
      <c r="Q661" s="2"/>
      <c r="R661" s="2"/>
      <c r="T661" s="2"/>
      <c r="U661" s="2"/>
      <c r="W661" s="2"/>
      <c r="X661" s="2"/>
      <c r="Z661" s="2"/>
      <c r="AA661" s="2"/>
      <c r="AC661" s="2"/>
      <c r="AD661" s="2"/>
      <c r="AF661" s="2"/>
      <c r="AG661" s="2"/>
      <c r="AI661" s="2"/>
      <c r="AJ661" s="2"/>
      <c r="AL661" s="2"/>
      <c r="AM661" s="2"/>
      <c r="AO661" s="2"/>
      <c r="AP661" s="2"/>
    </row>
    <row r="662" spans="2:42">
      <c r="B662" s="2"/>
      <c r="C662" s="2"/>
      <c r="D662" s="2"/>
      <c r="E662" s="2"/>
      <c r="F662" s="2"/>
      <c r="H662" s="2"/>
      <c r="I662" s="2"/>
      <c r="K662" s="2"/>
      <c r="L662" s="2"/>
      <c r="N662" s="2"/>
      <c r="O662" s="2"/>
      <c r="Q662" s="2"/>
      <c r="R662" s="2"/>
      <c r="T662" s="2"/>
      <c r="U662" s="2"/>
      <c r="W662" s="2"/>
      <c r="X662" s="2"/>
      <c r="Z662" s="2"/>
      <c r="AA662" s="2"/>
      <c r="AC662" s="2"/>
      <c r="AD662" s="2"/>
      <c r="AF662" s="2"/>
      <c r="AG662" s="2"/>
      <c r="AI662" s="2"/>
      <c r="AJ662" s="2"/>
      <c r="AL662" s="2"/>
      <c r="AM662" s="2"/>
      <c r="AO662" s="2"/>
      <c r="AP662" s="2"/>
    </row>
    <row r="663" spans="2:42">
      <c r="B663" s="2"/>
      <c r="C663" s="2"/>
      <c r="D663" s="2"/>
      <c r="E663" s="2"/>
      <c r="F663" s="2"/>
      <c r="H663" s="2"/>
      <c r="I663" s="2"/>
      <c r="K663" s="2"/>
      <c r="L663" s="2"/>
      <c r="N663" s="2"/>
      <c r="O663" s="2"/>
      <c r="Q663" s="2"/>
      <c r="R663" s="2"/>
      <c r="T663" s="2"/>
      <c r="U663" s="2"/>
      <c r="W663" s="2"/>
      <c r="X663" s="2"/>
      <c r="Z663" s="2"/>
      <c r="AA663" s="2"/>
      <c r="AC663" s="2"/>
      <c r="AD663" s="2"/>
      <c r="AF663" s="2"/>
      <c r="AG663" s="2"/>
      <c r="AI663" s="2"/>
      <c r="AJ663" s="2"/>
      <c r="AL663" s="2"/>
      <c r="AM663" s="2"/>
      <c r="AO663" s="2"/>
      <c r="AP663" s="2"/>
    </row>
    <row r="664" spans="2:42">
      <c r="B664" s="2"/>
      <c r="C664" s="2"/>
      <c r="D664" s="2"/>
      <c r="E664" s="2"/>
      <c r="F664" s="2"/>
      <c r="H664" s="2"/>
      <c r="I664" s="2"/>
      <c r="K664" s="2"/>
      <c r="L664" s="2"/>
      <c r="N664" s="2"/>
      <c r="O664" s="2"/>
      <c r="Q664" s="2"/>
      <c r="R664" s="2"/>
      <c r="T664" s="2"/>
      <c r="U664" s="2"/>
      <c r="W664" s="2"/>
      <c r="X664" s="2"/>
      <c r="Z664" s="2"/>
      <c r="AA664" s="2"/>
      <c r="AC664" s="2"/>
      <c r="AD664" s="2"/>
      <c r="AF664" s="2"/>
      <c r="AG664" s="2"/>
      <c r="AI664" s="2"/>
      <c r="AJ664" s="2"/>
      <c r="AL664" s="2"/>
      <c r="AM664" s="2"/>
      <c r="AO664" s="2"/>
      <c r="AP664" s="2"/>
    </row>
    <row r="665" spans="2:42">
      <c r="B665" s="2"/>
      <c r="C665" s="2"/>
      <c r="D665" s="2"/>
      <c r="E665" s="2"/>
      <c r="F665" s="2"/>
      <c r="H665" s="2"/>
      <c r="I665" s="2"/>
      <c r="K665" s="2"/>
      <c r="L665" s="2"/>
      <c r="N665" s="2"/>
      <c r="O665" s="2"/>
      <c r="Q665" s="2"/>
      <c r="R665" s="2"/>
      <c r="T665" s="2"/>
      <c r="U665" s="2"/>
      <c r="W665" s="2"/>
      <c r="X665" s="2"/>
      <c r="Z665" s="2"/>
      <c r="AA665" s="2"/>
      <c r="AC665" s="2"/>
      <c r="AD665" s="2"/>
      <c r="AF665" s="2"/>
      <c r="AG665" s="2"/>
      <c r="AI665" s="2"/>
      <c r="AJ665" s="2"/>
      <c r="AL665" s="2"/>
      <c r="AM665" s="2"/>
      <c r="AO665" s="2"/>
      <c r="AP665" s="2"/>
    </row>
    <row r="666" spans="2:42">
      <c r="B666" s="2"/>
      <c r="C666" s="2"/>
      <c r="D666" s="2"/>
      <c r="E666" s="2"/>
      <c r="F666" s="2"/>
      <c r="H666" s="2"/>
      <c r="I666" s="2"/>
      <c r="K666" s="2"/>
      <c r="L666" s="2"/>
      <c r="N666" s="2"/>
      <c r="O666" s="2"/>
      <c r="Q666" s="2"/>
      <c r="R666" s="2"/>
      <c r="T666" s="2"/>
      <c r="U666" s="2"/>
      <c r="W666" s="2"/>
      <c r="X666" s="2"/>
      <c r="Z666" s="2"/>
      <c r="AA666" s="2"/>
      <c r="AC666" s="2"/>
      <c r="AD666" s="2"/>
      <c r="AF666" s="2"/>
      <c r="AG666" s="2"/>
      <c r="AI666" s="2"/>
      <c r="AJ666" s="2"/>
      <c r="AL666" s="2"/>
      <c r="AM666" s="2"/>
      <c r="AO666" s="2"/>
      <c r="AP666" s="2"/>
    </row>
    <row r="667" spans="2:42">
      <c r="B667" s="2"/>
      <c r="C667" s="2"/>
      <c r="D667" s="2"/>
      <c r="E667" s="2"/>
      <c r="F667" s="2"/>
      <c r="H667" s="2"/>
      <c r="I667" s="2"/>
      <c r="K667" s="2"/>
      <c r="L667" s="2"/>
      <c r="N667" s="2"/>
      <c r="O667" s="2"/>
      <c r="Q667" s="2"/>
      <c r="R667" s="2"/>
      <c r="T667" s="2"/>
      <c r="U667" s="2"/>
      <c r="W667" s="2"/>
      <c r="X667" s="2"/>
      <c r="Z667" s="2"/>
      <c r="AA667" s="2"/>
      <c r="AC667" s="2"/>
      <c r="AD667" s="2"/>
      <c r="AF667" s="2"/>
      <c r="AG667" s="2"/>
      <c r="AI667" s="2"/>
      <c r="AJ667" s="2"/>
      <c r="AL667" s="2"/>
      <c r="AM667" s="2"/>
      <c r="AO667" s="2"/>
      <c r="AP667" s="2"/>
    </row>
    <row r="668" spans="2:42">
      <c r="B668" s="2"/>
      <c r="C668" s="2"/>
      <c r="D668" s="2"/>
      <c r="E668" s="2"/>
      <c r="F668" s="2"/>
      <c r="H668" s="2"/>
      <c r="I668" s="2"/>
      <c r="K668" s="2"/>
      <c r="L668" s="2"/>
      <c r="N668" s="2"/>
      <c r="O668" s="2"/>
      <c r="Q668" s="2"/>
      <c r="R668" s="2"/>
      <c r="T668" s="2"/>
      <c r="U668" s="2"/>
      <c r="W668" s="2"/>
      <c r="X668" s="2"/>
      <c r="Z668" s="2"/>
      <c r="AA668" s="2"/>
      <c r="AC668" s="2"/>
      <c r="AD668" s="2"/>
      <c r="AF668" s="2"/>
      <c r="AG668" s="2"/>
      <c r="AI668" s="2"/>
      <c r="AJ668" s="2"/>
      <c r="AL668" s="2"/>
      <c r="AM668" s="2"/>
      <c r="AO668" s="2"/>
      <c r="AP668" s="2"/>
    </row>
    <row r="669" spans="2:42">
      <c r="B669" s="2"/>
      <c r="C669" s="2"/>
      <c r="D669" s="2"/>
      <c r="E669" s="2"/>
      <c r="F669" s="2"/>
      <c r="H669" s="2"/>
      <c r="I669" s="2"/>
      <c r="K669" s="2"/>
      <c r="L669" s="2"/>
      <c r="N669" s="2"/>
      <c r="O669" s="2"/>
      <c r="Q669" s="2"/>
      <c r="R669" s="2"/>
      <c r="T669" s="2"/>
      <c r="U669" s="2"/>
      <c r="W669" s="2"/>
      <c r="X669" s="2"/>
      <c r="Z669" s="2"/>
      <c r="AA669" s="2"/>
      <c r="AC669" s="2"/>
      <c r="AD669" s="2"/>
      <c r="AF669" s="2"/>
      <c r="AG669" s="2"/>
      <c r="AI669" s="2"/>
      <c r="AJ669" s="2"/>
      <c r="AL669" s="2"/>
      <c r="AM669" s="2"/>
      <c r="AO669" s="2"/>
      <c r="AP669" s="2"/>
    </row>
    <row r="670" spans="2:42">
      <c r="B670" s="2"/>
      <c r="C670" s="2"/>
      <c r="D670" s="2"/>
      <c r="E670" s="2"/>
      <c r="F670" s="2"/>
      <c r="H670" s="2"/>
      <c r="I670" s="2"/>
      <c r="K670" s="2"/>
      <c r="L670" s="2"/>
      <c r="N670" s="2"/>
      <c r="O670" s="2"/>
      <c r="Q670" s="2"/>
      <c r="R670" s="2"/>
      <c r="T670" s="2"/>
      <c r="U670" s="2"/>
      <c r="W670" s="2"/>
      <c r="X670" s="2"/>
      <c r="Z670" s="2"/>
      <c r="AA670" s="2"/>
      <c r="AC670" s="2"/>
      <c r="AD670" s="2"/>
      <c r="AF670" s="2"/>
      <c r="AG670" s="2"/>
      <c r="AI670" s="2"/>
      <c r="AJ670" s="2"/>
      <c r="AL670" s="2"/>
      <c r="AM670" s="2"/>
      <c r="AO670" s="2"/>
      <c r="AP670" s="2"/>
    </row>
    <row r="671" spans="2:42">
      <c r="B671" s="2"/>
      <c r="C671" s="2"/>
      <c r="D671" s="2"/>
      <c r="E671" s="2"/>
      <c r="F671" s="2"/>
      <c r="H671" s="2"/>
      <c r="I671" s="2"/>
      <c r="K671" s="2"/>
      <c r="L671" s="2"/>
      <c r="N671" s="2"/>
      <c r="O671" s="2"/>
      <c r="Q671" s="2"/>
      <c r="R671" s="2"/>
      <c r="T671" s="2"/>
      <c r="U671" s="2"/>
      <c r="W671" s="2"/>
      <c r="X671" s="2"/>
      <c r="Z671" s="2"/>
      <c r="AA671" s="2"/>
      <c r="AC671" s="2"/>
      <c r="AD671" s="2"/>
      <c r="AF671" s="2"/>
      <c r="AG671" s="2"/>
      <c r="AI671" s="2"/>
      <c r="AJ671" s="2"/>
      <c r="AL671" s="2"/>
      <c r="AM671" s="2"/>
      <c r="AO671" s="2"/>
      <c r="AP671" s="2"/>
    </row>
    <row r="672" spans="2:42">
      <c r="B672" s="2"/>
      <c r="C672" s="2"/>
      <c r="D672" s="2"/>
      <c r="E672" s="2"/>
      <c r="F672" s="2"/>
      <c r="H672" s="2"/>
      <c r="I672" s="2"/>
      <c r="K672" s="2"/>
      <c r="L672" s="2"/>
      <c r="N672" s="2"/>
      <c r="O672" s="2"/>
      <c r="Q672" s="2"/>
      <c r="R672" s="2"/>
      <c r="T672" s="2"/>
      <c r="U672" s="2"/>
      <c r="W672" s="2"/>
      <c r="X672" s="2"/>
      <c r="Z672" s="2"/>
      <c r="AA672" s="2"/>
      <c r="AC672" s="2"/>
      <c r="AD672" s="2"/>
      <c r="AF672" s="2"/>
      <c r="AG672" s="2"/>
      <c r="AI672" s="2"/>
      <c r="AJ672" s="2"/>
      <c r="AL672" s="2"/>
      <c r="AM672" s="2"/>
      <c r="AO672" s="2"/>
      <c r="AP672" s="2"/>
    </row>
    <row r="673" spans="2:42">
      <c r="B673" s="2"/>
      <c r="C673" s="2"/>
      <c r="D673" s="2"/>
      <c r="E673" s="2"/>
      <c r="F673" s="2"/>
      <c r="H673" s="2"/>
      <c r="I673" s="2"/>
      <c r="K673" s="2"/>
      <c r="L673" s="2"/>
      <c r="N673" s="2"/>
      <c r="O673" s="2"/>
      <c r="Q673" s="2"/>
      <c r="R673" s="2"/>
      <c r="T673" s="2"/>
      <c r="U673" s="2"/>
      <c r="W673" s="2"/>
      <c r="X673" s="2"/>
      <c r="Z673" s="2"/>
      <c r="AA673" s="2"/>
      <c r="AC673" s="2"/>
      <c r="AD673" s="2"/>
      <c r="AF673" s="2"/>
      <c r="AG673" s="2"/>
      <c r="AI673" s="2"/>
      <c r="AJ673" s="2"/>
      <c r="AL673" s="2"/>
      <c r="AM673" s="2"/>
      <c r="AO673" s="2"/>
      <c r="AP673" s="2"/>
    </row>
    <row r="674" spans="2:42">
      <c r="B674" s="2"/>
      <c r="C674" s="2"/>
      <c r="D674" s="2"/>
      <c r="E674" s="2"/>
      <c r="F674" s="2"/>
      <c r="H674" s="2"/>
      <c r="I674" s="2"/>
      <c r="K674" s="2"/>
      <c r="L674" s="2"/>
      <c r="N674" s="2"/>
      <c r="O674" s="2"/>
      <c r="Q674" s="2"/>
      <c r="R674" s="2"/>
      <c r="T674" s="2"/>
      <c r="U674" s="2"/>
      <c r="W674" s="2"/>
      <c r="X674" s="2"/>
      <c r="Z674" s="2"/>
      <c r="AA674" s="2"/>
      <c r="AC674" s="2"/>
      <c r="AD674" s="2"/>
      <c r="AF674" s="2"/>
      <c r="AG674" s="2"/>
      <c r="AI674" s="2"/>
      <c r="AJ674" s="2"/>
      <c r="AL674" s="2"/>
      <c r="AM674" s="2"/>
      <c r="AO674" s="2"/>
      <c r="AP674" s="2"/>
    </row>
    <row r="675" spans="2:42">
      <c r="B675" s="2"/>
      <c r="C675" s="2"/>
      <c r="D675" s="2"/>
      <c r="E675" s="2"/>
      <c r="F675" s="2"/>
      <c r="H675" s="2"/>
      <c r="I675" s="2"/>
      <c r="K675" s="2"/>
      <c r="L675" s="2"/>
      <c r="N675" s="2"/>
      <c r="O675" s="2"/>
      <c r="Q675" s="2"/>
      <c r="R675" s="2"/>
      <c r="T675" s="2"/>
      <c r="U675" s="2"/>
      <c r="W675" s="2"/>
      <c r="X675" s="2"/>
      <c r="Z675" s="2"/>
      <c r="AA675" s="2"/>
      <c r="AC675" s="2"/>
      <c r="AD675" s="2"/>
      <c r="AF675" s="2"/>
      <c r="AG675" s="2"/>
      <c r="AI675" s="2"/>
      <c r="AJ675" s="2"/>
      <c r="AL675" s="2"/>
      <c r="AM675" s="2"/>
      <c r="AO675" s="2"/>
      <c r="AP675" s="2"/>
    </row>
    <row r="676" spans="2:42">
      <c r="B676" s="2"/>
      <c r="C676" s="2"/>
      <c r="D676" s="2"/>
      <c r="E676" s="2"/>
      <c r="F676" s="2"/>
      <c r="H676" s="2"/>
      <c r="I676" s="2"/>
      <c r="K676" s="2"/>
      <c r="L676" s="2"/>
      <c r="N676" s="2"/>
      <c r="O676" s="2"/>
      <c r="Q676" s="2"/>
      <c r="R676" s="2"/>
      <c r="T676" s="2"/>
      <c r="U676" s="2"/>
      <c r="W676" s="2"/>
      <c r="X676" s="2"/>
      <c r="Z676" s="2"/>
      <c r="AA676" s="2"/>
      <c r="AC676" s="2"/>
      <c r="AD676" s="2"/>
      <c r="AF676" s="2"/>
      <c r="AG676" s="2"/>
      <c r="AI676" s="2"/>
      <c r="AJ676" s="2"/>
      <c r="AL676" s="2"/>
      <c r="AM676" s="2"/>
      <c r="AO676" s="2"/>
      <c r="AP676" s="2"/>
    </row>
    <row r="677" spans="2:42">
      <c r="B677" s="2"/>
      <c r="C677" s="2"/>
      <c r="D677" s="2"/>
      <c r="E677" s="2"/>
      <c r="F677" s="2"/>
      <c r="H677" s="2"/>
      <c r="I677" s="2"/>
      <c r="K677" s="2"/>
      <c r="L677" s="2"/>
      <c r="N677" s="2"/>
      <c r="O677" s="2"/>
      <c r="Q677" s="2"/>
      <c r="R677" s="2"/>
      <c r="T677" s="2"/>
      <c r="U677" s="2"/>
      <c r="W677" s="2"/>
      <c r="X677" s="2"/>
      <c r="Z677" s="2"/>
      <c r="AA677" s="2"/>
      <c r="AC677" s="2"/>
      <c r="AD677" s="2"/>
      <c r="AF677" s="2"/>
      <c r="AG677" s="2"/>
      <c r="AI677" s="2"/>
      <c r="AJ677" s="2"/>
      <c r="AL677" s="2"/>
      <c r="AM677" s="2"/>
      <c r="AO677" s="2"/>
      <c r="AP677" s="2"/>
    </row>
    <row r="678" spans="2:42">
      <c r="B678" s="2"/>
      <c r="C678" s="2"/>
      <c r="D678" s="2"/>
      <c r="E678" s="2"/>
      <c r="F678" s="2"/>
      <c r="H678" s="2"/>
      <c r="I678" s="2"/>
      <c r="K678" s="2"/>
      <c r="L678" s="2"/>
      <c r="N678" s="2"/>
      <c r="O678" s="2"/>
      <c r="Q678" s="2"/>
      <c r="R678" s="2"/>
      <c r="T678" s="2"/>
      <c r="U678" s="2"/>
      <c r="W678" s="2"/>
      <c r="X678" s="2"/>
      <c r="Z678" s="2"/>
      <c r="AA678" s="2"/>
      <c r="AC678" s="2"/>
      <c r="AD678" s="2"/>
      <c r="AF678" s="2"/>
      <c r="AG678" s="2"/>
      <c r="AI678" s="2"/>
      <c r="AJ678" s="2"/>
      <c r="AL678" s="2"/>
      <c r="AM678" s="2"/>
      <c r="AO678" s="2"/>
      <c r="AP678" s="2"/>
    </row>
    <row r="679" spans="2:42">
      <c r="B679" s="2"/>
      <c r="C679" s="2"/>
      <c r="D679" s="2"/>
      <c r="E679" s="2"/>
      <c r="F679" s="2"/>
      <c r="H679" s="2"/>
      <c r="I679" s="2"/>
      <c r="K679" s="2"/>
      <c r="L679" s="2"/>
      <c r="N679" s="2"/>
      <c r="O679" s="2"/>
      <c r="Q679" s="2"/>
      <c r="R679" s="2"/>
      <c r="T679" s="2"/>
      <c r="U679" s="2"/>
      <c r="W679" s="2"/>
      <c r="X679" s="2"/>
      <c r="Z679" s="2"/>
      <c r="AA679" s="2"/>
      <c r="AC679" s="2"/>
      <c r="AD679" s="2"/>
      <c r="AF679" s="2"/>
      <c r="AG679" s="2"/>
      <c r="AI679" s="2"/>
      <c r="AJ679" s="2"/>
      <c r="AL679" s="2"/>
      <c r="AM679" s="2"/>
      <c r="AO679" s="2"/>
      <c r="AP679" s="2"/>
    </row>
    <row r="680" spans="2:42">
      <c r="B680" s="2"/>
      <c r="C680" s="2"/>
      <c r="D680" s="2"/>
      <c r="E680" s="2"/>
      <c r="F680" s="2"/>
      <c r="H680" s="2"/>
      <c r="I680" s="2"/>
      <c r="K680" s="2"/>
      <c r="L680" s="2"/>
      <c r="N680" s="2"/>
      <c r="O680" s="2"/>
      <c r="Q680" s="2"/>
      <c r="R680" s="2"/>
      <c r="T680" s="2"/>
      <c r="U680" s="2"/>
      <c r="W680" s="2"/>
      <c r="X680" s="2"/>
      <c r="Z680" s="2"/>
      <c r="AA680" s="2"/>
      <c r="AC680" s="2"/>
      <c r="AD680" s="2"/>
      <c r="AF680" s="2"/>
      <c r="AG680" s="2"/>
      <c r="AI680" s="2"/>
      <c r="AJ680" s="2"/>
      <c r="AL680" s="2"/>
      <c r="AM680" s="2"/>
      <c r="AO680" s="2"/>
      <c r="AP680" s="2"/>
    </row>
    <row r="681" spans="2:42">
      <c r="B681" s="2"/>
      <c r="C681" s="2"/>
      <c r="D681" s="2"/>
      <c r="E681" s="2"/>
      <c r="F681" s="2"/>
      <c r="H681" s="2"/>
      <c r="I681" s="2"/>
      <c r="K681" s="2"/>
      <c r="L681" s="2"/>
      <c r="N681" s="2"/>
      <c r="O681" s="2"/>
      <c r="Q681" s="2"/>
      <c r="R681" s="2"/>
      <c r="T681" s="2"/>
      <c r="U681" s="2"/>
      <c r="W681" s="2"/>
      <c r="X681" s="2"/>
      <c r="Z681" s="2"/>
      <c r="AA681" s="2"/>
      <c r="AC681" s="2"/>
      <c r="AD681" s="2"/>
      <c r="AF681" s="2"/>
      <c r="AG681" s="2"/>
      <c r="AI681" s="2"/>
      <c r="AJ681" s="2"/>
      <c r="AL681" s="2"/>
      <c r="AM681" s="2"/>
      <c r="AO681" s="2"/>
      <c r="AP681" s="2"/>
    </row>
    <row r="682" spans="2:42">
      <c r="B682" s="2"/>
      <c r="C682" s="2"/>
      <c r="D682" s="2"/>
      <c r="E682" s="2"/>
      <c r="F682" s="2"/>
      <c r="H682" s="2"/>
      <c r="I682" s="2"/>
      <c r="K682" s="2"/>
      <c r="L682" s="2"/>
      <c r="N682" s="2"/>
      <c r="O682" s="2"/>
      <c r="Q682" s="2"/>
      <c r="R682" s="2"/>
      <c r="T682" s="2"/>
      <c r="U682" s="2"/>
      <c r="W682" s="2"/>
      <c r="X682" s="2"/>
      <c r="Z682" s="2"/>
      <c r="AA682" s="2"/>
      <c r="AC682" s="2"/>
      <c r="AD682" s="2"/>
      <c r="AF682" s="2"/>
      <c r="AG682" s="2"/>
      <c r="AI682" s="2"/>
      <c r="AJ682" s="2"/>
      <c r="AL682" s="2"/>
      <c r="AM682" s="2"/>
      <c r="AO682" s="2"/>
      <c r="AP682" s="2"/>
    </row>
    <row r="683" spans="2:42">
      <c r="B683" s="2"/>
      <c r="C683" s="2"/>
      <c r="D683" s="2"/>
      <c r="E683" s="2"/>
      <c r="F683" s="2"/>
      <c r="H683" s="2"/>
      <c r="I683" s="2"/>
      <c r="K683" s="2"/>
      <c r="L683" s="2"/>
      <c r="N683" s="2"/>
      <c r="O683" s="2"/>
      <c r="Q683" s="2"/>
      <c r="R683" s="2"/>
      <c r="T683" s="2"/>
      <c r="U683" s="2"/>
      <c r="W683" s="2"/>
      <c r="X683" s="2"/>
      <c r="Z683" s="2"/>
      <c r="AA683" s="2"/>
      <c r="AC683" s="2"/>
      <c r="AD683" s="2"/>
      <c r="AF683" s="2"/>
      <c r="AG683" s="2"/>
      <c r="AI683" s="2"/>
      <c r="AJ683" s="2"/>
      <c r="AL683" s="2"/>
      <c r="AM683" s="2"/>
      <c r="AO683" s="2"/>
      <c r="AP683" s="2"/>
    </row>
    <row r="684" spans="2:42">
      <c r="B684" s="2"/>
      <c r="C684" s="2"/>
      <c r="D684" s="2"/>
      <c r="E684" s="2"/>
      <c r="F684" s="2"/>
      <c r="H684" s="2"/>
      <c r="I684" s="2"/>
      <c r="K684" s="2"/>
      <c r="L684" s="2"/>
      <c r="N684" s="2"/>
      <c r="O684" s="2"/>
      <c r="Q684" s="2"/>
      <c r="R684" s="2"/>
      <c r="T684" s="2"/>
      <c r="U684" s="2"/>
      <c r="W684" s="2"/>
      <c r="X684" s="2"/>
      <c r="Z684" s="2"/>
      <c r="AA684" s="2"/>
      <c r="AC684" s="2"/>
      <c r="AD684" s="2"/>
      <c r="AF684" s="2"/>
      <c r="AG684" s="2"/>
      <c r="AI684" s="2"/>
      <c r="AJ684" s="2"/>
      <c r="AL684" s="2"/>
      <c r="AM684" s="2"/>
      <c r="AO684" s="2"/>
      <c r="AP684" s="2"/>
    </row>
    <row r="685" spans="2:42">
      <c r="B685" s="2"/>
      <c r="C685" s="2"/>
      <c r="D685" s="2"/>
      <c r="E685" s="2"/>
      <c r="F685" s="2"/>
      <c r="H685" s="2"/>
      <c r="I685" s="2"/>
      <c r="K685" s="2"/>
      <c r="L685" s="2"/>
      <c r="N685" s="2"/>
      <c r="O685" s="2"/>
      <c r="Q685" s="2"/>
      <c r="R685" s="2"/>
      <c r="T685" s="2"/>
      <c r="U685" s="2"/>
      <c r="W685" s="2"/>
      <c r="X685" s="2"/>
      <c r="Z685" s="2"/>
      <c r="AA685" s="2"/>
      <c r="AC685" s="2"/>
      <c r="AD685" s="2"/>
      <c r="AF685" s="2"/>
      <c r="AG685" s="2"/>
      <c r="AI685" s="2"/>
      <c r="AJ685" s="2"/>
      <c r="AL685" s="2"/>
      <c r="AM685" s="2"/>
      <c r="AO685" s="2"/>
      <c r="AP685" s="2"/>
    </row>
    <row r="686" spans="2:42">
      <c r="B686" s="2"/>
      <c r="C686" s="2"/>
      <c r="D686" s="2"/>
      <c r="E686" s="2"/>
      <c r="F686" s="2"/>
      <c r="H686" s="2"/>
      <c r="I686" s="2"/>
      <c r="K686" s="2"/>
      <c r="L686" s="2"/>
      <c r="N686" s="2"/>
      <c r="O686" s="2"/>
      <c r="Q686" s="2"/>
      <c r="R686" s="2"/>
      <c r="T686" s="2"/>
      <c r="U686" s="2"/>
      <c r="W686" s="2"/>
      <c r="X686" s="2"/>
      <c r="Z686" s="2"/>
      <c r="AA686" s="2"/>
      <c r="AC686" s="2"/>
      <c r="AD686" s="2"/>
      <c r="AF686" s="2"/>
      <c r="AG686" s="2"/>
      <c r="AI686" s="2"/>
      <c r="AJ686" s="2"/>
      <c r="AL686" s="2"/>
      <c r="AM686" s="2"/>
      <c r="AO686" s="2"/>
      <c r="AP686" s="2"/>
    </row>
    <row r="687" spans="2:42">
      <c r="B687" s="2"/>
      <c r="C687" s="2"/>
      <c r="D687" s="2"/>
      <c r="E687" s="2"/>
      <c r="F687" s="2"/>
      <c r="H687" s="2"/>
      <c r="I687" s="2"/>
      <c r="K687" s="2"/>
      <c r="L687" s="2"/>
      <c r="N687" s="2"/>
      <c r="O687" s="2"/>
      <c r="Q687" s="2"/>
      <c r="R687" s="2"/>
      <c r="T687" s="2"/>
      <c r="U687" s="2"/>
      <c r="W687" s="2"/>
      <c r="X687" s="2"/>
      <c r="Z687" s="2"/>
      <c r="AA687" s="2"/>
      <c r="AC687" s="2"/>
      <c r="AD687" s="2"/>
      <c r="AF687" s="2"/>
      <c r="AG687" s="2"/>
      <c r="AI687" s="2"/>
      <c r="AJ687" s="2"/>
      <c r="AL687" s="2"/>
      <c r="AM687" s="2"/>
      <c r="AO687" s="2"/>
      <c r="AP687" s="2"/>
    </row>
    <row r="688" spans="2:42">
      <c r="B688" s="2"/>
      <c r="C688" s="2"/>
      <c r="D688" s="2"/>
      <c r="E688" s="2"/>
      <c r="F688" s="2"/>
      <c r="H688" s="2"/>
      <c r="I688" s="2"/>
      <c r="K688" s="2"/>
      <c r="L688" s="2"/>
      <c r="N688" s="2"/>
      <c r="O688" s="2"/>
      <c r="Q688" s="2"/>
      <c r="R688" s="2"/>
      <c r="T688" s="2"/>
      <c r="U688" s="2"/>
      <c r="W688" s="2"/>
      <c r="X688" s="2"/>
      <c r="Z688" s="2"/>
      <c r="AA688" s="2"/>
      <c r="AC688" s="2"/>
      <c r="AD688" s="2"/>
      <c r="AF688" s="2"/>
      <c r="AG688" s="2"/>
      <c r="AI688" s="2"/>
      <c r="AJ688" s="2"/>
      <c r="AL688" s="2"/>
      <c r="AM688" s="2"/>
      <c r="AO688" s="2"/>
      <c r="AP688" s="2"/>
    </row>
    <row r="689" spans="2:42">
      <c r="B689" s="2"/>
      <c r="C689" s="2"/>
      <c r="D689" s="2"/>
      <c r="E689" s="2"/>
      <c r="F689" s="2"/>
      <c r="H689" s="2"/>
      <c r="I689" s="2"/>
      <c r="K689" s="2"/>
      <c r="L689" s="2"/>
      <c r="N689" s="2"/>
      <c r="O689" s="2"/>
      <c r="Q689" s="2"/>
      <c r="R689" s="2"/>
      <c r="T689" s="2"/>
      <c r="U689" s="2"/>
      <c r="W689" s="2"/>
      <c r="X689" s="2"/>
      <c r="Z689" s="2"/>
      <c r="AA689" s="2"/>
      <c r="AC689" s="2"/>
      <c r="AD689" s="2"/>
      <c r="AF689" s="2"/>
      <c r="AG689" s="2"/>
      <c r="AI689" s="2"/>
      <c r="AJ689" s="2"/>
      <c r="AL689" s="2"/>
      <c r="AM689" s="2"/>
      <c r="AO689" s="2"/>
      <c r="AP689" s="2"/>
    </row>
    <row r="690" spans="2:42">
      <c r="B690" s="2"/>
      <c r="C690" s="2"/>
      <c r="D690" s="2"/>
      <c r="E690" s="2"/>
      <c r="F690" s="2"/>
      <c r="H690" s="2"/>
      <c r="I690" s="2"/>
      <c r="K690" s="2"/>
      <c r="L690" s="2"/>
      <c r="N690" s="2"/>
      <c r="O690" s="2"/>
      <c r="Q690" s="2"/>
      <c r="R690" s="2"/>
      <c r="T690" s="2"/>
      <c r="U690" s="2"/>
      <c r="W690" s="2"/>
      <c r="X690" s="2"/>
      <c r="Z690" s="2"/>
      <c r="AA690" s="2"/>
      <c r="AC690" s="2"/>
      <c r="AD690" s="2"/>
      <c r="AF690" s="2"/>
      <c r="AG690" s="2"/>
      <c r="AI690" s="2"/>
      <c r="AJ690" s="2"/>
      <c r="AL690" s="2"/>
      <c r="AM690" s="2"/>
      <c r="AO690" s="2"/>
      <c r="AP690" s="2"/>
    </row>
    <row r="691" spans="2:42">
      <c r="B691" s="2"/>
      <c r="C691" s="2"/>
      <c r="D691" s="2"/>
      <c r="E691" s="2"/>
      <c r="F691" s="2"/>
      <c r="H691" s="2"/>
      <c r="I691" s="2"/>
      <c r="K691" s="2"/>
      <c r="L691" s="2"/>
      <c r="N691" s="2"/>
      <c r="O691" s="2"/>
      <c r="Q691" s="2"/>
      <c r="R691" s="2"/>
      <c r="T691" s="2"/>
      <c r="U691" s="2"/>
      <c r="W691" s="2"/>
      <c r="X691" s="2"/>
      <c r="Z691" s="2"/>
      <c r="AA691" s="2"/>
      <c r="AC691" s="2"/>
      <c r="AD691" s="2"/>
      <c r="AF691" s="2"/>
      <c r="AG691" s="2"/>
      <c r="AI691" s="2"/>
      <c r="AJ691" s="2"/>
      <c r="AL691" s="2"/>
      <c r="AM691" s="2"/>
      <c r="AO691" s="2"/>
      <c r="AP691" s="2"/>
    </row>
    <row r="692" spans="2:42">
      <c r="B692" s="2"/>
      <c r="C692" s="2"/>
      <c r="D692" s="2"/>
      <c r="E692" s="2"/>
      <c r="F692" s="2"/>
      <c r="H692" s="2"/>
      <c r="I692" s="2"/>
      <c r="K692" s="2"/>
      <c r="L692" s="2"/>
      <c r="N692" s="2"/>
      <c r="O692" s="2"/>
      <c r="Q692" s="2"/>
      <c r="R692" s="2"/>
      <c r="T692" s="2"/>
      <c r="U692" s="2"/>
      <c r="W692" s="2"/>
      <c r="X692" s="2"/>
      <c r="Z692" s="2"/>
      <c r="AA692" s="2"/>
      <c r="AC692" s="2"/>
      <c r="AD692" s="2"/>
      <c r="AF692" s="2"/>
      <c r="AG692" s="2"/>
      <c r="AI692" s="2"/>
      <c r="AJ692" s="2"/>
      <c r="AL692" s="2"/>
      <c r="AM692" s="2"/>
      <c r="AO692" s="2"/>
      <c r="AP692" s="2"/>
    </row>
    <row r="693" spans="2:42">
      <c r="B693" s="2"/>
      <c r="C693" s="2"/>
      <c r="D693" s="2"/>
      <c r="E693" s="2"/>
      <c r="F693" s="2"/>
      <c r="H693" s="2"/>
      <c r="I693" s="2"/>
      <c r="K693" s="2"/>
      <c r="L693" s="2"/>
      <c r="N693" s="2"/>
      <c r="O693" s="2"/>
      <c r="Q693" s="2"/>
      <c r="R693" s="2"/>
      <c r="T693" s="2"/>
      <c r="U693" s="2"/>
      <c r="W693" s="2"/>
      <c r="X693" s="2"/>
      <c r="Z693" s="2"/>
      <c r="AA693" s="2"/>
      <c r="AC693" s="2"/>
      <c r="AD693" s="2"/>
      <c r="AF693" s="2"/>
      <c r="AG693" s="2"/>
      <c r="AI693" s="2"/>
      <c r="AJ693" s="2"/>
      <c r="AL693" s="2"/>
      <c r="AM693" s="2"/>
      <c r="AO693" s="2"/>
      <c r="AP693" s="2"/>
    </row>
    <row r="694" spans="2:42">
      <c r="B694" s="2"/>
      <c r="C694" s="2"/>
      <c r="D694" s="2"/>
      <c r="E694" s="2"/>
      <c r="F694" s="2"/>
      <c r="H694" s="2"/>
      <c r="I694" s="2"/>
      <c r="K694" s="2"/>
      <c r="L694" s="2"/>
      <c r="N694" s="2"/>
      <c r="O694" s="2"/>
      <c r="Q694" s="2"/>
      <c r="R694" s="2"/>
      <c r="T694" s="2"/>
      <c r="U694" s="2"/>
      <c r="W694" s="2"/>
      <c r="X694" s="2"/>
      <c r="Z694" s="2"/>
      <c r="AA694" s="2"/>
      <c r="AC694" s="2"/>
      <c r="AD694" s="2"/>
      <c r="AF694" s="2"/>
      <c r="AG694" s="2"/>
      <c r="AI694" s="2"/>
      <c r="AJ694" s="2"/>
      <c r="AL694" s="2"/>
      <c r="AM694" s="2"/>
      <c r="AO694" s="2"/>
      <c r="AP694" s="2"/>
    </row>
    <row r="695" spans="2:42">
      <c r="B695" s="2"/>
      <c r="C695" s="2"/>
      <c r="D695" s="2"/>
      <c r="E695" s="2"/>
      <c r="F695" s="2"/>
      <c r="H695" s="2"/>
      <c r="I695" s="2"/>
      <c r="K695" s="2"/>
      <c r="L695" s="2"/>
      <c r="N695" s="2"/>
      <c r="O695" s="2"/>
      <c r="Q695" s="2"/>
      <c r="R695" s="2"/>
      <c r="T695" s="2"/>
      <c r="U695" s="2"/>
      <c r="W695" s="2"/>
      <c r="X695" s="2"/>
      <c r="Z695" s="2"/>
      <c r="AA695" s="2"/>
      <c r="AC695" s="2"/>
      <c r="AD695" s="2"/>
      <c r="AF695" s="2"/>
      <c r="AG695" s="2"/>
      <c r="AI695" s="2"/>
      <c r="AJ695" s="2"/>
      <c r="AL695" s="2"/>
      <c r="AM695" s="2"/>
      <c r="AO695" s="2"/>
      <c r="AP695" s="2"/>
    </row>
    <row r="696" spans="2:42">
      <c r="B696" s="2"/>
      <c r="C696" s="2"/>
      <c r="D696" s="2"/>
      <c r="E696" s="2"/>
      <c r="F696" s="2"/>
      <c r="H696" s="2"/>
      <c r="I696" s="2"/>
      <c r="K696" s="2"/>
      <c r="L696" s="2"/>
      <c r="N696" s="2"/>
      <c r="O696" s="2"/>
      <c r="Q696" s="2"/>
      <c r="R696" s="2"/>
      <c r="T696" s="2"/>
      <c r="U696" s="2"/>
      <c r="W696" s="2"/>
      <c r="X696" s="2"/>
      <c r="Z696" s="2"/>
      <c r="AA696" s="2"/>
      <c r="AC696" s="2"/>
      <c r="AD696" s="2"/>
      <c r="AF696" s="2"/>
      <c r="AG696" s="2"/>
      <c r="AI696" s="2"/>
      <c r="AJ696" s="2"/>
      <c r="AL696" s="2"/>
      <c r="AM696" s="2"/>
      <c r="AO696" s="2"/>
      <c r="AP696" s="2"/>
    </row>
    <row r="697" spans="2:42">
      <c r="B697" s="2"/>
      <c r="C697" s="2"/>
      <c r="D697" s="2"/>
      <c r="E697" s="2"/>
      <c r="F697" s="2"/>
      <c r="H697" s="2"/>
      <c r="I697" s="2"/>
      <c r="K697" s="2"/>
      <c r="L697" s="2"/>
      <c r="N697" s="2"/>
      <c r="O697" s="2"/>
      <c r="Q697" s="2"/>
      <c r="R697" s="2"/>
      <c r="T697" s="2"/>
      <c r="U697" s="2"/>
      <c r="W697" s="2"/>
      <c r="X697" s="2"/>
      <c r="Z697" s="2"/>
      <c r="AA697" s="2"/>
      <c r="AC697" s="2"/>
      <c r="AD697" s="2"/>
      <c r="AF697" s="2"/>
      <c r="AG697" s="2"/>
      <c r="AI697" s="2"/>
      <c r="AJ697" s="2"/>
      <c r="AL697" s="2"/>
      <c r="AM697" s="2"/>
      <c r="AO697" s="2"/>
      <c r="AP697" s="2"/>
    </row>
    <row r="698" spans="2:42">
      <c r="B698" s="2"/>
      <c r="C698" s="2"/>
      <c r="D698" s="2"/>
      <c r="E698" s="2"/>
      <c r="F698" s="2"/>
      <c r="H698" s="2"/>
      <c r="I698" s="2"/>
      <c r="K698" s="2"/>
      <c r="L698" s="2"/>
      <c r="N698" s="2"/>
      <c r="O698" s="2"/>
      <c r="Q698" s="2"/>
      <c r="R698" s="2"/>
      <c r="T698" s="2"/>
      <c r="U698" s="2"/>
      <c r="W698" s="2"/>
      <c r="X698" s="2"/>
      <c r="Z698" s="2"/>
      <c r="AA698" s="2"/>
      <c r="AC698" s="2"/>
      <c r="AD698" s="2"/>
      <c r="AF698" s="2"/>
      <c r="AG698" s="2"/>
      <c r="AI698" s="2"/>
      <c r="AJ698" s="2"/>
      <c r="AL698" s="2"/>
      <c r="AM698" s="2"/>
      <c r="AO698" s="2"/>
      <c r="AP698" s="2"/>
    </row>
    <row r="699" spans="2:42">
      <c r="B699" s="2"/>
      <c r="C699" s="2"/>
      <c r="D699" s="2"/>
      <c r="E699" s="2"/>
      <c r="F699" s="2"/>
      <c r="H699" s="2"/>
      <c r="I699" s="2"/>
      <c r="K699" s="2"/>
      <c r="L699" s="2"/>
      <c r="N699" s="2"/>
      <c r="O699" s="2"/>
      <c r="Q699" s="2"/>
      <c r="R699" s="2"/>
      <c r="T699" s="2"/>
      <c r="U699" s="2"/>
      <c r="W699" s="2"/>
      <c r="X699" s="2"/>
      <c r="Z699" s="2"/>
      <c r="AA699" s="2"/>
      <c r="AC699" s="2"/>
      <c r="AD699" s="2"/>
      <c r="AF699" s="2"/>
      <c r="AG699" s="2"/>
      <c r="AI699" s="2"/>
      <c r="AJ699" s="2"/>
      <c r="AL699" s="2"/>
      <c r="AM699" s="2"/>
      <c r="AO699" s="2"/>
      <c r="AP699" s="2"/>
    </row>
    <row r="700" spans="2:42">
      <c r="B700" s="2"/>
      <c r="C700" s="2"/>
      <c r="D700" s="2"/>
      <c r="E700" s="2"/>
      <c r="F700" s="2"/>
      <c r="H700" s="2"/>
      <c r="I700" s="2"/>
      <c r="K700" s="2"/>
      <c r="L700" s="2"/>
      <c r="N700" s="2"/>
      <c r="O700" s="2"/>
      <c r="Q700" s="2"/>
      <c r="R700" s="2"/>
      <c r="T700" s="2"/>
      <c r="U700" s="2"/>
      <c r="W700" s="2"/>
      <c r="X700" s="2"/>
      <c r="Z700" s="2"/>
      <c r="AA700" s="2"/>
      <c r="AC700" s="2"/>
      <c r="AD700" s="2"/>
      <c r="AF700" s="2"/>
      <c r="AG700" s="2"/>
      <c r="AI700" s="2"/>
      <c r="AJ700" s="2"/>
      <c r="AL700" s="2"/>
      <c r="AM700" s="2"/>
      <c r="AO700" s="2"/>
      <c r="AP700" s="2"/>
    </row>
    <row r="701" spans="2:42">
      <c r="B701" s="2"/>
      <c r="C701" s="2"/>
      <c r="D701" s="2"/>
      <c r="E701" s="2"/>
      <c r="F701" s="2"/>
      <c r="H701" s="2"/>
      <c r="I701" s="2"/>
      <c r="K701" s="2"/>
      <c r="L701" s="2"/>
      <c r="N701" s="2"/>
      <c r="O701" s="2"/>
      <c r="Q701" s="2"/>
      <c r="R701" s="2"/>
      <c r="T701" s="2"/>
      <c r="U701" s="2"/>
      <c r="W701" s="2"/>
      <c r="X701" s="2"/>
      <c r="Z701" s="2"/>
      <c r="AA701" s="2"/>
      <c r="AC701" s="2"/>
      <c r="AD701" s="2"/>
      <c r="AF701" s="2"/>
      <c r="AG701" s="2"/>
      <c r="AI701" s="2"/>
      <c r="AJ701" s="2"/>
      <c r="AL701" s="2"/>
      <c r="AM701" s="2"/>
      <c r="AO701" s="2"/>
      <c r="AP701" s="2"/>
    </row>
    <row r="702" spans="2:42">
      <c r="B702" s="2"/>
      <c r="C702" s="2"/>
      <c r="D702" s="2"/>
      <c r="E702" s="2"/>
      <c r="F702" s="2"/>
      <c r="H702" s="2"/>
      <c r="I702" s="2"/>
      <c r="K702" s="2"/>
      <c r="L702" s="2"/>
      <c r="N702" s="2"/>
      <c r="O702" s="2"/>
      <c r="Q702" s="2"/>
      <c r="R702" s="2"/>
      <c r="T702" s="2"/>
      <c r="U702" s="2"/>
      <c r="W702" s="2"/>
      <c r="X702" s="2"/>
      <c r="Z702" s="2"/>
      <c r="AA702" s="2"/>
      <c r="AC702" s="2"/>
      <c r="AD702" s="2"/>
      <c r="AF702" s="2"/>
      <c r="AG702" s="2"/>
      <c r="AI702" s="2"/>
      <c r="AJ702" s="2"/>
      <c r="AL702" s="2"/>
      <c r="AM702" s="2"/>
      <c r="AO702" s="2"/>
      <c r="AP702" s="2"/>
    </row>
    <row r="703" spans="2:42">
      <c r="B703" s="2"/>
      <c r="C703" s="2"/>
      <c r="D703" s="2"/>
      <c r="E703" s="2"/>
      <c r="F703" s="2"/>
      <c r="H703" s="2"/>
      <c r="I703" s="2"/>
      <c r="K703" s="2"/>
      <c r="L703" s="2"/>
      <c r="N703" s="2"/>
      <c r="O703" s="2"/>
      <c r="Q703" s="2"/>
      <c r="R703" s="2"/>
      <c r="T703" s="2"/>
      <c r="U703" s="2"/>
      <c r="W703" s="2"/>
      <c r="X703" s="2"/>
      <c r="Z703" s="2"/>
      <c r="AA703" s="2"/>
      <c r="AC703" s="2"/>
      <c r="AD703" s="2"/>
      <c r="AF703" s="2"/>
      <c r="AG703" s="2"/>
      <c r="AI703" s="2"/>
      <c r="AJ703" s="2"/>
      <c r="AL703" s="2"/>
      <c r="AM703" s="2"/>
      <c r="AO703" s="2"/>
      <c r="AP703" s="2"/>
    </row>
    <row r="704" spans="2:42">
      <c r="B704" s="2"/>
      <c r="C704" s="2"/>
      <c r="D704" s="2"/>
      <c r="E704" s="2"/>
      <c r="F704" s="2"/>
      <c r="H704" s="2"/>
      <c r="I704" s="2"/>
      <c r="K704" s="2"/>
      <c r="L704" s="2"/>
      <c r="N704" s="2"/>
      <c r="O704" s="2"/>
      <c r="Q704" s="2"/>
      <c r="R704" s="2"/>
      <c r="T704" s="2"/>
      <c r="U704" s="2"/>
      <c r="W704" s="2"/>
      <c r="X704" s="2"/>
      <c r="Z704" s="2"/>
      <c r="AA704" s="2"/>
      <c r="AC704" s="2"/>
      <c r="AD704" s="2"/>
      <c r="AF704" s="2"/>
      <c r="AG704" s="2"/>
      <c r="AI704" s="2"/>
      <c r="AJ704" s="2"/>
      <c r="AL704" s="2"/>
      <c r="AM704" s="2"/>
      <c r="AO704" s="2"/>
      <c r="AP704" s="2"/>
    </row>
    <row r="705" spans="2:42">
      <c r="B705" s="2"/>
      <c r="C705" s="2"/>
      <c r="D705" s="2"/>
      <c r="E705" s="2"/>
      <c r="F705" s="2"/>
      <c r="H705" s="2"/>
      <c r="I705" s="2"/>
      <c r="K705" s="2"/>
      <c r="L705" s="2"/>
      <c r="N705" s="2"/>
      <c r="O705" s="2"/>
      <c r="Q705" s="2"/>
      <c r="R705" s="2"/>
      <c r="T705" s="2"/>
      <c r="U705" s="2"/>
      <c r="W705" s="2"/>
      <c r="X705" s="2"/>
      <c r="Z705" s="2"/>
      <c r="AA705" s="2"/>
      <c r="AC705" s="2"/>
      <c r="AD705" s="2"/>
      <c r="AF705" s="2"/>
      <c r="AG705" s="2"/>
      <c r="AI705" s="2"/>
      <c r="AJ705" s="2"/>
      <c r="AL705" s="2"/>
      <c r="AM705" s="2"/>
      <c r="AO705" s="2"/>
      <c r="AP705" s="2"/>
    </row>
    <row r="706" spans="2:42">
      <c r="B706" s="2"/>
      <c r="C706" s="2"/>
      <c r="D706" s="2"/>
      <c r="E706" s="2"/>
      <c r="F706" s="2"/>
      <c r="H706" s="2"/>
      <c r="I706" s="2"/>
      <c r="K706" s="2"/>
      <c r="L706" s="2"/>
      <c r="N706" s="2"/>
      <c r="O706" s="2"/>
      <c r="Q706" s="2"/>
      <c r="R706" s="2"/>
      <c r="T706" s="2"/>
      <c r="U706" s="2"/>
      <c r="W706" s="2"/>
      <c r="X706" s="2"/>
      <c r="Z706" s="2"/>
      <c r="AA706" s="2"/>
      <c r="AC706" s="2"/>
      <c r="AD706" s="2"/>
      <c r="AF706" s="2"/>
      <c r="AG706" s="2"/>
      <c r="AI706" s="2"/>
      <c r="AJ706" s="2"/>
      <c r="AL706" s="2"/>
      <c r="AM706" s="2"/>
      <c r="AO706" s="2"/>
      <c r="AP706" s="2"/>
    </row>
    <row r="707" spans="2:42">
      <c r="B707" s="2"/>
      <c r="C707" s="2"/>
      <c r="D707" s="2"/>
      <c r="E707" s="2"/>
      <c r="F707" s="2"/>
      <c r="H707" s="2"/>
      <c r="I707" s="2"/>
      <c r="K707" s="2"/>
      <c r="L707" s="2"/>
      <c r="N707" s="2"/>
      <c r="O707" s="2"/>
      <c r="Q707" s="2"/>
      <c r="R707" s="2"/>
      <c r="T707" s="2"/>
      <c r="U707" s="2"/>
      <c r="W707" s="2"/>
      <c r="X707" s="2"/>
      <c r="Z707" s="2"/>
      <c r="AA707" s="2"/>
      <c r="AC707" s="2"/>
      <c r="AD707" s="2"/>
      <c r="AF707" s="2"/>
      <c r="AG707" s="2"/>
      <c r="AI707" s="2"/>
      <c r="AJ707" s="2"/>
      <c r="AL707" s="2"/>
      <c r="AM707" s="2"/>
      <c r="AO707" s="2"/>
      <c r="AP707" s="2"/>
    </row>
    <row r="708" spans="2:42">
      <c r="B708" s="2"/>
      <c r="C708" s="2"/>
      <c r="D708" s="2"/>
      <c r="E708" s="2"/>
      <c r="F708" s="2"/>
      <c r="H708" s="2"/>
      <c r="I708" s="2"/>
      <c r="K708" s="2"/>
      <c r="L708" s="2"/>
      <c r="N708" s="2"/>
      <c r="O708" s="2"/>
      <c r="Q708" s="2"/>
      <c r="R708" s="2"/>
      <c r="T708" s="2"/>
      <c r="U708" s="2"/>
      <c r="W708" s="2"/>
      <c r="X708" s="2"/>
      <c r="Z708" s="2"/>
      <c r="AA708" s="2"/>
      <c r="AC708" s="2"/>
      <c r="AD708" s="2"/>
      <c r="AF708" s="2"/>
      <c r="AG708" s="2"/>
      <c r="AI708" s="2"/>
      <c r="AJ708" s="2"/>
      <c r="AL708" s="2"/>
      <c r="AM708" s="2"/>
      <c r="AO708" s="2"/>
      <c r="AP708" s="2"/>
    </row>
    <row r="709" spans="2:42">
      <c r="B709" s="2"/>
      <c r="C709" s="2"/>
      <c r="D709" s="2"/>
      <c r="E709" s="2"/>
      <c r="F709" s="2"/>
      <c r="H709" s="2"/>
      <c r="I709" s="2"/>
      <c r="K709" s="2"/>
      <c r="L709" s="2"/>
      <c r="N709" s="2"/>
      <c r="O709" s="2"/>
      <c r="Q709" s="2"/>
      <c r="R709" s="2"/>
      <c r="T709" s="2"/>
      <c r="U709" s="2"/>
      <c r="W709" s="2"/>
      <c r="X709" s="2"/>
      <c r="Z709" s="2"/>
      <c r="AA709" s="2"/>
      <c r="AC709" s="2"/>
      <c r="AD709" s="2"/>
      <c r="AF709" s="2"/>
      <c r="AG709" s="2"/>
      <c r="AI709" s="2"/>
      <c r="AJ709" s="2"/>
      <c r="AL709" s="2"/>
      <c r="AM709" s="2"/>
      <c r="AO709" s="2"/>
      <c r="AP709" s="2"/>
    </row>
    <row r="710" spans="2:42">
      <c r="B710" s="2"/>
      <c r="C710" s="2"/>
      <c r="D710" s="2"/>
      <c r="E710" s="2"/>
      <c r="F710" s="2"/>
      <c r="H710" s="2"/>
      <c r="I710" s="2"/>
      <c r="K710" s="2"/>
      <c r="L710" s="2"/>
      <c r="N710" s="2"/>
      <c r="O710" s="2"/>
      <c r="Q710" s="2"/>
      <c r="R710" s="2"/>
      <c r="T710" s="2"/>
      <c r="U710" s="2"/>
      <c r="W710" s="2"/>
      <c r="X710" s="2"/>
      <c r="Z710" s="2"/>
      <c r="AA710" s="2"/>
      <c r="AC710" s="2"/>
      <c r="AD710" s="2"/>
      <c r="AF710" s="2"/>
      <c r="AG710" s="2"/>
      <c r="AI710" s="2"/>
      <c r="AJ710" s="2"/>
      <c r="AL710" s="2"/>
      <c r="AM710" s="2"/>
      <c r="AO710" s="2"/>
      <c r="AP710" s="2"/>
    </row>
    <row r="711" spans="2:42">
      <c r="B711" s="2"/>
      <c r="C711" s="2"/>
      <c r="D711" s="2"/>
      <c r="E711" s="2"/>
      <c r="F711" s="2"/>
      <c r="H711" s="2"/>
      <c r="I711" s="2"/>
      <c r="K711" s="2"/>
      <c r="L711" s="2"/>
      <c r="N711" s="2"/>
      <c r="O711" s="2"/>
      <c r="Q711" s="2"/>
      <c r="R711" s="2"/>
      <c r="T711" s="2"/>
      <c r="U711" s="2"/>
      <c r="W711" s="2"/>
      <c r="X711" s="2"/>
      <c r="Z711" s="2"/>
      <c r="AA711" s="2"/>
      <c r="AC711" s="2"/>
      <c r="AD711" s="2"/>
      <c r="AF711" s="2"/>
      <c r="AG711" s="2"/>
      <c r="AI711" s="2"/>
      <c r="AJ711" s="2"/>
      <c r="AL711" s="2"/>
      <c r="AM711" s="2"/>
      <c r="AO711" s="2"/>
      <c r="AP711" s="2"/>
    </row>
    <row r="712" spans="2:42">
      <c r="B712" s="2"/>
      <c r="C712" s="2"/>
      <c r="D712" s="2"/>
      <c r="E712" s="2"/>
      <c r="F712" s="2"/>
      <c r="H712" s="2"/>
      <c r="I712" s="2"/>
      <c r="K712" s="2"/>
      <c r="L712" s="2"/>
      <c r="N712" s="2"/>
      <c r="O712" s="2"/>
      <c r="Q712" s="2"/>
      <c r="R712" s="2"/>
      <c r="T712" s="2"/>
      <c r="U712" s="2"/>
      <c r="W712" s="2"/>
      <c r="X712" s="2"/>
      <c r="Z712" s="2"/>
      <c r="AA712" s="2"/>
      <c r="AC712" s="2"/>
      <c r="AD712" s="2"/>
      <c r="AF712" s="2"/>
      <c r="AG712" s="2"/>
      <c r="AI712" s="2"/>
      <c r="AJ712" s="2"/>
      <c r="AL712" s="2"/>
      <c r="AM712" s="2"/>
      <c r="AO712" s="2"/>
      <c r="AP712" s="2"/>
    </row>
    <row r="713" spans="2:42">
      <c r="B713" s="2"/>
      <c r="C713" s="2"/>
      <c r="D713" s="2"/>
      <c r="E713" s="2"/>
      <c r="F713" s="2"/>
      <c r="H713" s="2"/>
      <c r="I713" s="2"/>
      <c r="K713" s="2"/>
      <c r="L713" s="2"/>
      <c r="N713" s="2"/>
      <c r="O713" s="2"/>
      <c r="Q713" s="2"/>
      <c r="R713" s="2"/>
      <c r="T713" s="2"/>
      <c r="U713" s="2"/>
      <c r="W713" s="2"/>
      <c r="X713" s="2"/>
      <c r="Z713" s="2"/>
      <c r="AA713" s="2"/>
      <c r="AC713" s="2"/>
      <c r="AD713" s="2"/>
      <c r="AF713" s="2"/>
      <c r="AG713" s="2"/>
      <c r="AI713" s="2"/>
      <c r="AJ713" s="2"/>
      <c r="AL713" s="2"/>
      <c r="AM713" s="2"/>
      <c r="AO713" s="2"/>
      <c r="AP713" s="2"/>
    </row>
    <row r="714" spans="2:42">
      <c r="B714" s="2"/>
      <c r="C714" s="2"/>
      <c r="D714" s="2"/>
      <c r="E714" s="2"/>
      <c r="F714" s="2"/>
      <c r="H714" s="2"/>
      <c r="I714" s="2"/>
      <c r="K714" s="2"/>
      <c r="L714" s="2"/>
      <c r="N714" s="2"/>
      <c r="O714" s="2"/>
      <c r="Q714" s="2"/>
      <c r="R714" s="2"/>
      <c r="T714" s="2"/>
      <c r="U714" s="2"/>
      <c r="W714" s="2"/>
      <c r="X714" s="2"/>
      <c r="Z714" s="2"/>
      <c r="AA714" s="2"/>
      <c r="AC714" s="2"/>
      <c r="AD714" s="2"/>
      <c r="AF714" s="2"/>
      <c r="AG714" s="2"/>
      <c r="AI714" s="2"/>
      <c r="AJ714" s="2"/>
      <c r="AL714" s="2"/>
      <c r="AM714" s="2"/>
      <c r="AO714" s="2"/>
      <c r="AP714" s="2"/>
    </row>
    <row r="715" spans="2:42">
      <c r="B715" s="2"/>
      <c r="C715" s="2"/>
      <c r="D715" s="2"/>
      <c r="E715" s="2"/>
      <c r="F715" s="2"/>
      <c r="H715" s="2"/>
      <c r="I715" s="2"/>
      <c r="K715" s="2"/>
      <c r="L715" s="2"/>
      <c r="N715" s="2"/>
      <c r="O715" s="2"/>
      <c r="Q715" s="2"/>
      <c r="R715" s="2"/>
      <c r="T715" s="2"/>
      <c r="U715" s="2"/>
      <c r="W715" s="2"/>
      <c r="X715" s="2"/>
      <c r="Z715" s="2"/>
      <c r="AA715" s="2"/>
      <c r="AC715" s="2"/>
      <c r="AD715" s="2"/>
      <c r="AF715" s="2"/>
      <c r="AG715" s="2"/>
      <c r="AI715" s="2"/>
      <c r="AJ715" s="2"/>
      <c r="AL715" s="2"/>
      <c r="AM715" s="2"/>
      <c r="AO715" s="2"/>
      <c r="AP715" s="2"/>
    </row>
    <row r="716" spans="2:42">
      <c r="B716" s="2"/>
      <c r="C716" s="2"/>
      <c r="D716" s="2"/>
      <c r="E716" s="2"/>
      <c r="F716" s="2"/>
      <c r="H716" s="2"/>
      <c r="I716" s="2"/>
      <c r="K716" s="2"/>
      <c r="L716" s="2"/>
      <c r="N716" s="2"/>
      <c r="O716" s="2"/>
      <c r="Q716" s="2"/>
      <c r="R716" s="2"/>
      <c r="T716" s="2"/>
      <c r="U716" s="2"/>
      <c r="W716" s="2"/>
      <c r="X716" s="2"/>
      <c r="Z716" s="2"/>
      <c r="AA716" s="2"/>
      <c r="AC716" s="2"/>
      <c r="AD716" s="2"/>
      <c r="AF716" s="2"/>
      <c r="AG716" s="2"/>
      <c r="AI716" s="2"/>
      <c r="AJ716" s="2"/>
      <c r="AL716" s="2"/>
      <c r="AM716" s="2"/>
      <c r="AO716" s="2"/>
      <c r="AP716" s="2"/>
    </row>
    <row r="717" spans="2:42">
      <c r="B717" s="2"/>
      <c r="C717" s="2"/>
      <c r="D717" s="2"/>
      <c r="E717" s="2"/>
      <c r="F717" s="2"/>
      <c r="H717" s="2"/>
      <c r="I717" s="2"/>
      <c r="K717" s="2"/>
      <c r="L717" s="2"/>
      <c r="N717" s="2"/>
      <c r="O717" s="2"/>
      <c r="Q717" s="2"/>
      <c r="R717" s="2"/>
      <c r="T717" s="2"/>
      <c r="U717" s="2"/>
      <c r="W717" s="2"/>
      <c r="X717" s="2"/>
      <c r="Z717" s="2"/>
      <c r="AA717" s="2"/>
      <c r="AC717" s="2"/>
      <c r="AD717" s="2"/>
      <c r="AF717" s="2"/>
      <c r="AG717" s="2"/>
      <c r="AI717" s="2"/>
      <c r="AJ717" s="2"/>
      <c r="AL717" s="2"/>
      <c r="AM717" s="2"/>
      <c r="AO717" s="2"/>
      <c r="AP717" s="2"/>
    </row>
    <row r="718" spans="2:42">
      <c r="B718" s="2"/>
      <c r="C718" s="2"/>
      <c r="D718" s="2"/>
      <c r="E718" s="2"/>
      <c r="F718" s="2"/>
      <c r="H718" s="2"/>
      <c r="I718" s="2"/>
      <c r="K718" s="2"/>
      <c r="L718" s="2"/>
      <c r="N718" s="2"/>
      <c r="O718" s="2"/>
      <c r="Q718" s="2"/>
      <c r="R718" s="2"/>
      <c r="T718" s="2"/>
      <c r="U718" s="2"/>
      <c r="W718" s="2"/>
      <c r="X718" s="2"/>
      <c r="Z718" s="2"/>
      <c r="AA718" s="2"/>
      <c r="AC718" s="2"/>
      <c r="AD718" s="2"/>
      <c r="AF718" s="2"/>
      <c r="AG718" s="2"/>
      <c r="AI718" s="2"/>
      <c r="AJ718" s="2"/>
      <c r="AL718" s="2"/>
      <c r="AM718" s="2"/>
      <c r="AO718" s="2"/>
      <c r="AP718" s="2"/>
    </row>
    <row r="719" spans="2:42">
      <c r="B719" s="2"/>
      <c r="C719" s="2"/>
      <c r="D719" s="2"/>
      <c r="E719" s="2"/>
      <c r="F719" s="2"/>
      <c r="H719" s="2"/>
      <c r="I719" s="2"/>
      <c r="K719" s="2"/>
      <c r="L719" s="2"/>
      <c r="N719" s="2"/>
      <c r="O719" s="2"/>
      <c r="Q719" s="2"/>
      <c r="R719" s="2"/>
      <c r="T719" s="2"/>
      <c r="U719" s="2"/>
      <c r="W719" s="2"/>
      <c r="X719" s="2"/>
      <c r="Z719" s="2"/>
      <c r="AA719" s="2"/>
      <c r="AC719" s="2"/>
      <c r="AD719" s="2"/>
      <c r="AF719" s="2"/>
      <c r="AG719" s="2"/>
      <c r="AI719" s="2"/>
      <c r="AJ719" s="2"/>
      <c r="AL719" s="2"/>
      <c r="AM719" s="2"/>
      <c r="AO719" s="2"/>
      <c r="AP719" s="2"/>
    </row>
    <row r="720" spans="2:42">
      <c r="B720" s="2"/>
      <c r="C720" s="2"/>
      <c r="D720" s="2"/>
      <c r="E720" s="2"/>
      <c r="F720" s="2"/>
      <c r="H720" s="2"/>
      <c r="I720" s="2"/>
      <c r="K720" s="2"/>
      <c r="L720" s="2"/>
      <c r="N720" s="2"/>
      <c r="O720" s="2"/>
      <c r="Q720" s="2"/>
      <c r="R720" s="2"/>
      <c r="T720" s="2"/>
      <c r="U720" s="2"/>
      <c r="W720" s="2"/>
      <c r="X720" s="2"/>
      <c r="Z720" s="2"/>
      <c r="AA720" s="2"/>
      <c r="AC720" s="2"/>
      <c r="AD720" s="2"/>
      <c r="AF720" s="2"/>
      <c r="AG720" s="2"/>
      <c r="AI720" s="2"/>
      <c r="AJ720" s="2"/>
      <c r="AL720" s="2"/>
      <c r="AM720" s="2"/>
      <c r="AO720" s="2"/>
      <c r="AP720" s="2"/>
    </row>
    <row r="721" spans="2:42">
      <c r="B721" s="2"/>
      <c r="C721" s="2"/>
      <c r="D721" s="2"/>
      <c r="E721" s="2"/>
      <c r="F721" s="2"/>
      <c r="H721" s="2"/>
      <c r="I721" s="2"/>
      <c r="K721" s="2"/>
      <c r="L721" s="2"/>
      <c r="N721" s="2"/>
      <c r="O721" s="2"/>
      <c r="Q721" s="2"/>
      <c r="R721" s="2"/>
      <c r="T721" s="2"/>
      <c r="U721" s="2"/>
      <c r="W721" s="2"/>
      <c r="X721" s="2"/>
      <c r="Z721" s="2"/>
      <c r="AA721" s="2"/>
      <c r="AC721" s="2"/>
      <c r="AD721" s="2"/>
      <c r="AF721" s="2"/>
      <c r="AG721" s="2"/>
      <c r="AI721" s="2"/>
      <c r="AJ721" s="2"/>
      <c r="AL721" s="2"/>
      <c r="AM721" s="2"/>
      <c r="AO721" s="2"/>
      <c r="AP721" s="2"/>
    </row>
    <row r="722" spans="2:42">
      <c r="B722" s="2"/>
      <c r="C722" s="2"/>
      <c r="D722" s="2"/>
      <c r="E722" s="2"/>
      <c r="F722" s="2"/>
      <c r="H722" s="2"/>
      <c r="I722" s="2"/>
      <c r="K722" s="2"/>
      <c r="L722" s="2"/>
      <c r="N722" s="2"/>
      <c r="O722" s="2"/>
      <c r="Q722" s="2"/>
      <c r="R722" s="2"/>
      <c r="T722" s="2"/>
      <c r="U722" s="2"/>
      <c r="W722" s="2"/>
      <c r="X722" s="2"/>
      <c r="Z722" s="2"/>
      <c r="AA722" s="2"/>
      <c r="AC722" s="2"/>
      <c r="AD722" s="2"/>
      <c r="AF722" s="2"/>
      <c r="AG722" s="2"/>
      <c r="AI722" s="2"/>
      <c r="AJ722" s="2"/>
      <c r="AL722" s="2"/>
      <c r="AM722" s="2"/>
      <c r="AO722" s="2"/>
      <c r="AP722" s="2"/>
    </row>
    <row r="723" spans="2:42">
      <c r="B723" s="2"/>
      <c r="C723" s="2"/>
      <c r="D723" s="2"/>
      <c r="E723" s="2"/>
      <c r="F723" s="2"/>
      <c r="H723" s="2"/>
      <c r="I723" s="2"/>
      <c r="K723" s="2"/>
      <c r="L723" s="2"/>
      <c r="N723" s="2"/>
      <c r="O723" s="2"/>
      <c r="Q723" s="2"/>
      <c r="R723" s="2"/>
      <c r="T723" s="2"/>
      <c r="U723" s="2"/>
      <c r="W723" s="2"/>
      <c r="X723" s="2"/>
      <c r="Z723" s="2"/>
      <c r="AA723" s="2"/>
      <c r="AC723" s="2"/>
      <c r="AD723" s="2"/>
      <c r="AF723" s="2"/>
      <c r="AG723" s="2"/>
      <c r="AI723" s="2"/>
      <c r="AJ723" s="2"/>
      <c r="AL723" s="2"/>
      <c r="AM723" s="2"/>
      <c r="AO723" s="2"/>
      <c r="AP723" s="2"/>
    </row>
    <row r="724" spans="2:42">
      <c r="B724" s="2"/>
      <c r="C724" s="2"/>
      <c r="D724" s="2"/>
      <c r="E724" s="2"/>
      <c r="F724" s="2"/>
      <c r="H724" s="2"/>
      <c r="I724" s="2"/>
      <c r="K724" s="2"/>
      <c r="L724" s="2"/>
      <c r="N724" s="2"/>
      <c r="O724" s="2"/>
      <c r="Q724" s="2"/>
      <c r="R724" s="2"/>
      <c r="T724" s="2"/>
      <c r="U724" s="2"/>
      <c r="W724" s="2"/>
      <c r="X724" s="2"/>
      <c r="Z724" s="2"/>
      <c r="AA724" s="2"/>
      <c r="AC724" s="2"/>
      <c r="AD724" s="2"/>
      <c r="AF724" s="2"/>
      <c r="AG724" s="2"/>
      <c r="AI724" s="2"/>
      <c r="AJ724" s="2"/>
      <c r="AL724" s="2"/>
      <c r="AM724" s="2"/>
      <c r="AO724" s="2"/>
      <c r="AP724" s="2"/>
    </row>
    <row r="725" spans="2:42">
      <c r="B725" s="2"/>
      <c r="C725" s="2"/>
      <c r="D725" s="2"/>
      <c r="E725" s="2"/>
      <c r="F725" s="2"/>
      <c r="H725" s="2"/>
      <c r="I725" s="2"/>
      <c r="K725" s="2"/>
      <c r="L725" s="2"/>
      <c r="N725" s="2"/>
      <c r="O725" s="2"/>
      <c r="Q725" s="2"/>
      <c r="R725" s="2"/>
      <c r="T725" s="2"/>
      <c r="U725" s="2"/>
      <c r="W725" s="2"/>
      <c r="X725" s="2"/>
      <c r="Z725" s="2"/>
      <c r="AA725" s="2"/>
      <c r="AC725" s="2"/>
      <c r="AD725" s="2"/>
      <c r="AF725" s="2"/>
      <c r="AG725" s="2"/>
      <c r="AI725" s="2"/>
      <c r="AJ725" s="2"/>
      <c r="AL725" s="2"/>
      <c r="AM725" s="2"/>
      <c r="AO725" s="2"/>
      <c r="AP725" s="2"/>
    </row>
    <row r="726" spans="2:42">
      <c r="B726" s="2"/>
      <c r="C726" s="2"/>
      <c r="D726" s="2"/>
      <c r="E726" s="2"/>
      <c r="F726" s="2"/>
      <c r="H726" s="2"/>
      <c r="I726" s="2"/>
      <c r="K726" s="2"/>
      <c r="L726" s="2"/>
      <c r="N726" s="2"/>
      <c r="O726" s="2"/>
      <c r="Q726" s="2"/>
      <c r="R726" s="2"/>
      <c r="T726" s="2"/>
      <c r="U726" s="2"/>
      <c r="W726" s="2"/>
      <c r="X726" s="2"/>
      <c r="Z726" s="2"/>
      <c r="AA726" s="2"/>
      <c r="AC726" s="2"/>
      <c r="AD726" s="2"/>
      <c r="AF726" s="2"/>
      <c r="AG726" s="2"/>
      <c r="AI726" s="2"/>
      <c r="AJ726" s="2"/>
      <c r="AL726" s="2"/>
      <c r="AM726" s="2"/>
      <c r="AO726" s="2"/>
      <c r="AP726" s="2"/>
    </row>
    <row r="727" spans="2:42">
      <c r="B727" s="2"/>
      <c r="C727" s="2"/>
      <c r="D727" s="2"/>
      <c r="E727" s="2"/>
      <c r="F727" s="2"/>
      <c r="H727" s="2"/>
      <c r="I727" s="2"/>
      <c r="K727" s="2"/>
      <c r="L727" s="2"/>
      <c r="N727" s="2"/>
      <c r="O727" s="2"/>
      <c r="Q727" s="2"/>
      <c r="R727" s="2"/>
      <c r="T727" s="2"/>
      <c r="U727" s="2"/>
      <c r="W727" s="2"/>
      <c r="X727" s="2"/>
      <c r="Z727" s="2"/>
      <c r="AA727" s="2"/>
      <c r="AC727" s="2"/>
      <c r="AD727" s="2"/>
      <c r="AF727" s="2"/>
      <c r="AG727" s="2"/>
      <c r="AI727" s="2"/>
      <c r="AJ727" s="2"/>
      <c r="AL727" s="2"/>
      <c r="AM727" s="2"/>
      <c r="AO727" s="2"/>
      <c r="AP727" s="2"/>
    </row>
    <row r="728" spans="2:42">
      <c r="B728" s="2"/>
      <c r="C728" s="2"/>
      <c r="D728" s="2"/>
      <c r="E728" s="2"/>
      <c r="F728" s="2"/>
      <c r="H728" s="2"/>
      <c r="I728" s="2"/>
      <c r="K728" s="2"/>
      <c r="L728" s="2"/>
      <c r="N728" s="2"/>
      <c r="O728" s="2"/>
      <c r="Q728" s="2"/>
      <c r="R728" s="2"/>
      <c r="T728" s="2"/>
      <c r="U728" s="2"/>
      <c r="W728" s="2"/>
      <c r="X728" s="2"/>
      <c r="Z728" s="2"/>
      <c r="AA728" s="2"/>
      <c r="AC728" s="2"/>
      <c r="AD728" s="2"/>
      <c r="AF728" s="2"/>
      <c r="AG728" s="2"/>
      <c r="AI728" s="2"/>
      <c r="AJ728" s="2"/>
      <c r="AL728" s="2"/>
      <c r="AM728" s="2"/>
      <c r="AO728" s="2"/>
      <c r="AP728" s="2"/>
    </row>
    <row r="729" spans="2:42">
      <c r="B729" s="2"/>
      <c r="C729" s="2"/>
      <c r="D729" s="2"/>
      <c r="E729" s="2"/>
      <c r="F729" s="2"/>
      <c r="H729" s="2"/>
      <c r="I729" s="2"/>
      <c r="K729" s="2"/>
      <c r="L729" s="2"/>
      <c r="N729" s="2"/>
      <c r="O729" s="2"/>
      <c r="Q729" s="2"/>
      <c r="R729" s="2"/>
      <c r="T729" s="2"/>
      <c r="U729" s="2"/>
      <c r="W729" s="2"/>
      <c r="X729" s="2"/>
      <c r="Z729" s="2"/>
      <c r="AA729" s="2"/>
      <c r="AC729" s="2"/>
      <c r="AD729" s="2"/>
      <c r="AF729" s="2"/>
      <c r="AG729" s="2"/>
      <c r="AI729" s="2"/>
      <c r="AJ729" s="2"/>
      <c r="AL729" s="2"/>
      <c r="AM729" s="2"/>
      <c r="AO729" s="2"/>
      <c r="AP729" s="2"/>
    </row>
    <row r="730" spans="2:42">
      <c r="B730" s="2"/>
      <c r="C730" s="2"/>
      <c r="D730" s="2"/>
      <c r="E730" s="2"/>
      <c r="F730" s="2"/>
      <c r="H730" s="2"/>
      <c r="I730" s="2"/>
      <c r="K730" s="2"/>
      <c r="L730" s="2"/>
      <c r="N730" s="2"/>
      <c r="O730" s="2"/>
      <c r="Q730" s="2"/>
      <c r="R730" s="2"/>
      <c r="T730" s="2"/>
      <c r="U730" s="2"/>
      <c r="W730" s="2"/>
      <c r="X730" s="2"/>
      <c r="Z730" s="2"/>
      <c r="AA730" s="2"/>
      <c r="AC730" s="2"/>
      <c r="AD730" s="2"/>
      <c r="AF730" s="2"/>
      <c r="AG730" s="2"/>
      <c r="AI730" s="2"/>
      <c r="AJ730" s="2"/>
      <c r="AL730" s="2"/>
      <c r="AM730" s="2"/>
      <c r="AO730" s="2"/>
      <c r="AP730" s="2"/>
    </row>
    <row r="731" spans="2:42">
      <c r="B731" s="2"/>
      <c r="C731" s="2"/>
      <c r="D731" s="2"/>
      <c r="E731" s="2"/>
      <c r="F731" s="2"/>
      <c r="H731" s="2"/>
      <c r="I731" s="2"/>
      <c r="K731" s="2"/>
      <c r="L731" s="2"/>
      <c r="N731" s="2"/>
      <c r="O731" s="2"/>
      <c r="Q731" s="2"/>
      <c r="R731" s="2"/>
      <c r="T731" s="2"/>
      <c r="U731" s="2"/>
      <c r="W731" s="2"/>
      <c r="X731" s="2"/>
      <c r="Z731" s="2"/>
      <c r="AA731" s="2"/>
      <c r="AC731" s="2"/>
      <c r="AD731" s="2"/>
      <c r="AF731" s="2"/>
      <c r="AG731" s="2"/>
      <c r="AI731" s="2"/>
      <c r="AJ731" s="2"/>
      <c r="AL731" s="2"/>
      <c r="AM731" s="2"/>
      <c r="AO731" s="2"/>
      <c r="AP731" s="2"/>
    </row>
    <row r="732" spans="2:42">
      <c r="B732" s="2"/>
      <c r="C732" s="2"/>
      <c r="D732" s="2"/>
      <c r="E732" s="2"/>
      <c r="F732" s="2"/>
      <c r="H732" s="2"/>
      <c r="I732" s="2"/>
      <c r="K732" s="2"/>
      <c r="L732" s="2"/>
      <c r="N732" s="2"/>
      <c r="O732" s="2"/>
      <c r="Q732" s="2"/>
      <c r="R732" s="2"/>
      <c r="T732" s="2"/>
      <c r="U732" s="2"/>
      <c r="W732" s="2"/>
      <c r="X732" s="2"/>
      <c r="Z732" s="2"/>
      <c r="AA732" s="2"/>
      <c r="AC732" s="2"/>
      <c r="AD732" s="2"/>
      <c r="AF732" s="2"/>
      <c r="AG732" s="2"/>
      <c r="AI732" s="2"/>
      <c r="AJ732" s="2"/>
      <c r="AL732" s="2"/>
      <c r="AM732" s="2"/>
      <c r="AO732" s="2"/>
      <c r="AP732" s="2"/>
    </row>
    <row r="733" spans="2:42">
      <c r="B733" s="2"/>
      <c r="C733" s="2"/>
      <c r="D733" s="2"/>
      <c r="E733" s="2"/>
      <c r="F733" s="2"/>
      <c r="H733" s="2"/>
      <c r="I733" s="2"/>
      <c r="K733" s="2"/>
      <c r="L733" s="2"/>
      <c r="N733" s="2"/>
      <c r="O733" s="2"/>
      <c r="Q733" s="2"/>
      <c r="R733" s="2"/>
      <c r="T733" s="2"/>
      <c r="U733" s="2"/>
      <c r="W733" s="2"/>
      <c r="X733" s="2"/>
      <c r="Z733" s="2"/>
      <c r="AA733" s="2"/>
      <c r="AC733" s="2"/>
      <c r="AD733" s="2"/>
      <c r="AF733" s="2"/>
      <c r="AG733" s="2"/>
      <c r="AI733" s="2"/>
      <c r="AJ733" s="2"/>
      <c r="AL733" s="2"/>
      <c r="AM733" s="2"/>
      <c r="AO733" s="2"/>
      <c r="AP733" s="2"/>
    </row>
    <row r="734" spans="2:42">
      <c r="B734" s="2"/>
      <c r="C734" s="2"/>
      <c r="D734" s="2"/>
      <c r="E734" s="2"/>
      <c r="F734" s="2"/>
      <c r="H734" s="2"/>
      <c r="I734" s="2"/>
      <c r="K734" s="2"/>
      <c r="L734" s="2"/>
      <c r="N734" s="2"/>
      <c r="O734" s="2"/>
      <c r="Q734" s="2"/>
      <c r="R734" s="2"/>
      <c r="T734" s="2"/>
      <c r="U734" s="2"/>
      <c r="W734" s="2"/>
      <c r="X734" s="2"/>
      <c r="Z734" s="2"/>
      <c r="AA734" s="2"/>
      <c r="AC734" s="2"/>
      <c r="AD734" s="2"/>
      <c r="AF734" s="2"/>
      <c r="AG734" s="2"/>
      <c r="AI734" s="2"/>
      <c r="AJ734" s="2"/>
      <c r="AL734" s="2"/>
      <c r="AM734" s="2"/>
      <c r="AO734" s="2"/>
      <c r="AP734" s="2"/>
    </row>
    <row r="735" spans="2:42">
      <c r="B735" s="2"/>
      <c r="C735" s="2"/>
      <c r="D735" s="2"/>
      <c r="E735" s="2"/>
      <c r="F735" s="2"/>
      <c r="H735" s="2"/>
      <c r="I735" s="2"/>
      <c r="K735" s="2"/>
      <c r="L735" s="2"/>
      <c r="N735" s="2"/>
      <c r="O735" s="2"/>
      <c r="Q735" s="2"/>
      <c r="R735" s="2"/>
      <c r="T735" s="2"/>
      <c r="U735" s="2"/>
      <c r="W735" s="2"/>
      <c r="X735" s="2"/>
      <c r="Z735" s="2"/>
      <c r="AA735" s="2"/>
      <c r="AC735" s="2"/>
      <c r="AD735" s="2"/>
      <c r="AF735" s="2"/>
      <c r="AG735" s="2"/>
      <c r="AI735" s="2"/>
      <c r="AJ735" s="2"/>
      <c r="AL735" s="2"/>
      <c r="AM735" s="2"/>
      <c r="AO735" s="2"/>
      <c r="AP735" s="2"/>
    </row>
    <row r="736" spans="2:42">
      <c r="B736" s="2"/>
      <c r="C736" s="2"/>
      <c r="D736" s="2"/>
      <c r="E736" s="2"/>
      <c r="F736" s="2"/>
      <c r="H736" s="2"/>
      <c r="I736" s="2"/>
      <c r="K736" s="2"/>
      <c r="L736" s="2"/>
      <c r="N736" s="2"/>
      <c r="O736" s="2"/>
      <c r="Q736" s="2"/>
      <c r="R736" s="2"/>
      <c r="T736" s="2"/>
      <c r="U736" s="2"/>
      <c r="W736" s="2"/>
      <c r="X736" s="2"/>
      <c r="Z736" s="2"/>
      <c r="AA736" s="2"/>
      <c r="AC736" s="2"/>
      <c r="AD736" s="2"/>
      <c r="AF736" s="2"/>
      <c r="AG736" s="2"/>
      <c r="AI736" s="2"/>
      <c r="AJ736" s="2"/>
      <c r="AL736" s="2"/>
      <c r="AM736" s="2"/>
      <c r="AO736" s="2"/>
      <c r="AP736" s="2"/>
    </row>
    <row r="737" spans="2:42">
      <c r="B737" s="2"/>
      <c r="C737" s="2"/>
      <c r="D737" s="2"/>
      <c r="E737" s="2"/>
      <c r="F737" s="2"/>
      <c r="H737" s="2"/>
      <c r="I737" s="2"/>
      <c r="K737" s="2"/>
      <c r="L737" s="2"/>
      <c r="N737" s="2"/>
      <c r="O737" s="2"/>
      <c r="Q737" s="2"/>
      <c r="R737" s="2"/>
      <c r="T737" s="2"/>
      <c r="U737" s="2"/>
      <c r="W737" s="2"/>
      <c r="X737" s="2"/>
      <c r="Z737" s="2"/>
      <c r="AA737" s="2"/>
      <c r="AC737" s="2"/>
      <c r="AD737" s="2"/>
      <c r="AF737" s="2"/>
      <c r="AG737" s="2"/>
      <c r="AI737" s="2"/>
      <c r="AJ737" s="2"/>
      <c r="AL737" s="2"/>
      <c r="AM737" s="2"/>
      <c r="AO737" s="2"/>
      <c r="AP737" s="2"/>
    </row>
    <row r="738" spans="2:42">
      <c r="B738" s="2"/>
      <c r="C738" s="2"/>
      <c r="D738" s="2"/>
      <c r="E738" s="2"/>
      <c r="F738" s="2"/>
      <c r="H738" s="2"/>
      <c r="I738" s="2"/>
      <c r="K738" s="2"/>
      <c r="L738" s="2"/>
      <c r="N738" s="2"/>
      <c r="O738" s="2"/>
      <c r="Q738" s="2"/>
      <c r="R738" s="2"/>
      <c r="T738" s="2"/>
      <c r="U738" s="2"/>
      <c r="W738" s="2"/>
      <c r="X738" s="2"/>
      <c r="Z738" s="2"/>
      <c r="AA738" s="2"/>
      <c r="AC738" s="2"/>
      <c r="AD738" s="2"/>
      <c r="AF738" s="2"/>
      <c r="AG738" s="2"/>
      <c r="AI738" s="2"/>
      <c r="AJ738" s="2"/>
      <c r="AL738" s="2"/>
      <c r="AM738" s="2"/>
      <c r="AO738" s="2"/>
      <c r="AP738" s="2"/>
    </row>
    <row r="739" spans="2:42">
      <c r="B739" s="2"/>
      <c r="C739" s="2"/>
      <c r="D739" s="2"/>
      <c r="E739" s="2"/>
      <c r="F739" s="2"/>
      <c r="H739" s="2"/>
      <c r="I739" s="2"/>
      <c r="K739" s="2"/>
      <c r="L739" s="2"/>
      <c r="N739" s="2"/>
      <c r="O739" s="2"/>
      <c r="Q739" s="2"/>
      <c r="R739" s="2"/>
      <c r="T739" s="2"/>
      <c r="U739" s="2"/>
      <c r="W739" s="2"/>
      <c r="X739" s="2"/>
      <c r="Z739" s="2"/>
      <c r="AA739" s="2"/>
      <c r="AC739" s="2"/>
      <c r="AD739" s="2"/>
      <c r="AF739" s="2"/>
      <c r="AG739" s="2"/>
      <c r="AI739" s="2"/>
      <c r="AJ739" s="2"/>
      <c r="AL739" s="2"/>
      <c r="AM739" s="2"/>
      <c r="AO739" s="2"/>
      <c r="AP739" s="2"/>
    </row>
    <row r="740" spans="2:42">
      <c r="B740" s="2"/>
      <c r="C740" s="2"/>
      <c r="D740" s="2"/>
      <c r="E740" s="2"/>
      <c r="F740" s="2"/>
      <c r="H740" s="2"/>
      <c r="I740" s="2"/>
      <c r="K740" s="2"/>
      <c r="L740" s="2"/>
      <c r="N740" s="2"/>
      <c r="O740" s="2"/>
      <c r="Q740" s="2"/>
      <c r="R740" s="2"/>
      <c r="T740" s="2"/>
      <c r="U740" s="2"/>
      <c r="W740" s="2"/>
      <c r="X740" s="2"/>
      <c r="Z740" s="2"/>
      <c r="AA740" s="2"/>
      <c r="AC740" s="2"/>
      <c r="AD740" s="2"/>
      <c r="AF740" s="2"/>
      <c r="AG740" s="2"/>
      <c r="AI740" s="2"/>
      <c r="AJ740" s="2"/>
      <c r="AL740" s="2"/>
      <c r="AM740" s="2"/>
      <c r="AO740" s="2"/>
      <c r="AP740" s="2"/>
    </row>
    <row r="741" spans="2:42">
      <c r="B741" s="2"/>
      <c r="C741" s="2"/>
      <c r="D741" s="2"/>
      <c r="E741" s="2"/>
      <c r="F741" s="2"/>
      <c r="H741" s="2"/>
      <c r="I741" s="2"/>
      <c r="K741" s="2"/>
      <c r="L741" s="2"/>
      <c r="N741" s="2"/>
      <c r="O741" s="2"/>
      <c r="Q741" s="2"/>
      <c r="R741" s="2"/>
      <c r="T741" s="2"/>
      <c r="U741" s="2"/>
      <c r="W741" s="2"/>
      <c r="X741" s="2"/>
      <c r="Z741" s="2"/>
      <c r="AA741" s="2"/>
      <c r="AC741" s="2"/>
      <c r="AD741" s="2"/>
      <c r="AF741" s="2"/>
      <c r="AG741" s="2"/>
      <c r="AI741" s="2"/>
      <c r="AJ741" s="2"/>
      <c r="AL741" s="2"/>
      <c r="AM741" s="2"/>
      <c r="AO741" s="2"/>
      <c r="AP741" s="2"/>
    </row>
    <row r="742" spans="2:42">
      <c r="B742" s="2"/>
      <c r="C742" s="2"/>
      <c r="D742" s="2"/>
      <c r="E742" s="2"/>
      <c r="F742" s="2"/>
      <c r="H742" s="2"/>
      <c r="I742" s="2"/>
      <c r="K742" s="2"/>
      <c r="L742" s="2"/>
      <c r="N742" s="2"/>
      <c r="O742" s="2"/>
      <c r="Q742" s="2"/>
      <c r="R742" s="2"/>
      <c r="T742" s="2"/>
      <c r="U742" s="2"/>
      <c r="W742" s="2"/>
      <c r="X742" s="2"/>
      <c r="Z742" s="2"/>
      <c r="AA742" s="2"/>
      <c r="AC742" s="2"/>
      <c r="AD742" s="2"/>
      <c r="AF742" s="2"/>
      <c r="AG742" s="2"/>
      <c r="AI742" s="2"/>
      <c r="AJ742" s="2"/>
      <c r="AL742" s="2"/>
      <c r="AM742" s="2"/>
      <c r="AO742" s="2"/>
      <c r="AP742" s="2"/>
    </row>
    <row r="743" spans="2:42">
      <c r="B743" s="2"/>
      <c r="C743" s="2"/>
      <c r="D743" s="2"/>
      <c r="E743" s="2"/>
      <c r="F743" s="2"/>
      <c r="H743" s="2"/>
      <c r="I743" s="2"/>
      <c r="K743" s="2"/>
      <c r="L743" s="2"/>
      <c r="N743" s="2"/>
      <c r="O743" s="2"/>
      <c r="Q743" s="2"/>
      <c r="R743" s="2"/>
      <c r="T743" s="2"/>
      <c r="U743" s="2"/>
      <c r="W743" s="2"/>
      <c r="X743" s="2"/>
      <c r="Z743" s="2"/>
      <c r="AA743" s="2"/>
      <c r="AC743" s="2"/>
      <c r="AD743" s="2"/>
      <c r="AF743" s="2"/>
      <c r="AG743" s="2"/>
      <c r="AI743" s="2"/>
      <c r="AJ743" s="2"/>
      <c r="AL743" s="2"/>
      <c r="AM743" s="2"/>
      <c r="AO743" s="2"/>
      <c r="AP743" s="2"/>
    </row>
    <row r="744" spans="2:42">
      <c r="B744" s="2"/>
      <c r="C744" s="2"/>
      <c r="D744" s="2"/>
      <c r="E744" s="2"/>
      <c r="F744" s="2"/>
      <c r="H744" s="2"/>
      <c r="I744" s="2"/>
      <c r="K744" s="2"/>
      <c r="L744" s="2"/>
      <c r="N744" s="2"/>
      <c r="O744" s="2"/>
      <c r="Q744" s="2"/>
      <c r="R744" s="2"/>
      <c r="T744" s="2"/>
      <c r="U744" s="2"/>
      <c r="W744" s="2"/>
      <c r="X744" s="2"/>
      <c r="Z744" s="2"/>
      <c r="AA744" s="2"/>
      <c r="AC744" s="2"/>
      <c r="AD744" s="2"/>
      <c r="AF744" s="2"/>
      <c r="AG744" s="2"/>
      <c r="AI744" s="2"/>
      <c r="AJ744" s="2"/>
      <c r="AL744" s="2"/>
      <c r="AM744" s="2"/>
      <c r="AO744" s="2"/>
      <c r="AP744" s="2"/>
    </row>
    <row r="745" spans="2:42">
      <c r="B745" s="2"/>
      <c r="C745" s="2"/>
      <c r="D745" s="2"/>
      <c r="E745" s="2"/>
      <c r="F745" s="2"/>
      <c r="H745" s="2"/>
      <c r="I745" s="2"/>
      <c r="K745" s="2"/>
      <c r="L745" s="2"/>
      <c r="N745" s="2"/>
      <c r="O745" s="2"/>
      <c r="Q745" s="2"/>
      <c r="R745" s="2"/>
      <c r="T745" s="2"/>
      <c r="U745" s="2"/>
      <c r="W745" s="2"/>
      <c r="X745" s="2"/>
      <c r="Z745" s="2"/>
      <c r="AA745" s="2"/>
      <c r="AC745" s="2"/>
      <c r="AD745" s="2"/>
      <c r="AF745" s="2"/>
      <c r="AG745" s="2"/>
      <c r="AI745" s="2"/>
      <c r="AJ745" s="2"/>
      <c r="AL745" s="2"/>
      <c r="AM745" s="2"/>
      <c r="AO745" s="2"/>
      <c r="AP745" s="2"/>
    </row>
    <row r="746" spans="2:42">
      <c r="B746" s="2"/>
      <c r="C746" s="2"/>
      <c r="D746" s="2"/>
      <c r="E746" s="2"/>
      <c r="F746" s="2"/>
      <c r="H746" s="2"/>
      <c r="I746" s="2"/>
      <c r="K746" s="2"/>
      <c r="L746" s="2"/>
      <c r="N746" s="2"/>
      <c r="O746" s="2"/>
      <c r="Q746" s="2"/>
      <c r="R746" s="2"/>
      <c r="T746" s="2"/>
      <c r="U746" s="2"/>
      <c r="W746" s="2"/>
      <c r="X746" s="2"/>
      <c r="Z746" s="2"/>
      <c r="AA746" s="2"/>
      <c r="AC746" s="2"/>
      <c r="AD746" s="2"/>
      <c r="AF746" s="2"/>
      <c r="AG746" s="2"/>
      <c r="AI746" s="2"/>
      <c r="AJ746" s="2"/>
      <c r="AL746" s="2"/>
      <c r="AM746" s="2"/>
      <c r="AO746" s="2"/>
      <c r="AP746" s="2"/>
    </row>
    <row r="747" spans="2:42">
      <c r="B747" s="2"/>
      <c r="C747" s="2"/>
      <c r="D747" s="2"/>
      <c r="E747" s="2"/>
      <c r="F747" s="2"/>
      <c r="H747" s="2"/>
      <c r="I747" s="2"/>
      <c r="K747" s="2"/>
      <c r="L747" s="2"/>
      <c r="N747" s="2"/>
      <c r="O747" s="2"/>
      <c r="Q747" s="2"/>
      <c r="R747" s="2"/>
      <c r="T747" s="2"/>
      <c r="U747" s="2"/>
      <c r="W747" s="2"/>
      <c r="X747" s="2"/>
      <c r="Z747" s="2"/>
      <c r="AA747" s="2"/>
      <c r="AC747" s="2"/>
      <c r="AD747" s="2"/>
      <c r="AF747" s="2"/>
      <c r="AG747" s="2"/>
      <c r="AI747" s="2"/>
      <c r="AJ747" s="2"/>
      <c r="AL747" s="2"/>
      <c r="AM747" s="2"/>
      <c r="AO747" s="2"/>
      <c r="AP747" s="2"/>
    </row>
    <row r="748" spans="2:42">
      <c r="B748" s="2"/>
      <c r="C748" s="2"/>
      <c r="D748" s="2"/>
      <c r="E748" s="2"/>
      <c r="F748" s="2"/>
      <c r="H748" s="2"/>
      <c r="I748" s="2"/>
      <c r="K748" s="2"/>
      <c r="L748" s="2"/>
      <c r="N748" s="2"/>
      <c r="O748" s="2"/>
      <c r="Q748" s="2"/>
      <c r="R748" s="2"/>
      <c r="T748" s="2"/>
      <c r="U748" s="2"/>
      <c r="W748" s="2"/>
      <c r="X748" s="2"/>
      <c r="Z748" s="2"/>
      <c r="AA748" s="2"/>
      <c r="AC748" s="2"/>
      <c r="AD748" s="2"/>
      <c r="AF748" s="2"/>
      <c r="AG748" s="2"/>
      <c r="AI748" s="2"/>
      <c r="AJ748" s="2"/>
      <c r="AL748" s="2"/>
      <c r="AM748" s="2"/>
      <c r="AO748" s="2"/>
      <c r="AP748" s="2"/>
    </row>
    <row r="749" spans="2:42">
      <c r="B749" s="2"/>
      <c r="C749" s="2"/>
      <c r="D749" s="2"/>
      <c r="E749" s="2"/>
      <c r="F749" s="2"/>
      <c r="H749" s="2"/>
      <c r="I749" s="2"/>
      <c r="K749" s="2"/>
      <c r="L749" s="2"/>
      <c r="N749" s="2"/>
      <c r="O749" s="2"/>
      <c r="Q749" s="2"/>
      <c r="R749" s="2"/>
      <c r="T749" s="2"/>
      <c r="U749" s="2"/>
      <c r="W749" s="2"/>
      <c r="X749" s="2"/>
      <c r="Z749" s="2"/>
      <c r="AA749" s="2"/>
      <c r="AC749" s="2"/>
      <c r="AD749" s="2"/>
      <c r="AF749" s="2"/>
      <c r="AG749" s="2"/>
      <c r="AI749" s="2"/>
      <c r="AJ749" s="2"/>
      <c r="AL749" s="2"/>
      <c r="AM749" s="2"/>
      <c r="AO749" s="2"/>
      <c r="AP749" s="2"/>
    </row>
    <row r="750" spans="2:42">
      <c r="B750" s="2"/>
      <c r="C750" s="2"/>
      <c r="D750" s="2"/>
      <c r="E750" s="2"/>
      <c r="F750" s="2"/>
      <c r="H750" s="2"/>
      <c r="I750" s="2"/>
      <c r="K750" s="2"/>
      <c r="L750" s="2"/>
      <c r="N750" s="2"/>
      <c r="O750" s="2"/>
      <c r="Q750" s="2"/>
      <c r="R750" s="2"/>
      <c r="T750" s="2"/>
      <c r="U750" s="2"/>
      <c r="W750" s="2"/>
      <c r="X750" s="2"/>
      <c r="Z750" s="2"/>
      <c r="AA750" s="2"/>
      <c r="AC750" s="2"/>
      <c r="AD750" s="2"/>
      <c r="AF750" s="2"/>
      <c r="AG750" s="2"/>
      <c r="AI750" s="2"/>
      <c r="AJ750" s="2"/>
      <c r="AL750" s="2"/>
      <c r="AM750" s="2"/>
      <c r="AO750" s="2"/>
      <c r="AP750" s="2"/>
    </row>
    <row r="751" spans="2:42">
      <c r="B751" s="2"/>
      <c r="C751" s="2"/>
      <c r="D751" s="2"/>
      <c r="E751" s="2"/>
      <c r="F751" s="2"/>
      <c r="H751" s="2"/>
      <c r="I751" s="2"/>
      <c r="K751" s="2"/>
      <c r="L751" s="2"/>
      <c r="N751" s="2"/>
      <c r="O751" s="2"/>
      <c r="Q751" s="2"/>
      <c r="R751" s="2"/>
      <c r="T751" s="2"/>
      <c r="U751" s="2"/>
      <c r="W751" s="2"/>
      <c r="X751" s="2"/>
      <c r="Z751" s="2"/>
      <c r="AA751" s="2"/>
      <c r="AC751" s="2"/>
      <c r="AD751" s="2"/>
      <c r="AF751" s="2"/>
      <c r="AG751" s="2"/>
      <c r="AI751" s="2"/>
      <c r="AJ751" s="2"/>
      <c r="AL751" s="2"/>
      <c r="AM751" s="2"/>
      <c r="AO751" s="2"/>
      <c r="AP751" s="2"/>
    </row>
    <row r="752" spans="2:42">
      <c r="B752" s="2"/>
      <c r="C752" s="2"/>
      <c r="D752" s="2"/>
      <c r="E752" s="2"/>
      <c r="F752" s="2"/>
      <c r="H752" s="2"/>
      <c r="I752" s="2"/>
      <c r="K752" s="2"/>
      <c r="L752" s="2"/>
      <c r="N752" s="2"/>
      <c r="O752" s="2"/>
      <c r="Q752" s="2"/>
      <c r="R752" s="2"/>
      <c r="T752" s="2"/>
      <c r="U752" s="2"/>
      <c r="W752" s="2"/>
      <c r="X752" s="2"/>
      <c r="Z752" s="2"/>
      <c r="AA752" s="2"/>
      <c r="AC752" s="2"/>
      <c r="AD752" s="2"/>
      <c r="AF752" s="2"/>
      <c r="AG752" s="2"/>
      <c r="AI752" s="2"/>
      <c r="AJ752" s="2"/>
      <c r="AL752" s="2"/>
      <c r="AM752" s="2"/>
      <c r="AO752" s="2"/>
      <c r="AP752" s="2"/>
    </row>
    <row r="753" spans="2:42">
      <c r="B753" s="2"/>
      <c r="C753" s="2"/>
      <c r="D753" s="2"/>
      <c r="E753" s="2"/>
      <c r="F753" s="2"/>
      <c r="H753" s="2"/>
      <c r="I753" s="2"/>
      <c r="K753" s="2"/>
      <c r="L753" s="2"/>
      <c r="N753" s="2"/>
      <c r="O753" s="2"/>
      <c r="Q753" s="2"/>
      <c r="R753" s="2"/>
      <c r="T753" s="2"/>
      <c r="U753" s="2"/>
      <c r="W753" s="2"/>
      <c r="X753" s="2"/>
      <c r="Z753" s="2"/>
      <c r="AA753" s="2"/>
      <c r="AC753" s="2"/>
      <c r="AD753" s="2"/>
      <c r="AF753" s="2"/>
      <c r="AG753" s="2"/>
      <c r="AI753" s="2"/>
      <c r="AJ753" s="2"/>
      <c r="AL753" s="2"/>
      <c r="AM753" s="2"/>
      <c r="AO753" s="2"/>
      <c r="AP753" s="2"/>
    </row>
    <row r="754" spans="2:42">
      <c r="B754" s="2"/>
      <c r="C754" s="2"/>
      <c r="D754" s="2"/>
      <c r="E754" s="2"/>
      <c r="F754" s="2"/>
      <c r="H754" s="2"/>
      <c r="I754" s="2"/>
      <c r="K754" s="2"/>
      <c r="L754" s="2"/>
      <c r="N754" s="2"/>
      <c r="O754" s="2"/>
      <c r="Q754" s="2"/>
      <c r="R754" s="2"/>
      <c r="T754" s="2"/>
      <c r="U754" s="2"/>
      <c r="W754" s="2"/>
      <c r="X754" s="2"/>
      <c r="Z754" s="2"/>
      <c r="AA754" s="2"/>
      <c r="AC754" s="2"/>
      <c r="AD754" s="2"/>
      <c r="AF754" s="2"/>
      <c r="AG754" s="2"/>
      <c r="AI754" s="2"/>
      <c r="AJ754" s="2"/>
      <c r="AL754" s="2"/>
      <c r="AM754" s="2"/>
      <c r="AO754" s="2"/>
      <c r="AP754" s="2"/>
    </row>
    <row r="755" spans="2:42">
      <c r="B755" s="2"/>
      <c r="C755" s="2"/>
      <c r="D755" s="2"/>
      <c r="E755" s="2"/>
      <c r="F755" s="2"/>
      <c r="H755" s="2"/>
      <c r="I755" s="2"/>
      <c r="K755" s="2"/>
      <c r="L755" s="2"/>
      <c r="N755" s="2"/>
      <c r="O755" s="2"/>
      <c r="Q755" s="2"/>
      <c r="R755" s="2"/>
      <c r="T755" s="2"/>
      <c r="U755" s="2"/>
      <c r="W755" s="2"/>
      <c r="X755" s="2"/>
      <c r="Z755" s="2"/>
      <c r="AA755" s="2"/>
      <c r="AC755" s="2"/>
      <c r="AD755" s="2"/>
      <c r="AF755" s="2"/>
      <c r="AG755" s="2"/>
      <c r="AI755" s="2"/>
      <c r="AJ755" s="2"/>
      <c r="AL755" s="2"/>
      <c r="AM755" s="2"/>
      <c r="AO755" s="2"/>
      <c r="AP755" s="2"/>
    </row>
    <row r="756" spans="2:42">
      <c r="B756" s="2"/>
      <c r="C756" s="2"/>
      <c r="D756" s="2"/>
      <c r="E756" s="2"/>
      <c r="F756" s="2"/>
      <c r="H756" s="2"/>
      <c r="I756" s="2"/>
      <c r="K756" s="2"/>
      <c r="L756" s="2"/>
      <c r="N756" s="2"/>
      <c r="O756" s="2"/>
      <c r="Q756" s="2"/>
      <c r="R756" s="2"/>
      <c r="T756" s="2"/>
      <c r="U756" s="2"/>
      <c r="W756" s="2"/>
      <c r="X756" s="2"/>
      <c r="Z756" s="2"/>
      <c r="AA756" s="2"/>
      <c r="AC756" s="2"/>
      <c r="AD756" s="2"/>
      <c r="AF756" s="2"/>
      <c r="AG756" s="2"/>
      <c r="AI756" s="2"/>
      <c r="AJ756" s="2"/>
      <c r="AL756" s="2"/>
      <c r="AM756" s="2"/>
      <c r="AO756" s="2"/>
      <c r="AP756" s="2"/>
    </row>
    <row r="757" spans="2:42">
      <c r="B757" s="2"/>
      <c r="C757" s="2"/>
      <c r="D757" s="2"/>
      <c r="E757" s="2"/>
      <c r="F757" s="2"/>
      <c r="H757" s="2"/>
      <c r="I757" s="2"/>
      <c r="K757" s="2"/>
      <c r="L757" s="2"/>
      <c r="N757" s="2"/>
      <c r="O757" s="2"/>
      <c r="Q757" s="2"/>
      <c r="R757" s="2"/>
      <c r="T757" s="2"/>
      <c r="U757" s="2"/>
      <c r="W757" s="2"/>
      <c r="X757" s="2"/>
      <c r="Z757" s="2"/>
      <c r="AA757" s="2"/>
      <c r="AC757" s="2"/>
      <c r="AD757" s="2"/>
      <c r="AF757" s="2"/>
      <c r="AG757" s="2"/>
      <c r="AI757" s="2"/>
      <c r="AJ757" s="2"/>
      <c r="AL757" s="2"/>
      <c r="AM757" s="2"/>
      <c r="AO757" s="2"/>
      <c r="AP757" s="2"/>
    </row>
    <row r="758" spans="2:42">
      <c r="B758" s="2"/>
      <c r="C758" s="2"/>
      <c r="D758" s="2"/>
      <c r="E758" s="2"/>
      <c r="F758" s="2"/>
      <c r="H758" s="2"/>
      <c r="I758" s="2"/>
      <c r="K758" s="2"/>
      <c r="L758" s="2"/>
      <c r="N758" s="2"/>
      <c r="O758" s="2"/>
      <c r="Q758" s="2"/>
      <c r="R758" s="2"/>
      <c r="T758" s="2"/>
      <c r="U758" s="2"/>
      <c r="W758" s="2"/>
      <c r="X758" s="2"/>
      <c r="Z758" s="2"/>
      <c r="AA758" s="2"/>
      <c r="AC758" s="2"/>
      <c r="AD758" s="2"/>
      <c r="AF758" s="2"/>
      <c r="AG758" s="2"/>
      <c r="AI758" s="2"/>
      <c r="AJ758" s="2"/>
      <c r="AL758" s="2"/>
      <c r="AM758" s="2"/>
      <c r="AO758" s="2"/>
      <c r="AP758" s="2"/>
    </row>
    <row r="759" spans="2:42">
      <c r="B759" s="2"/>
      <c r="C759" s="2"/>
      <c r="D759" s="2"/>
      <c r="E759" s="2"/>
      <c r="F759" s="2"/>
      <c r="H759" s="2"/>
      <c r="I759" s="2"/>
      <c r="K759" s="2"/>
      <c r="L759" s="2"/>
      <c r="N759" s="2"/>
      <c r="O759" s="2"/>
      <c r="Q759" s="2"/>
      <c r="R759" s="2"/>
      <c r="T759" s="2"/>
      <c r="U759" s="2"/>
      <c r="W759" s="2"/>
      <c r="X759" s="2"/>
      <c r="Z759" s="2"/>
      <c r="AA759" s="2"/>
      <c r="AC759" s="2"/>
      <c r="AD759" s="2"/>
      <c r="AF759" s="2"/>
      <c r="AG759" s="2"/>
      <c r="AI759" s="2"/>
      <c r="AJ759" s="2"/>
      <c r="AL759" s="2"/>
      <c r="AM759" s="2"/>
      <c r="AO759" s="2"/>
      <c r="AP759" s="2"/>
    </row>
    <row r="760" spans="2:42">
      <c r="B760" s="2"/>
      <c r="C760" s="2"/>
      <c r="D760" s="2"/>
      <c r="E760" s="2"/>
      <c r="F760" s="2"/>
      <c r="H760" s="2"/>
      <c r="I760" s="2"/>
      <c r="K760" s="2"/>
      <c r="L760" s="2"/>
      <c r="N760" s="2"/>
      <c r="O760" s="2"/>
      <c r="Q760" s="2"/>
      <c r="R760" s="2"/>
      <c r="T760" s="2"/>
      <c r="U760" s="2"/>
      <c r="W760" s="2"/>
      <c r="X760" s="2"/>
      <c r="Z760" s="2"/>
      <c r="AA760" s="2"/>
      <c r="AC760" s="2"/>
      <c r="AD760" s="2"/>
      <c r="AF760" s="2"/>
      <c r="AG760" s="2"/>
      <c r="AI760" s="2"/>
      <c r="AJ760" s="2"/>
      <c r="AL760" s="2"/>
      <c r="AM760" s="2"/>
      <c r="AO760" s="2"/>
      <c r="AP760" s="2"/>
    </row>
    <row r="761" spans="2:42">
      <c r="B761" s="2"/>
      <c r="C761" s="2"/>
      <c r="D761" s="2"/>
      <c r="E761" s="2"/>
      <c r="F761" s="2"/>
      <c r="H761" s="2"/>
      <c r="I761" s="2"/>
      <c r="K761" s="2"/>
      <c r="L761" s="2"/>
      <c r="N761" s="2"/>
      <c r="O761" s="2"/>
      <c r="Q761" s="2"/>
      <c r="R761" s="2"/>
      <c r="T761" s="2"/>
      <c r="U761" s="2"/>
      <c r="W761" s="2"/>
      <c r="X761" s="2"/>
      <c r="Z761" s="2"/>
      <c r="AA761" s="2"/>
      <c r="AC761" s="2"/>
      <c r="AD761" s="2"/>
      <c r="AF761" s="2"/>
      <c r="AG761" s="2"/>
      <c r="AI761" s="2"/>
      <c r="AJ761" s="2"/>
      <c r="AL761" s="2"/>
      <c r="AM761" s="2"/>
      <c r="AO761" s="2"/>
      <c r="AP761" s="2"/>
    </row>
    <row r="762" spans="2:42">
      <c r="B762" s="2"/>
      <c r="C762" s="2"/>
      <c r="D762" s="2"/>
      <c r="E762" s="2"/>
      <c r="F762" s="2"/>
      <c r="H762" s="2"/>
      <c r="I762" s="2"/>
      <c r="K762" s="2"/>
      <c r="L762" s="2"/>
      <c r="N762" s="2"/>
      <c r="O762" s="2"/>
      <c r="Q762" s="2"/>
      <c r="R762" s="2"/>
      <c r="T762" s="2"/>
      <c r="U762" s="2"/>
      <c r="W762" s="2"/>
      <c r="X762" s="2"/>
      <c r="Z762" s="2"/>
      <c r="AA762" s="2"/>
      <c r="AC762" s="2"/>
      <c r="AD762" s="2"/>
      <c r="AF762" s="2"/>
      <c r="AG762" s="2"/>
      <c r="AI762" s="2"/>
      <c r="AJ762" s="2"/>
      <c r="AL762" s="2"/>
      <c r="AM762" s="2"/>
      <c r="AO762" s="2"/>
      <c r="AP762" s="2"/>
    </row>
    <row r="763" spans="2:42">
      <c r="B763" s="2"/>
      <c r="C763" s="2"/>
      <c r="D763" s="2"/>
      <c r="E763" s="2"/>
      <c r="F763" s="2"/>
      <c r="H763" s="2"/>
      <c r="I763" s="2"/>
      <c r="K763" s="2"/>
      <c r="L763" s="2"/>
      <c r="N763" s="2"/>
      <c r="O763" s="2"/>
      <c r="Q763" s="2"/>
      <c r="R763" s="2"/>
      <c r="T763" s="2"/>
      <c r="U763" s="2"/>
      <c r="W763" s="2"/>
      <c r="X763" s="2"/>
      <c r="Z763" s="2"/>
      <c r="AA763" s="2"/>
      <c r="AC763" s="2"/>
      <c r="AD763" s="2"/>
      <c r="AF763" s="2"/>
      <c r="AG763" s="2"/>
      <c r="AI763" s="2"/>
      <c r="AJ763" s="2"/>
      <c r="AL763" s="2"/>
      <c r="AM763" s="2"/>
      <c r="AO763" s="2"/>
      <c r="AP763" s="2"/>
    </row>
    <row r="764" spans="2:42">
      <c r="B764" s="2"/>
      <c r="C764" s="2"/>
      <c r="D764" s="2"/>
      <c r="E764" s="2"/>
      <c r="F764" s="2"/>
      <c r="H764" s="2"/>
      <c r="I764" s="2"/>
      <c r="K764" s="2"/>
      <c r="L764" s="2"/>
      <c r="N764" s="2"/>
      <c r="O764" s="2"/>
      <c r="Q764" s="2"/>
      <c r="R764" s="2"/>
      <c r="T764" s="2"/>
      <c r="U764" s="2"/>
      <c r="W764" s="2"/>
      <c r="X764" s="2"/>
      <c r="Z764" s="2"/>
      <c r="AA764" s="2"/>
      <c r="AC764" s="2"/>
      <c r="AD764" s="2"/>
      <c r="AF764" s="2"/>
      <c r="AG764" s="2"/>
      <c r="AI764" s="2"/>
      <c r="AJ764" s="2"/>
      <c r="AL764" s="2"/>
      <c r="AM764" s="2"/>
      <c r="AO764" s="2"/>
      <c r="AP764" s="2"/>
    </row>
    <row r="765" spans="2:42">
      <c r="B765" s="2"/>
      <c r="C765" s="2"/>
      <c r="D765" s="2"/>
      <c r="E765" s="2"/>
      <c r="F765" s="2"/>
      <c r="H765" s="2"/>
      <c r="I765" s="2"/>
      <c r="K765" s="2"/>
      <c r="L765" s="2"/>
      <c r="N765" s="2"/>
      <c r="O765" s="2"/>
      <c r="Q765" s="2"/>
      <c r="R765" s="2"/>
      <c r="T765" s="2"/>
      <c r="U765" s="2"/>
      <c r="W765" s="2"/>
      <c r="X765" s="2"/>
      <c r="Z765" s="2"/>
      <c r="AA765" s="2"/>
      <c r="AC765" s="2"/>
      <c r="AD765" s="2"/>
      <c r="AF765" s="2"/>
      <c r="AG765" s="2"/>
      <c r="AI765" s="2"/>
      <c r="AJ765" s="2"/>
      <c r="AL765" s="2"/>
      <c r="AM765" s="2"/>
      <c r="AO765" s="2"/>
      <c r="AP765" s="2"/>
    </row>
    <row r="766" spans="2:42">
      <c r="B766" s="2"/>
      <c r="C766" s="2"/>
      <c r="D766" s="2"/>
      <c r="E766" s="2"/>
      <c r="F766" s="2"/>
      <c r="H766" s="2"/>
      <c r="I766" s="2"/>
      <c r="K766" s="2"/>
      <c r="L766" s="2"/>
      <c r="N766" s="2"/>
      <c r="O766" s="2"/>
      <c r="Q766" s="2"/>
      <c r="R766" s="2"/>
      <c r="T766" s="2"/>
      <c r="U766" s="2"/>
      <c r="W766" s="2"/>
      <c r="X766" s="2"/>
      <c r="Z766" s="2"/>
      <c r="AA766" s="2"/>
      <c r="AC766" s="2"/>
      <c r="AD766" s="2"/>
      <c r="AF766" s="2"/>
      <c r="AG766" s="2"/>
      <c r="AI766" s="2"/>
      <c r="AJ766" s="2"/>
      <c r="AL766" s="2"/>
      <c r="AM766" s="2"/>
      <c r="AO766" s="2"/>
      <c r="AP766" s="2"/>
    </row>
    <row r="767" spans="2:42">
      <c r="B767" s="2"/>
      <c r="C767" s="2"/>
      <c r="D767" s="2"/>
      <c r="E767" s="2"/>
      <c r="F767" s="2"/>
      <c r="H767" s="2"/>
      <c r="I767" s="2"/>
      <c r="K767" s="2"/>
      <c r="L767" s="2"/>
      <c r="N767" s="2"/>
      <c r="O767" s="2"/>
      <c r="Q767" s="2"/>
      <c r="R767" s="2"/>
      <c r="T767" s="2"/>
      <c r="U767" s="2"/>
      <c r="W767" s="2"/>
      <c r="X767" s="2"/>
      <c r="Z767" s="2"/>
      <c r="AA767" s="2"/>
      <c r="AC767" s="2"/>
      <c r="AD767" s="2"/>
      <c r="AF767" s="2"/>
      <c r="AG767" s="2"/>
      <c r="AI767" s="2"/>
      <c r="AJ767" s="2"/>
      <c r="AL767" s="2"/>
      <c r="AM767" s="2"/>
      <c r="AO767" s="2"/>
      <c r="AP767" s="2"/>
    </row>
    <row r="768" spans="2:42">
      <c r="B768" s="2"/>
      <c r="C768" s="2"/>
      <c r="D768" s="2"/>
      <c r="E768" s="2"/>
      <c r="F768" s="2"/>
      <c r="H768" s="2"/>
      <c r="I768" s="2"/>
      <c r="K768" s="2"/>
      <c r="L768" s="2"/>
      <c r="N768" s="2"/>
      <c r="O768" s="2"/>
      <c r="Q768" s="2"/>
      <c r="R768" s="2"/>
      <c r="T768" s="2"/>
      <c r="U768" s="2"/>
      <c r="W768" s="2"/>
      <c r="X768" s="2"/>
      <c r="Z768" s="2"/>
      <c r="AA768" s="2"/>
      <c r="AC768" s="2"/>
      <c r="AD768" s="2"/>
      <c r="AF768" s="2"/>
      <c r="AG768" s="2"/>
      <c r="AI768" s="2"/>
      <c r="AJ768" s="2"/>
      <c r="AL768" s="2"/>
      <c r="AM768" s="2"/>
      <c r="AO768" s="2"/>
      <c r="AP768" s="2"/>
    </row>
    <row r="769" spans="2:42">
      <c r="B769" s="2"/>
      <c r="C769" s="2"/>
      <c r="D769" s="2"/>
      <c r="E769" s="2"/>
      <c r="F769" s="2"/>
      <c r="H769" s="2"/>
      <c r="I769" s="2"/>
      <c r="K769" s="2"/>
      <c r="L769" s="2"/>
      <c r="N769" s="2"/>
      <c r="O769" s="2"/>
      <c r="Q769" s="2"/>
      <c r="R769" s="2"/>
      <c r="T769" s="2"/>
      <c r="U769" s="2"/>
      <c r="W769" s="2"/>
      <c r="X769" s="2"/>
      <c r="Z769" s="2"/>
      <c r="AA769" s="2"/>
      <c r="AC769" s="2"/>
      <c r="AD769" s="2"/>
      <c r="AF769" s="2"/>
      <c r="AG769" s="2"/>
      <c r="AI769" s="2"/>
      <c r="AJ769" s="2"/>
      <c r="AL769" s="2"/>
      <c r="AM769" s="2"/>
      <c r="AO769" s="2"/>
      <c r="AP769" s="2"/>
    </row>
    <row r="770" spans="2:42">
      <c r="B770" s="2"/>
      <c r="C770" s="2"/>
      <c r="D770" s="2"/>
      <c r="E770" s="2"/>
      <c r="F770" s="2"/>
      <c r="H770" s="2"/>
      <c r="I770" s="2"/>
      <c r="K770" s="2"/>
      <c r="L770" s="2"/>
      <c r="N770" s="2"/>
      <c r="O770" s="2"/>
      <c r="Q770" s="2"/>
      <c r="R770" s="2"/>
      <c r="T770" s="2"/>
      <c r="U770" s="2"/>
      <c r="W770" s="2"/>
      <c r="X770" s="2"/>
      <c r="Z770" s="2"/>
      <c r="AA770" s="2"/>
      <c r="AC770" s="2"/>
      <c r="AD770" s="2"/>
      <c r="AF770" s="2"/>
      <c r="AG770" s="2"/>
      <c r="AI770" s="2"/>
      <c r="AJ770" s="2"/>
      <c r="AL770" s="2"/>
      <c r="AM770" s="2"/>
      <c r="AO770" s="2"/>
      <c r="AP770" s="2"/>
    </row>
    <row r="771" spans="2:42">
      <c r="B771" s="2"/>
      <c r="C771" s="2"/>
      <c r="D771" s="2"/>
      <c r="E771" s="2"/>
      <c r="F771" s="2"/>
      <c r="H771" s="2"/>
      <c r="I771" s="2"/>
      <c r="K771" s="2"/>
      <c r="L771" s="2"/>
      <c r="N771" s="2"/>
      <c r="O771" s="2"/>
      <c r="Q771" s="2"/>
      <c r="R771" s="2"/>
      <c r="T771" s="2"/>
      <c r="U771" s="2"/>
      <c r="W771" s="2"/>
      <c r="X771" s="2"/>
      <c r="Z771" s="2"/>
      <c r="AA771" s="2"/>
      <c r="AC771" s="2"/>
      <c r="AD771" s="2"/>
      <c r="AF771" s="2"/>
      <c r="AG771" s="2"/>
      <c r="AI771" s="2"/>
      <c r="AJ771" s="2"/>
      <c r="AL771" s="2"/>
      <c r="AM771" s="2"/>
      <c r="AO771" s="2"/>
      <c r="AP771" s="2"/>
    </row>
    <row r="772" spans="2:42">
      <c r="B772" s="2"/>
      <c r="C772" s="2"/>
      <c r="D772" s="2"/>
      <c r="E772" s="2"/>
      <c r="F772" s="2"/>
      <c r="H772" s="2"/>
      <c r="I772" s="2"/>
      <c r="K772" s="2"/>
      <c r="L772" s="2"/>
      <c r="N772" s="2"/>
      <c r="O772" s="2"/>
      <c r="Q772" s="2"/>
      <c r="R772" s="2"/>
      <c r="T772" s="2"/>
      <c r="U772" s="2"/>
      <c r="W772" s="2"/>
      <c r="X772" s="2"/>
      <c r="Z772" s="2"/>
      <c r="AA772" s="2"/>
      <c r="AC772" s="2"/>
      <c r="AD772" s="2"/>
      <c r="AF772" s="2"/>
      <c r="AG772" s="2"/>
      <c r="AI772" s="2"/>
      <c r="AJ772" s="2"/>
      <c r="AL772" s="2"/>
      <c r="AM772" s="2"/>
      <c r="AO772" s="2"/>
      <c r="AP772" s="2"/>
    </row>
    <row r="773" spans="2:42">
      <c r="B773" s="2"/>
      <c r="C773" s="2"/>
      <c r="D773" s="2"/>
      <c r="E773" s="2"/>
      <c r="F773" s="2"/>
      <c r="H773" s="2"/>
      <c r="I773" s="2"/>
      <c r="K773" s="2"/>
      <c r="L773" s="2"/>
      <c r="N773" s="2"/>
      <c r="O773" s="2"/>
      <c r="Q773" s="2"/>
      <c r="R773" s="2"/>
      <c r="T773" s="2"/>
      <c r="U773" s="2"/>
      <c r="W773" s="2"/>
      <c r="X773" s="2"/>
      <c r="Z773" s="2"/>
      <c r="AA773" s="2"/>
      <c r="AC773" s="2"/>
      <c r="AD773" s="2"/>
      <c r="AF773" s="2"/>
      <c r="AG773" s="2"/>
      <c r="AI773" s="2"/>
      <c r="AJ773" s="2"/>
      <c r="AL773" s="2"/>
      <c r="AM773" s="2"/>
      <c r="AO773" s="2"/>
      <c r="AP773" s="2"/>
    </row>
    <row r="774" spans="2:42">
      <c r="B774" s="2"/>
      <c r="C774" s="2"/>
      <c r="D774" s="2"/>
      <c r="E774" s="2"/>
      <c r="F774" s="2"/>
      <c r="H774" s="2"/>
      <c r="I774" s="2"/>
      <c r="K774" s="2"/>
      <c r="L774" s="2"/>
      <c r="N774" s="2"/>
      <c r="O774" s="2"/>
      <c r="Q774" s="2"/>
      <c r="R774" s="2"/>
      <c r="T774" s="2"/>
      <c r="U774" s="2"/>
      <c r="W774" s="2"/>
      <c r="X774" s="2"/>
      <c r="Z774" s="2"/>
      <c r="AA774" s="2"/>
      <c r="AC774" s="2"/>
      <c r="AD774" s="2"/>
      <c r="AF774" s="2"/>
      <c r="AG774" s="2"/>
      <c r="AI774" s="2"/>
      <c r="AJ774" s="2"/>
      <c r="AL774" s="2"/>
      <c r="AM774" s="2"/>
      <c r="AO774" s="2"/>
      <c r="AP774" s="2"/>
    </row>
    <row r="775" spans="2:42">
      <c r="B775" s="2"/>
      <c r="C775" s="2"/>
      <c r="D775" s="2"/>
      <c r="E775" s="2"/>
      <c r="F775" s="2"/>
      <c r="H775" s="2"/>
      <c r="I775" s="2"/>
      <c r="K775" s="2"/>
      <c r="L775" s="2"/>
      <c r="N775" s="2"/>
      <c r="O775" s="2"/>
      <c r="Q775" s="2"/>
      <c r="R775" s="2"/>
      <c r="T775" s="2"/>
      <c r="U775" s="2"/>
      <c r="W775" s="2"/>
      <c r="X775" s="2"/>
      <c r="Z775" s="2"/>
      <c r="AA775" s="2"/>
      <c r="AC775" s="2"/>
      <c r="AD775" s="2"/>
      <c r="AF775" s="2"/>
      <c r="AG775" s="2"/>
      <c r="AI775" s="2"/>
      <c r="AJ775" s="2"/>
      <c r="AL775" s="2"/>
      <c r="AM775" s="2"/>
      <c r="AO775" s="2"/>
      <c r="AP775" s="2"/>
    </row>
    <row r="776" spans="2:42">
      <c r="B776" s="2"/>
      <c r="C776" s="2"/>
      <c r="D776" s="2"/>
      <c r="E776" s="2"/>
      <c r="F776" s="2"/>
      <c r="H776" s="2"/>
      <c r="I776" s="2"/>
      <c r="K776" s="2"/>
      <c r="L776" s="2"/>
      <c r="N776" s="2"/>
      <c r="O776" s="2"/>
      <c r="Q776" s="2"/>
      <c r="R776" s="2"/>
      <c r="T776" s="2"/>
      <c r="U776" s="2"/>
      <c r="W776" s="2"/>
      <c r="X776" s="2"/>
      <c r="Z776" s="2"/>
      <c r="AA776" s="2"/>
      <c r="AC776" s="2"/>
      <c r="AD776" s="2"/>
      <c r="AF776" s="2"/>
      <c r="AG776" s="2"/>
      <c r="AI776" s="2"/>
      <c r="AJ776" s="2"/>
      <c r="AL776" s="2"/>
      <c r="AM776" s="2"/>
      <c r="AO776" s="2"/>
      <c r="AP776" s="2"/>
    </row>
    <row r="777" spans="2:42">
      <c r="B777" s="2"/>
      <c r="C777" s="2"/>
      <c r="D777" s="2"/>
      <c r="E777" s="2"/>
      <c r="F777" s="2"/>
      <c r="H777" s="2"/>
      <c r="I777" s="2"/>
      <c r="K777" s="2"/>
      <c r="L777" s="2"/>
      <c r="N777" s="2"/>
      <c r="O777" s="2"/>
      <c r="Q777" s="2"/>
      <c r="R777" s="2"/>
      <c r="T777" s="2"/>
      <c r="U777" s="2"/>
      <c r="W777" s="2"/>
      <c r="X777" s="2"/>
      <c r="Z777" s="2"/>
      <c r="AA777" s="2"/>
      <c r="AC777" s="2"/>
      <c r="AD777" s="2"/>
      <c r="AF777" s="2"/>
      <c r="AG777" s="2"/>
      <c r="AI777" s="2"/>
      <c r="AJ777" s="2"/>
      <c r="AL777" s="2"/>
      <c r="AM777" s="2"/>
      <c r="AO777" s="2"/>
      <c r="AP777" s="2"/>
    </row>
    <row r="778" spans="2:42">
      <c r="B778" s="2"/>
      <c r="C778" s="2"/>
      <c r="D778" s="2"/>
      <c r="E778" s="2"/>
      <c r="F778" s="2"/>
      <c r="H778" s="2"/>
      <c r="I778" s="2"/>
      <c r="K778" s="2"/>
      <c r="L778" s="2"/>
      <c r="N778" s="2"/>
      <c r="O778" s="2"/>
      <c r="Q778" s="2"/>
      <c r="R778" s="2"/>
      <c r="T778" s="2"/>
      <c r="U778" s="2"/>
      <c r="W778" s="2"/>
      <c r="X778" s="2"/>
      <c r="Z778" s="2"/>
      <c r="AA778" s="2"/>
      <c r="AC778" s="2"/>
      <c r="AD778" s="2"/>
      <c r="AF778" s="2"/>
      <c r="AG778" s="2"/>
      <c r="AI778" s="2"/>
      <c r="AJ778" s="2"/>
      <c r="AL778" s="2"/>
      <c r="AM778" s="2"/>
      <c r="AO778" s="2"/>
      <c r="AP778" s="2"/>
    </row>
    <row r="779" spans="2:42">
      <c r="B779" s="2"/>
      <c r="C779" s="2"/>
      <c r="D779" s="2"/>
      <c r="E779" s="2"/>
      <c r="F779" s="2"/>
      <c r="H779" s="2"/>
      <c r="I779" s="2"/>
      <c r="K779" s="2"/>
      <c r="L779" s="2"/>
      <c r="N779" s="2"/>
      <c r="O779" s="2"/>
      <c r="Q779" s="2"/>
      <c r="R779" s="2"/>
      <c r="T779" s="2"/>
      <c r="U779" s="2"/>
      <c r="W779" s="2"/>
      <c r="X779" s="2"/>
      <c r="Z779" s="2"/>
      <c r="AA779" s="2"/>
      <c r="AC779" s="2"/>
      <c r="AD779" s="2"/>
      <c r="AF779" s="2"/>
      <c r="AG779" s="2"/>
      <c r="AI779" s="2"/>
      <c r="AJ779" s="2"/>
      <c r="AL779" s="2"/>
      <c r="AM779" s="2"/>
      <c r="AO779" s="2"/>
      <c r="AP779" s="2"/>
    </row>
    <row r="780" spans="2:42">
      <c r="B780" s="2"/>
      <c r="C780" s="2"/>
      <c r="D780" s="2"/>
      <c r="E780" s="2"/>
      <c r="F780" s="2"/>
      <c r="H780" s="2"/>
      <c r="I780" s="2"/>
      <c r="K780" s="2"/>
      <c r="L780" s="2"/>
      <c r="N780" s="2"/>
      <c r="O780" s="2"/>
      <c r="Q780" s="2"/>
      <c r="R780" s="2"/>
      <c r="T780" s="2"/>
      <c r="U780" s="2"/>
      <c r="W780" s="2"/>
      <c r="X780" s="2"/>
      <c r="Z780" s="2"/>
      <c r="AA780" s="2"/>
      <c r="AC780" s="2"/>
      <c r="AD780" s="2"/>
      <c r="AF780" s="2"/>
      <c r="AG780" s="2"/>
      <c r="AI780" s="2"/>
      <c r="AJ780" s="2"/>
      <c r="AL780" s="2"/>
      <c r="AM780" s="2"/>
      <c r="AO780" s="2"/>
      <c r="AP780" s="2"/>
    </row>
    <row r="781" spans="2:42">
      <c r="B781" s="2"/>
      <c r="C781" s="2"/>
      <c r="D781" s="2"/>
      <c r="E781" s="2"/>
      <c r="F781" s="2"/>
      <c r="H781" s="2"/>
      <c r="I781" s="2"/>
      <c r="K781" s="2"/>
      <c r="L781" s="2"/>
      <c r="N781" s="2"/>
      <c r="O781" s="2"/>
      <c r="Q781" s="2"/>
      <c r="R781" s="2"/>
      <c r="T781" s="2"/>
      <c r="U781" s="2"/>
      <c r="W781" s="2"/>
      <c r="X781" s="2"/>
      <c r="Z781" s="2"/>
      <c r="AA781" s="2"/>
      <c r="AC781" s="2"/>
      <c r="AD781" s="2"/>
      <c r="AF781" s="2"/>
      <c r="AG781" s="2"/>
      <c r="AI781" s="2"/>
      <c r="AJ781" s="2"/>
      <c r="AL781" s="2"/>
      <c r="AM781" s="2"/>
      <c r="AO781" s="2"/>
      <c r="AP781" s="2"/>
    </row>
    <row r="782" spans="2:42">
      <c r="B782" s="2"/>
      <c r="C782" s="2"/>
      <c r="D782" s="2"/>
      <c r="E782" s="2"/>
      <c r="F782" s="2"/>
      <c r="H782" s="2"/>
      <c r="I782" s="2"/>
      <c r="K782" s="2"/>
      <c r="L782" s="2"/>
      <c r="N782" s="2"/>
      <c r="O782" s="2"/>
      <c r="Q782" s="2"/>
      <c r="R782" s="2"/>
      <c r="T782" s="2"/>
      <c r="U782" s="2"/>
      <c r="W782" s="2"/>
      <c r="X782" s="2"/>
      <c r="Z782" s="2"/>
      <c r="AA782" s="2"/>
      <c r="AC782" s="2"/>
      <c r="AD782" s="2"/>
      <c r="AF782" s="2"/>
      <c r="AG782" s="2"/>
      <c r="AI782" s="2"/>
      <c r="AJ782" s="2"/>
      <c r="AL782" s="2"/>
      <c r="AM782" s="2"/>
      <c r="AO782" s="2"/>
      <c r="AP782" s="2"/>
    </row>
    <row r="783" spans="2:42">
      <c r="B783" s="2"/>
      <c r="C783" s="2"/>
      <c r="D783" s="2"/>
      <c r="E783" s="2"/>
      <c r="F783" s="2"/>
      <c r="H783" s="2"/>
      <c r="I783" s="2"/>
      <c r="K783" s="2"/>
      <c r="L783" s="2"/>
      <c r="N783" s="2"/>
      <c r="O783" s="2"/>
      <c r="Q783" s="2"/>
      <c r="R783" s="2"/>
      <c r="T783" s="2"/>
      <c r="U783" s="2"/>
      <c r="W783" s="2"/>
      <c r="X783" s="2"/>
      <c r="Z783" s="2"/>
      <c r="AA783" s="2"/>
      <c r="AC783" s="2"/>
      <c r="AD783" s="2"/>
      <c r="AF783" s="2"/>
      <c r="AG783" s="2"/>
      <c r="AI783" s="2"/>
      <c r="AJ783" s="2"/>
      <c r="AL783" s="2"/>
      <c r="AM783" s="2"/>
      <c r="AO783" s="2"/>
      <c r="AP783" s="2"/>
    </row>
    <row r="784" spans="2:42">
      <c r="B784" s="2"/>
      <c r="C784" s="2"/>
      <c r="D784" s="2"/>
      <c r="E784" s="2"/>
      <c r="F784" s="2"/>
      <c r="H784" s="2"/>
      <c r="I784" s="2"/>
      <c r="K784" s="2"/>
      <c r="L784" s="2"/>
      <c r="N784" s="2"/>
      <c r="O784" s="2"/>
      <c r="Q784" s="2"/>
      <c r="R784" s="2"/>
      <c r="T784" s="2"/>
      <c r="U784" s="2"/>
      <c r="W784" s="2"/>
      <c r="X784" s="2"/>
      <c r="Z784" s="2"/>
      <c r="AA784" s="2"/>
      <c r="AC784" s="2"/>
      <c r="AD784" s="2"/>
      <c r="AF784" s="2"/>
      <c r="AG784" s="2"/>
      <c r="AI784" s="2"/>
      <c r="AJ784" s="2"/>
      <c r="AL784" s="2"/>
      <c r="AM784" s="2"/>
      <c r="AO784" s="2"/>
      <c r="AP784" s="2"/>
    </row>
    <row r="785" spans="2:42">
      <c r="B785" s="2"/>
      <c r="C785" s="2"/>
      <c r="D785" s="2"/>
      <c r="E785" s="2"/>
      <c r="F785" s="2"/>
      <c r="H785" s="2"/>
      <c r="I785" s="2"/>
      <c r="K785" s="2"/>
      <c r="L785" s="2"/>
      <c r="N785" s="2"/>
      <c r="O785" s="2"/>
      <c r="Q785" s="2"/>
      <c r="R785" s="2"/>
      <c r="T785" s="2"/>
      <c r="U785" s="2"/>
      <c r="W785" s="2"/>
      <c r="X785" s="2"/>
      <c r="Z785" s="2"/>
      <c r="AA785" s="2"/>
      <c r="AC785" s="2"/>
      <c r="AD785" s="2"/>
      <c r="AF785" s="2"/>
      <c r="AG785" s="2"/>
      <c r="AI785" s="2"/>
      <c r="AJ785" s="2"/>
      <c r="AL785" s="2"/>
      <c r="AM785" s="2"/>
      <c r="AO785" s="2"/>
      <c r="AP785" s="2"/>
    </row>
    <row r="786" spans="2:42">
      <c r="B786" s="2"/>
      <c r="C786" s="2"/>
      <c r="D786" s="2"/>
      <c r="E786" s="2"/>
      <c r="F786" s="2"/>
      <c r="H786" s="2"/>
      <c r="I786" s="2"/>
      <c r="K786" s="2"/>
      <c r="L786" s="2"/>
      <c r="N786" s="2"/>
      <c r="O786" s="2"/>
      <c r="Q786" s="2"/>
      <c r="R786" s="2"/>
      <c r="T786" s="2"/>
      <c r="U786" s="2"/>
      <c r="W786" s="2"/>
      <c r="X786" s="2"/>
      <c r="Z786" s="2"/>
      <c r="AA786" s="2"/>
      <c r="AC786" s="2"/>
      <c r="AD786" s="2"/>
      <c r="AF786" s="2"/>
      <c r="AG786" s="2"/>
      <c r="AI786" s="2"/>
      <c r="AJ786" s="2"/>
      <c r="AL786" s="2"/>
      <c r="AM786" s="2"/>
      <c r="AO786" s="2"/>
      <c r="AP786" s="2"/>
    </row>
    <row r="787" spans="2:42">
      <c r="B787" s="2"/>
      <c r="C787" s="2"/>
      <c r="D787" s="2"/>
      <c r="E787" s="2"/>
      <c r="F787" s="2"/>
      <c r="H787" s="2"/>
      <c r="I787" s="2"/>
      <c r="K787" s="2"/>
      <c r="L787" s="2"/>
      <c r="N787" s="2"/>
      <c r="O787" s="2"/>
      <c r="Q787" s="2"/>
      <c r="R787" s="2"/>
      <c r="T787" s="2"/>
      <c r="U787" s="2"/>
      <c r="W787" s="2"/>
      <c r="X787" s="2"/>
      <c r="Z787" s="2"/>
      <c r="AA787" s="2"/>
      <c r="AC787" s="2"/>
      <c r="AD787" s="2"/>
      <c r="AF787" s="2"/>
      <c r="AG787" s="2"/>
      <c r="AI787" s="2"/>
      <c r="AJ787" s="2"/>
      <c r="AL787" s="2"/>
      <c r="AM787" s="2"/>
      <c r="AO787" s="2"/>
      <c r="AP787" s="2"/>
    </row>
    <row r="788" spans="2:42">
      <c r="B788" s="2"/>
      <c r="C788" s="2"/>
      <c r="D788" s="2"/>
      <c r="E788" s="2"/>
      <c r="F788" s="2"/>
      <c r="H788" s="2"/>
      <c r="I788" s="2"/>
      <c r="K788" s="2"/>
      <c r="L788" s="2"/>
      <c r="N788" s="2"/>
      <c r="O788" s="2"/>
      <c r="Q788" s="2"/>
      <c r="R788" s="2"/>
      <c r="T788" s="2"/>
      <c r="U788" s="2"/>
      <c r="W788" s="2"/>
      <c r="X788" s="2"/>
      <c r="Z788" s="2"/>
      <c r="AA788" s="2"/>
      <c r="AC788" s="2"/>
      <c r="AD788" s="2"/>
      <c r="AF788" s="2"/>
      <c r="AG788" s="2"/>
      <c r="AI788" s="2"/>
      <c r="AJ788" s="2"/>
      <c r="AL788" s="2"/>
      <c r="AM788" s="2"/>
      <c r="AO788" s="2"/>
      <c r="AP788" s="2"/>
    </row>
    <row r="789" spans="2:42">
      <c r="B789" s="2"/>
      <c r="C789" s="2"/>
      <c r="D789" s="2"/>
      <c r="E789" s="2"/>
      <c r="F789" s="2"/>
      <c r="H789" s="2"/>
      <c r="I789" s="2"/>
      <c r="K789" s="2"/>
      <c r="L789" s="2"/>
      <c r="N789" s="2"/>
      <c r="O789" s="2"/>
      <c r="Q789" s="2"/>
      <c r="R789" s="2"/>
      <c r="T789" s="2"/>
      <c r="U789" s="2"/>
      <c r="W789" s="2"/>
      <c r="X789" s="2"/>
      <c r="Z789" s="2"/>
      <c r="AA789" s="2"/>
      <c r="AC789" s="2"/>
      <c r="AD789" s="2"/>
      <c r="AF789" s="2"/>
      <c r="AG789" s="2"/>
      <c r="AI789" s="2"/>
      <c r="AJ789" s="2"/>
      <c r="AL789" s="2"/>
      <c r="AM789" s="2"/>
      <c r="AO789" s="2"/>
      <c r="AP789" s="2"/>
    </row>
    <row r="790" spans="2:42">
      <c r="B790" s="2"/>
      <c r="C790" s="2"/>
      <c r="D790" s="2"/>
      <c r="E790" s="2"/>
      <c r="F790" s="2"/>
      <c r="H790" s="2"/>
      <c r="I790" s="2"/>
      <c r="K790" s="2"/>
      <c r="L790" s="2"/>
      <c r="N790" s="2"/>
      <c r="O790" s="2"/>
      <c r="Q790" s="2"/>
      <c r="R790" s="2"/>
      <c r="T790" s="2"/>
      <c r="U790" s="2"/>
      <c r="W790" s="2"/>
      <c r="X790" s="2"/>
      <c r="Z790" s="2"/>
      <c r="AA790" s="2"/>
      <c r="AC790" s="2"/>
      <c r="AD790" s="2"/>
      <c r="AF790" s="2"/>
      <c r="AG790" s="2"/>
      <c r="AI790" s="2"/>
      <c r="AJ790" s="2"/>
      <c r="AL790" s="2"/>
      <c r="AM790" s="2"/>
      <c r="AO790" s="2"/>
      <c r="AP790" s="2"/>
    </row>
    <row r="791" spans="2:42">
      <c r="B791" s="2"/>
      <c r="C791" s="2"/>
      <c r="D791" s="2"/>
      <c r="E791" s="2"/>
      <c r="F791" s="2"/>
      <c r="H791" s="2"/>
      <c r="I791" s="2"/>
      <c r="K791" s="2"/>
      <c r="L791" s="2"/>
      <c r="N791" s="2"/>
      <c r="O791" s="2"/>
      <c r="Q791" s="2"/>
      <c r="R791" s="2"/>
      <c r="T791" s="2"/>
      <c r="U791" s="2"/>
      <c r="W791" s="2"/>
      <c r="X791" s="2"/>
      <c r="Z791" s="2"/>
      <c r="AA791" s="2"/>
      <c r="AC791" s="2"/>
      <c r="AD791" s="2"/>
      <c r="AF791" s="2"/>
      <c r="AG791" s="2"/>
      <c r="AI791" s="2"/>
      <c r="AJ791" s="2"/>
      <c r="AL791" s="2"/>
      <c r="AM791" s="2"/>
      <c r="AO791" s="2"/>
      <c r="AP791" s="2"/>
    </row>
    <row r="792" spans="2:42">
      <c r="B792" s="2"/>
      <c r="C792" s="2"/>
      <c r="D792" s="2"/>
      <c r="E792" s="2"/>
      <c r="F792" s="2"/>
      <c r="H792" s="2"/>
      <c r="I792" s="2"/>
      <c r="K792" s="2"/>
      <c r="L792" s="2"/>
      <c r="N792" s="2"/>
      <c r="O792" s="2"/>
      <c r="Q792" s="2"/>
      <c r="R792" s="2"/>
      <c r="T792" s="2"/>
      <c r="U792" s="2"/>
      <c r="W792" s="2"/>
      <c r="X792" s="2"/>
      <c r="Z792" s="2"/>
      <c r="AA792" s="2"/>
      <c r="AC792" s="2"/>
      <c r="AD792" s="2"/>
      <c r="AF792" s="2"/>
      <c r="AG792" s="2"/>
      <c r="AI792" s="2"/>
      <c r="AJ792" s="2"/>
      <c r="AL792" s="2"/>
      <c r="AM792" s="2"/>
      <c r="AO792" s="2"/>
      <c r="AP792" s="2"/>
    </row>
    <row r="793" spans="2:42">
      <c r="B793" s="2"/>
      <c r="C793" s="2"/>
      <c r="D793" s="2"/>
      <c r="E793" s="2"/>
      <c r="F793" s="2"/>
      <c r="H793" s="2"/>
      <c r="I793" s="2"/>
      <c r="K793" s="2"/>
      <c r="L793" s="2"/>
      <c r="N793" s="2"/>
      <c r="O793" s="2"/>
      <c r="Q793" s="2"/>
      <c r="R793" s="2"/>
      <c r="T793" s="2"/>
      <c r="U793" s="2"/>
      <c r="W793" s="2"/>
      <c r="X793" s="2"/>
      <c r="Z793" s="2"/>
      <c r="AA793" s="2"/>
      <c r="AC793" s="2"/>
      <c r="AD793" s="2"/>
      <c r="AF793" s="2"/>
      <c r="AG793" s="2"/>
      <c r="AI793" s="2"/>
      <c r="AJ793" s="2"/>
      <c r="AL793" s="2"/>
      <c r="AM793" s="2"/>
      <c r="AO793" s="2"/>
      <c r="AP793" s="2"/>
    </row>
    <row r="794" spans="2:42">
      <c r="B794" s="2"/>
      <c r="C794" s="2"/>
      <c r="D794" s="2"/>
      <c r="E794" s="2"/>
      <c r="F794" s="2"/>
      <c r="H794" s="2"/>
      <c r="I794" s="2"/>
      <c r="K794" s="2"/>
      <c r="L794" s="2"/>
      <c r="N794" s="2"/>
      <c r="O794" s="2"/>
      <c r="Q794" s="2"/>
      <c r="R794" s="2"/>
      <c r="T794" s="2"/>
      <c r="U794" s="2"/>
      <c r="W794" s="2"/>
      <c r="X794" s="2"/>
      <c r="Z794" s="2"/>
      <c r="AA794" s="2"/>
      <c r="AC794" s="2"/>
      <c r="AD794" s="2"/>
      <c r="AF794" s="2"/>
      <c r="AG794" s="2"/>
      <c r="AI794" s="2"/>
      <c r="AJ794" s="2"/>
      <c r="AL794" s="2"/>
      <c r="AM794" s="2"/>
      <c r="AO794" s="2"/>
      <c r="AP794" s="2"/>
    </row>
    <row r="795" spans="2:42">
      <c r="B795" s="2"/>
      <c r="C795" s="2"/>
      <c r="D795" s="2"/>
      <c r="E795" s="2"/>
      <c r="F795" s="2"/>
      <c r="H795" s="2"/>
      <c r="I795" s="2"/>
      <c r="K795" s="2"/>
      <c r="L795" s="2"/>
      <c r="N795" s="2"/>
      <c r="O795" s="2"/>
      <c r="Q795" s="2"/>
      <c r="R795" s="2"/>
      <c r="T795" s="2"/>
      <c r="U795" s="2"/>
      <c r="W795" s="2"/>
      <c r="X795" s="2"/>
      <c r="Z795" s="2"/>
      <c r="AA795" s="2"/>
      <c r="AC795" s="2"/>
      <c r="AD795" s="2"/>
      <c r="AF795" s="2"/>
      <c r="AG795" s="2"/>
      <c r="AI795" s="2"/>
      <c r="AJ795" s="2"/>
      <c r="AL795" s="2"/>
      <c r="AM795" s="2"/>
      <c r="AO795" s="2"/>
      <c r="AP795" s="2"/>
    </row>
    <row r="796" spans="2:42">
      <c r="B796" s="2"/>
      <c r="C796" s="2"/>
      <c r="D796" s="2"/>
      <c r="E796" s="2"/>
      <c r="F796" s="2"/>
      <c r="H796" s="2"/>
      <c r="I796" s="2"/>
      <c r="K796" s="2"/>
      <c r="L796" s="2"/>
      <c r="N796" s="2"/>
      <c r="O796" s="2"/>
      <c r="Q796" s="2"/>
      <c r="R796" s="2"/>
      <c r="T796" s="2"/>
      <c r="U796" s="2"/>
      <c r="W796" s="2"/>
      <c r="X796" s="2"/>
      <c r="Z796" s="2"/>
      <c r="AA796" s="2"/>
      <c r="AC796" s="2"/>
      <c r="AD796" s="2"/>
      <c r="AF796" s="2"/>
      <c r="AG796" s="2"/>
      <c r="AI796" s="2"/>
      <c r="AJ796" s="2"/>
      <c r="AL796" s="2"/>
      <c r="AM796" s="2"/>
      <c r="AO796" s="2"/>
      <c r="AP796" s="2"/>
    </row>
    <row r="797" spans="2:42">
      <c r="B797" s="2"/>
      <c r="C797" s="2"/>
      <c r="D797" s="2"/>
      <c r="E797" s="2"/>
      <c r="F797" s="2"/>
      <c r="H797" s="2"/>
      <c r="I797" s="2"/>
      <c r="K797" s="2"/>
      <c r="L797" s="2"/>
      <c r="N797" s="2"/>
      <c r="O797" s="2"/>
      <c r="Q797" s="2"/>
      <c r="R797" s="2"/>
      <c r="T797" s="2"/>
      <c r="U797" s="2"/>
      <c r="W797" s="2"/>
      <c r="X797" s="2"/>
      <c r="Z797" s="2"/>
      <c r="AA797" s="2"/>
      <c r="AC797" s="2"/>
      <c r="AD797" s="2"/>
      <c r="AF797" s="2"/>
      <c r="AG797" s="2"/>
      <c r="AI797" s="2"/>
      <c r="AJ797" s="2"/>
      <c r="AL797" s="2"/>
      <c r="AM797" s="2"/>
      <c r="AO797" s="2"/>
      <c r="AP797" s="2"/>
    </row>
    <row r="798" spans="2:42">
      <c r="B798" s="2"/>
      <c r="C798" s="2"/>
      <c r="D798" s="2"/>
      <c r="E798" s="2"/>
      <c r="F798" s="2"/>
      <c r="H798" s="2"/>
      <c r="I798" s="2"/>
      <c r="K798" s="2"/>
      <c r="L798" s="2"/>
      <c r="N798" s="2"/>
      <c r="O798" s="2"/>
      <c r="Q798" s="2"/>
      <c r="R798" s="2"/>
      <c r="T798" s="2"/>
      <c r="U798" s="2"/>
      <c r="W798" s="2"/>
      <c r="X798" s="2"/>
      <c r="Z798" s="2"/>
      <c r="AA798" s="2"/>
      <c r="AC798" s="2"/>
      <c r="AD798" s="2"/>
      <c r="AF798" s="2"/>
      <c r="AG798" s="2"/>
      <c r="AI798" s="2"/>
      <c r="AJ798" s="2"/>
      <c r="AL798" s="2"/>
      <c r="AM798" s="2"/>
      <c r="AO798" s="2"/>
      <c r="AP798" s="2"/>
    </row>
    <row r="799" spans="2:42">
      <c r="B799" s="2"/>
      <c r="C799" s="2"/>
      <c r="D799" s="2"/>
      <c r="E799" s="2"/>
      <c r="F799" s="2"/>
      <c r="H799" s="2"/>
      <c r="I799" s="2"/>
      <c r="K799" s="2"/>
      <c r="L799" s="2"/>
      <c r="N799" s="2"/>
      <c r="O799" s="2"/>
      <c r="Q799" s="2"/>
      <c r="R799" s="2"/>
      <c r="T799" s="2"/>
      <c r="U799" s="2"/>
      <c r="W799" s="2"/>
      <c r="X799" s="2"/>
      <c r="Z799" s="2"/>
      <c r="AA799" s="2"/>
      <c r="AC799" s="2"/>
      <c r="AD799" s="2"/>
      <c r="AF799" s="2"/>
      <c r="AG799" s="2"/>
      <c r="AI799" s="2"/>
      <c r="AJ799" s="2"/>
      <c r="AL799" s="2"/>
      <c r="AM799" s="2"/>
      <c r="AO799" s="2"/>
      <c r="AP799" s="2"/>
    </row>
    <row r="800" spans="2:42">
      <c r="B800" s="2"/>
      <c r="C800" s="2"/>
      <c r="D800" s="2"/>
      <c r="E800" s="2"/>
      <c r="F800" s="2"/>
      <c r="H800" s="2"/>
      <c r="I800" s="2"/>
      <c r="K800" s="2"/>
      <c r="L800" s="2"/>
      <c r="N800" s="2"/>
      <c r="O800" s="2"/>
      <c r="Q800" s="2"/>
      <c r="R800" s="2"/>
      <c r="T800" s="2"/>
      <c r="U800" s="2"/>
      <c r="W800" s="2"/>
      <c r="X800" s="2"/>
      <c r="Z800" s="2"/>
      <c r="AA800" s="2"/>
      <c r="AC800" s="2"/>
      <c r="AD800" s="2"/>
      <c r="AF800" s="2"/>
      <c r="AG800" s="2"/>
      <c r="AI800" s="2"/>
      <c r="AJ800" s="2"/>
      <c r="AL800" s="2"/>
      <c r="AM800" s="2"/>
      <c r="AO800" s="2"/>
      <c r="AP800" s="2"/>
    </row>
    <row r="801" spans="2:42">
      <c r="B801" s="2"/>
      <c r="C801" s="2"/>
      <c r="D801" s="2"/>
      <c r="E801" s="2"/>
      <c r="F801" s="2"/>
      <c r="H801" s="2"/>
      <c r="I801" s="2"/>
      <c r="K801" s="2"/>
      <c r="L801" s="2"/>
      <c r="N801" s="2"/>
      <c r="O801" s="2"/>
      <c r="Q801" s="2"/>
      <c r="R801" s="2"/>
      <c r="T801" s="2"/>
      <c r="U801" s="2"/>
      <c r="W801" s="2"/>
      <c r="X801" s="2"/>
      <c r="Z801" s="2"/>
      <c r="AA801" s="2"/>
      <c r="AC801" s="2"/>
      <c r="AD801" s="2"/>
      <c r="AF801" s="2"/>
      <c r="AG801" s="2"/>
      <c r="AI801" s="2"/>
      <c r="AJ801" s="2"/>
      <c r="AL801" s="2"/>
      <c r="AM801" s="2"/>
      <c r="AO801" s="2"/>
      <c r="AP801" s="2"/>
    </row>
    <row r="802" spans="2:42">
      <c r="B802" s="2"/>
      <c r="C802" s="2"/>
      <c r="D802" s="2"/>
      <c r="E802" s="2"/>
      <c r="F802" s="2"/>
      <c r="H802" s="2"/>
      <c r="I802" s="2"/>
      <c r="K802" s="2"/>
      <c r="L802" s="2"/>
      <c r="N802" s="2"/>
      <c r="O802" s="2"/>
      <c r="Q802" s="2"/>
      <c r="R802" s="2"/>
      <c r="T802" s="2"/>
      <c r="U802" s="2"/>
      <c r="W802" s="2"/>
      <c r="X802" s="2"/>
      <c r="Z802" s="2"/>
      <c r="AA802" s="2"/>
      <c r="AC802" s="2"/>
      <c r="AD802" s="2"/>
      <c r="AF802" s="2"/>
      <c r="AG802" s="2"/>
      <c r="AI802" s="2"/>
      <c r="AJ802" s="2"/>
      <c r="AL802" s="2"/>
      <c r="AM802" s="2"/>
      <c r="AO802" s="2"/>
      <c r="AP802" s="2"/>
    </row>
    <row r="803" spans="2:42">
      <c r="B803" s="2"/>
      <c r="C803" s="2"/>
      <c r="D803" s="2"/>
      <c r="E803" s="2"/>
      <c r="F803" s="2"/>
      <c r="H803" s="2"/>
      <c r="I803" s="2"/>
      <c r="K803" s="2"/>
      <c r="L803" s="2"/>
      <c r="N803" s="2"/>
      <c r="O803" s="2"/>
      <c r="Q803" s="2"/>
      <c r="R803" s="2"/>
      <c r="T803" s="2"/>
      <c r="U803" s="2"/>
      <c r="W803" s="2"/>
      <c r="X803" s="2"/>
      <c r="Z803" s="2"/>
      <c r="AA803" s="2"/>
      <c r="AC803" s="2"/>
      <c r="AD803" s="2"/>
      <c r="AF803" s="2"/>
      <c r="AG803" s="2"/>
      <c r="AI803" s="2"/>
      <c r="AJ803" s="2"/>
      <c r="AL803" s="2"/>
      <c r="AM803" s="2"/>
      <c r="AO803" s="2"/>
      <c r="AP803" s="2"/>
    </row>
    <row r="804" spans="2:42">
      <c r="B804" s="2"/>
      <c r="C804" s="2"/>
      <c r="D804" s="2"/>
      <c r="E804" s="2"/>
      <c r="F804" s="2"/>
      <c r="H804" s="2"/>
      <c r="I804" s="2"/>
      <c r="K804" s="2"/>
      <c r="L804" s="2"/>
      <c r="N804" s="2"/>
      <c r="O804" s="2"/>
      <c r="Q804" s="2"/>
      <c r="R804" s="2"/>
      <c r="T804" s="2"/>
      <c r="U804" s="2"/>
      <c r="W804" s="2"/>
      <c r="X804" s="2"/>
      <c r="Z804" s="2"/>
      <c r="AA804" s="2"/>
      <c r="AC804" s="2"/>
      <c r="AD804" s="2"/>
      <c r="AF804" s="2"/>
      <c r="AG804" s="2"/>
      <c r="AI804" s="2"/>
      <c r="AJ804" s="2"/>
      <c r="AL804" s="2"/>
      <c r="AM804" s="2"/>
      <c r="AO804" s="2"/>
      <c r="AP804" s="2"/>
    </row>
    <row r="805" spans="2:42">
      <c r="B805" s="2"/>
      <c r="C805" s="2"/>
      <c r="D805" s="2"/>
      <c r="E805" s="2"/>
      <c r="F805" s="2"/>
      <c r="H805" s="2"/>
      <c r="I805" s="2"/>
      <c r="K805" s="2"/>
      <c r="L805" s="2"/>
      <c r="N805" s="2"/>
      <c r="O805" s="2"/>
      <c r="Q805" s="2"/>
      <c r="R805" s="2"/>
      <c r="T805" s="2"/>
      <c r="U805" s="2"/>
      <c r="W805" s="2"/>
      <c r="X805" s="2"/>
      <c r="Z805" s="2"/>
      <c r="AA805" s="2"/>
      <c r="AC805" s="2"/>
      <c r="AD805" s="2"/>
      <c r="AF805" s="2"/>
      <c r="AG805" s="2"/>
      <c r="AI805" s="2"/>
      <c r="AJ805" s="2"/>
      <c r="AL805" s="2"/>
      <c r="AM805" s="2"/>
      <c r="AO805" s="2"/>
      <c r="AP805" s="2"/>
    </row>
    <row r="806" spans="2:42">
      <c r="B806" s="2"/>
      <c r="C806" s="2"/>
      <c r="D806" s="2"/>
      <c r="E806" s="2"/>
      <c r="F806" s="2"/>
      <c r="H806" s="2"/>
      <c r="I806" s="2"/>
      <c r="K806" s="2"/>
      <c r="L806" s="2"/>
      <c r="N806" s="2"/>
      <c r="O806" s="2"/>
      <c r="Q806" s="2"/>
      <c r="R806" s="2"/>
      <c r="T806" s="2"/>
      <c r="U806" s="2"/>
      <c r="W806" s="2"/>
      <c r="X806" s="2"/>
      <c r="Z806" s="2"/>
      <c r="AA806" s="2"/>
      <c r="AC806" s="2"/>
      <c r="AD806" s="2"/>
      <c r="AF806" s="2"/>
      <c r="AG806" s="2"/>
      <c r="AI806" s="2"/>
      <c r="AJ806" s="2"/>
      <c r="AL806" s="2"/>
      <c r="AM806" s="2"/>
      <c r="AO806" s="2"/>
      <c r="AP806" s="2"/>
    </row>
    <row r="807" spans="2:42">
      <c r="B807" s="2"/>
      <c r="C807" s="2"/>
      <c r="D807" s="2"/>
      <c r="E807" s="2"/>
      <c r="F807" s="2"/>
      <c r="H807" s="2"/>
      <c r="I807" s="2"/>
      <c r="K807" s="2"/>
      <c r="L807" s="2"/>
      <c r="N807" s="2"/>
      <c r="O807" s="2"/>
      <c r="Q807" s="2"/>
      <c r="R807" s="2"/>
      <c r="T807" s="2"/>
      <c r="U807" s="2"/>
      <c r="W807" s="2"/>
      <c r="X807" s="2"/>
      <c r="Z807" s="2"/>
      <c r="AA807" s="2"/>
      <c r="AC807" s="2"/>
      <c r="AD807" s="2"/>
      <c r="AF807" s="2"/>
      <c r="AG807" s="2"/>
      <c r="AI807" s="2"/>
      <c r="AJ807" s="2"/>
      <c r="AL807" s="2"/>
      <c r="AM807" s="2"/>
      <c r="AO807" s="2"/>
      <c r="AP807" s="2"/>
    </row>
    <row r="808" spans="2:42">
      <c r="B808" s="2"/>
      <c r="C808" s="2"/>
      <c r="D808" s="2"/>
      <c r="E808" s="2"/>
      <c r="F808" s="2"/>
      <c r="H808" s="2"/>
      <c r="I808" s="2"/>
      <c r="K808" s="2"/>
      <c r="L808" s="2"/>
      <c r="N808" s="2"/>
      <c r="O808" s="2"/>
      <c r="Q808" s="2"/>
      <c r="R808" s="2"/>
      <c r="T808" s="2"/>
      <c r="U808" s="2"/>
      <c r="W808" s="2"/>
      <c r="X808" s="2"/>
      <c r="Z808" s="2"/>
      <c r="AA808" s="2"/>
      <c r="AC808" s="2"/>
      <c r="AD808" s="2"/>
      <c r="AF808" s="2"/>
      <c r="AG808" s="2"/>
      <c r="AI808" s="2"/>
      <c r="AJ808" s="2"/>
      <c r="AL808" s="2"/>
      <c r="AM808" s="2"/>
      <c r="AO808" s="2"/>
      <c r="AP808" s="2"/>
    </row>
    <row r="809" spans="2:42">
      <c r="B809" s="2"/>
      <c r="C809" s="2"/>
      <c r="D809" s="2"/>
      <c r="E809" s="2"/>
      <c r="F809" s="2"/>
      <c r="H809" s="2"/>
      <c r="I809" s="2"/>
      <c r="K809" s="2"/>
      <c r="L809" s="2"/>
      <c r="N809" s="2"/>
      <c r="O809" s="2"/>
      <c r="Q809" s="2"/>
      <c r="R809" s="2"/>
      <c r="T809" s="2"/>
      <c r="U809" s="2"/>
      <c r="W809" s="2"/>
      <c r="X809" s="2"/>
      <c r="Z809" s="2"/>
      <c r="AA809" s="2"/>
      <c r="AC809" s="2"/>
      <c r="AD809" s="2"/>
      <c r="AF809" s="2"/>
      <c r="AG809" s="2"/>
      <c r="AI809" s="2"/>
      <c r="AJ809" s="2"/>
      <c r="AL809" s="2"/>
      <c r="AM809" s="2"/>
      <c r="AO809" s="2"/>
      <c r="AP809" s="2"/>
    </row>
    <row r="810" spans="2:42">
      <c r="B810" s="2"/>
      <c r="C810" s="2"/>
      <c r="D810" s="2"/>
      <c r="E810" s="2"/>
      <c r="F810" s="2"/>
      <c r="H810" s="2"/>
      <c r="I810" s="2"/>
      <c r="K810" s="2"/>
      <c r="L810" s="2"/>
      <c r="N810" s="2"/>
      <c r="O810" s="2"/>
      <c r="Q810" s="2"/>
      <c r="R810" s="2"/>
      <c r="T810" s="2"/>
      <c r="U810" s="2"/>
      <c r="W810" s="2"/>
      <c r="X810" s="2"/>
      <c r="Z810" s="2"/>
      <c r="AA810" s="2"/>
      <c r="AC810" s="2"/>
      <c r="AD810" s="2"/>
      <c r="AF810" s="2"/>
      <c r="AG810" s="2"/>
      <c r="AI810" s="2"/>
      <c r="AJ810" s="2"/>
      <c r="AL810" s="2"/>
      <c r="AM810" s="2"/>
      <c r="AO810" s="2"/>
      <c r="AP810" s="2"/>
    </row>
    <row r="811" spans="2:42">
      <c r="B811" s="2"/>
      <c r="C811" s="2"/>
      <c r="D811" s="2"/>
      <c r="E811" s="2"/>
      <c r="F811" s="2"/>
      <c r="H811" s="2"/>
      <c r="I811" s="2"/>
      <c r="K811" s="2"/>
      <c r="L811" s="2"/>
      <c r="N811" s="2"/>
      <c r="O811" s="2"/>
      <c r="Q811" s="2"/>
      <c r="R811" s="2"/>
      <c r="T811" s="2"/>
      <c r="U811" s="2"/>
      <c r="W811" s="2"/>
      <c r="X811" s="2"/>
      <c r="Z811" s="2"/>
      <c r="AA811" s="2"/>
      <c r="AC811" s="2"/>
      <c r="AD811" s="2"/>
      <c r="AF811" s="2"/>
      <c r="AG811" s="2"/>
      <c r="AI811" s="2"/>
      <c r="AJ811" s="2"/>
      <c r="AL811" s="2"/>
      <c r="AM811" s="2"/>
      <c r="AO811" s="2"/>
      <c r="AP811" s="2"/>
    </row>
    <row r="812" spans="2:42">
      <c r="B812" s="2"/>
      <c r="C812" s="2"/>
      <c r="D812" s="2"/>
      <c r="E812" s="2"/>
      <c r="F812" s="2"/>
      <c r="H812" s="2"/>
      <c r="I812" s="2"/>
      <c r="K812" s="2"/>
      <c r="L812" s="2"/>
      <c r="N812" s="2"/>
      <c r="O812" s="2"/>
      <c r="Q812" s="2"/>
      <c r="R812" s="2"/>
      <c r="T812" s="2"/>
      <c r="U812" s="2"/>
      <c r="W812" s="2"/>
      <c r="X812" s="2"/>
      <c r="Z812" s="2"/>
      <c r="AA812" s="2"/>
      <c r="AC812" s="2"/>
      <c r="AD812" s="2"/>
      <c r="AF812" s="2"/>
      <c r="AG812" s="2"/>
      <c r="AI812" s="2"/>
      <c r="AJ812" s="2"/>
      <c r="AL812" s="2"/>
      <c r="AM812" s="2"/>
      <c r="AO812" s="2"/>
      <c r="AP812" s="2"/>
    </row>
    <row r="813" spans="2:42">
      <c r="B813" s="2"/>
      <c r="C813" s="2"/>
      <c r="D813" s="2"/>
      <c r="E813" s="2"/>
      <c r="F813" s="2"/>
      <c r="H813" s="2"/>
      <c r="I813" s="2"/>
      <c r="K813" s="2"/>
      <c r="L813" s="2"/>
      <c r="N813" s="2"/>
      <c r="O813" s="2"/>
      <c r="Q813" s="2"/>
      <c r="R813" s="2"/>
      <c r="T813" s="2"/>
      <c r="U813" s="2"/>
      <c r="W813" s="2"/>
      <c r="X813" s="2"/>
      <c r="Z813" s="2"/>
      <c r="AA813" s="2"/>
      <c r="AC813" s="2"/>
      <c r="AD813" s="2"/>
      <c r="AF813" s="2"/>
      <c r="AG813" s="2"/>
      <c r="AI813" s="2"/>
      <c r="AJ813" s="2"/>
      <c r="AL813" s="2"/>
      <c r="AM813" s="2"/>
      <c r="AO813" s="2"/>
      <c r="AP813" s="2"/>
    </row>
    <row r="814" spans="2:42">
      <c r="B814" s="2"/>
      <c r="C814" s="2"/>
      <c r="D814" s="2"/>
      <c r="E814" s="2"/>
      <c r="F814" s="2"/>
      <c r="H814" s="2"/>
      <c r="I814" s="2"/>
      <c r="K814" s="2"/>
      <c r="L814" s="2"/>
      <c r="N814" s="2"/>
      <c r="O814" s="2"/>
      <c r="Q814" s="2"/>
      <c r="R814" s="2"/>
      <c r="T814" s="2"/>
      <c r="U814" s="2"/>
      <c r="W814" s="2"/>
      <c r="X814" s="2"/>
      <c r="Z814" s="2"/>
      <c r="AA814" s="2"/>
      <c r="AC814" s="2"/>
      <c r="AD814" s="2"/>
      <c r="AF814" s="2"/>
      <c r="AG814" s="2"/>
      <c r="AI814" s="2"/>
      <c r="AJ814" s="2"/>
      <c r="AL814" s="2"/>
      <c r="AM814" s="2"/>
      <c r="AO814" s="2"/>
      <c r="AP814" s="2"/>
    </row>
    <row r="815" spans="2:42">
      <c r="B815" s="2"/>
      <c r="C815" s="2"/>
      <c r="D815" s="2"/>
      <c r="E815" s="2"/>
      <c r="F815" s="2"/>
      <c r="H815" s="2"/>
      <c r="I815" s="2"/>
      <c r="K815" s="2"/>
      <c r="L815" s="2"/>
      <c r="N815" s="2"/>
      <c r="O815" s="2"/>
      <c r="Q815" s="2"/>
      <c r="R815" s="2"/>
      <c r="T815" s="2"/>
      <c r="U815" s="2"/>
      <c r="W815" s="2"/>
      <c r="X815" s="2"/>
      <c r="Z815" s="2"/>
      <c r="AA815" s="2"/>
      <c r="AC815" s="2"/>
      <c r="AD815" s="2"/>
      <c r="AF815" s="2"/>
      <c r="AG815" s="2"/>
      <c r="AI815" s="2"/>
      <c r="AJ815" s="2"/>
      <c r="AL815" s="2"/>
      <c r="AM815" s="2"/>
      <c r="AO815" s="2"/>
      <c r="AP815" s="2"/>
    </row>
    <row r="816" spans="2:42">
      <c r="B816" s="2"/>
      <c r="C816" s="2"/>
      <c r="D816" s="2"/>
      <c r="E816" s="2"/>
      <c r="F816" s="2"/>
      <c r="H816" s="2"/>
      <c r="I816" s="2"/>
      <c r="K816" s="2"/>
      <c r="L816" s="2"/>
      <c r="N816" s="2"/>
      <c r="O816" s="2"/>
      <c r="Q816" s="2"/>
      <c r="R816" s="2"/>
      <c r="T816" s="2"/>
      <c r="U816" s="2"/>
      <c r="W816" s="2"/>
      <c r="X816" s="2"/>
      <c r="Z816" s="2"/>
      <c r="AA816" s="2"/>
      <c r="AC816" s="2"/>
      <c r="AD816" s="2"/>
      <c r="AF816" s="2"/>
      <c r="AG816" s="2"/>
      <c r="AI816" s="2"/>
      <c r="AJ816" s="2"/>
      <c r="AL816" s="2"/>
      <c r="AM816" s="2"/>
      <c r="AO816" s="2"/>
      <c r="AP816" s="2"/>
    </row>
    <row r="817" spans="2:42">
      <c r="B817" s="2"/>
      <c r="C817" s="2"/>
      <c r="D817" s="2"/>
      <c r="E817" s="2"/>
      <c r="F817" s="2"/>
      <c r="H817" s="2"/>
      <c r="I817" s="2"/>
      <c r="K817" s="2"/>
      <c r="L817" s="2"/>
      <c r="N817" s="2"/>
      <c r="O817" s="2"/>
      <c r="Q817" s="2"/>
      <c r="R817" s="2"/>
      <c r="T817" s="2"/>
      <c r="U817" s="2"/>
      <c r="W817" s="2"/>
      <c r="X817" s="2"/>
      <c r="Z817" s="2"/>
      <c r="AA817" s="2"/>
      <c r="AC817" s="2"/>
      <c r="AD817" s="2"/>
      <c r="AF817" s="2"/>
      <c r="AG817" s="2"/>
      <c r="AI817" s="2"/>
      <c r="AJ817" s="2"/>
      <c r="AL817" s="2"/>
      <c r="AM817" s="2"/>
      <c r="AO817" s="2"/>
      <c r="AP817" s="2"/>
    </row>
    <row r="818" spans="2:42">
      <c r="B818" s="2"/>
      <c r="C818" s="2"/>
      <c r="D818" s="2"/>
      <c r="E818" s="2"/>
      <c r="F818" s="2"/>
      <c r="H818" s="2"/>
      <c r="I818" s="2"/>
      <c r="K818" s="2"/>
      <c r="L818" s="2"/>
      <c r="N818" s="2"/>
      <c r="O818" s="2"/>
      <c r="Q818" s="2"/>
      <c r="R818" s="2"/>
      <c r="T818" s="2"/>
      <c r="U818" s="2"/>
      <c r="W818" s="2"/>
      <c r="X818" s="2"/>
      <c r="Z818" s="2"/>
      <c r="AA818" s="2"/>
      <c r="AC818" s="2"/>
      <c r="AD818" s="2"/>
      <c r="AF818" s="2"/>
      <c r="AG818" s="2"/>
      <c r="AI818" s="2"/>
      <c r="AJ818" s="2"/>
      <c r="AL818" s="2"/>
      <c r="AM818" s="2"/>
      <c r="AO818" s="2"/>
      <c r="AP818" s="2"/>
    </row>
    <row r="819" spans="2:42">
      <c r="B819" s="2"/>
      <c r="C819" s="2"/>
      <c r="D819" s="2"/>
      <c r="E819" s="2"/>
      <c r="F819" s="2"/>
      <c r="H819" s="2"/>
      <c r="I819" s="2"/>
      <c r="K819" s="2"/>
      <c r="L819" s="2"/>
      <c r="N819" s="2"/>
      <c r="O819" s="2"/>
      <c r="Q819" s="2"/>
      <c r="R819" s="2"/>
      <c r="T819" s="2"/>
      <c r="U819" s="2"/>
      <c r="W819" s="2"/>
      <c r="X819" s="2"/>
      <c r="Z819" s="2"/>
      <c r="AA819" s="2"/>
      <c r="AC819" s="2"/>
      <c r="AD819" s="2"/>
      <c r="AF819" s="2"/>
      <c r="AG819" s="2"/>
      <c r="AI819" s="2"/>
      <c r="AJ819" s="2"/>
      <c r="AL819" s="2"/>
      <c r="AM819" s="2"/>
      <c r="AO819" s="2"/>
      <c r="AP819" s="2"/>
    </row>
    <row r="820" spans="2:42">
      <c r="B820" s="2"/>
      <c r="C820" s="2"/>
      <c r="D820" s="2"/>
      <c r="E820" s="2"/>
      <c r="F820" s="2"/>
      <c r="H820" s="2"/>
      <c r="I820" s="2"/>
      <c r="K820" s="2"/>
      <c r="L820" s="2"/>
      <c r="N820" s="2"/>
      <c r="O820" s="2"/>
      <c r="Q820" s="2"/>
      <c r="R820" s="2"/>
      <c r="T820" s="2"/>
      <c r="U820" s="2"/>
      <c r="W820" s="2"/>
      <c r="X820" s="2"/>
      <c r="Z820" s="2"/>
      <c r="AA820" s="2"/>
      <c r="AC820" s="2"/>
      <c r="AD820" s="2"/>
      <c r="AF820" s="2"/>
      <c r="AG820" s="2"/>
      <c r="AI820" s="2"/>
      <c r="AJ820" s="2"/>
      <c r="AL820" s="2"/>
      <c r="AM820" s="2"/>
      <c r="AO820" s="2"/>
      <c r="AP820" s="2"/>
    </row>
    <row r="821" spans="2:42">
      <c r="B821" s="2"/>
      <c r="C821" s="2"/>
      <c r="D821" s="2"/>
      <c r="E821" s="2"/>
      <c r="F821" s="2"/>
      <c r="H821" s="2"/>
      <c r="I821" s="2"/>
      <c r="K821" s="2"/>
      <c r="L821" s="2"/>
      <c r="N821" s="2"/>
      <c r="O821" s="2"/>
      <c r="Q821" s="2"/>
      <c r="R821" s="2"/>
      <c r="T821" s="2"/>
      <c r="U821" s="2"/>
      <c r="W821" s="2"/>
      <c r="X821" s="2"/>
      <c r="Z821" s="2"/>
      <c r="AA821" s="2"/>
      <c r="AC821" s="2"/>
      <c r="AD821" s="2"/>
      <c r="AF821" s="2"/>
      <c r="AG821" s="2"/>
      <c r="AI821" s="2"/>
      <c r="AJ821" s="2"/>
      <c r="AL821" s="2"/>
      <c r="AM821" s="2"/>
      <c r="AO821" s="2"/>
      <c r="AP821" s="2"/>
    </row>
    <row r="822" spans="2:42">
      <c r="B822" s="2"/>
      <c r="C822" s="2"/>
      <c r="D822" s="2"/>
      <c r="E822" s="2"/>
      <c r="F822" s="2"/>
      <c r="H822" s="2"/>
      <c r="I822" s="2"/>
      <c r="K822" s="2"/>
      <c r="L822" s="2"/>
      <c r="N822" s="2"/>
      <c r="O822" s="2"/>
      <c r="Q822" s="2"/>
      <c r="R822" s="2"/>
      <c r="T822" s="2"/>
      <c r="U822" s="2"/>
      <c r="W822" s="2"/>
      <c r="X822" s="2"/>
      <c r="Z822" s="2"/>
      <c r="AA822" s="2"/>
      <c r="AC822" s="2"/>
      <c r="AD822" s="2"/>
      <c r="AF822" s="2"/>
      <c r="AG822" s="2"/>
      <c r="AI822" s="2"/>
      <c r="AJ822" s="2"/>
      <c r="AL822" s="2"/>
      <c r="AM822" s="2"/>
      <c r="AO822" s="2"/>
      <c r="AP822" s="2"/>
    </row>
    <row r="823" spans="2:42">
      <c r="B823" s="2"/>
      <c r="C823" s="2"/>
      <c r="D823" s="2"/>
      <c r="E823" s="2"/>
      <c r="F823" s="2"/>
      <c r="H823" s="2"/>
      <c r="I823" s="2"/>
      <c r="K823" s="2"/>
      <c r="L823" s="2"/>
      <c r="N823" s="2"/>
      <c r="O823" s="2"/>
      <c r="Q823" s="2"/>
      <c r="R823" s="2"/>
      <c r="T823" s="2"/>
      <c r="U823" s="2"/>
      <c r="W823" s="2"/>
      <c r="X823" s="2"/>
      <c r="Z823" s="2"/>
      <c r="AA823" s="2"/>
      <c r="AC823" s="2"/>
      <c r="AD823" s="2"/>
      <c r="AF823" s="2"/>
      <c r="AG823" s="2"/>
      <c r="AI823" s="2"/>
      <c r="AJ823" s="2"/>
      <c r="AL823" s="2"/>
      <c r="AM823" s="2"/>
      <c r="AO823" s="2"/>
      <c r="AP823" s="2"/>
    </row>
    <row r="824" spans="2:42">
      <c r="B824" s="2"/>
      <c r="C824" s="2"/>
      <c r="D824" s="2"/>
      <c r="E824" s="2"/>
      <c r="F824" s="2"/>
      <c r="H824" s="2"/>
      <c r="I824" s="2"/>
      <c r="K824" s="2"/>
      <c r="L824" s="2"/>
      <c r="N824" s="2"/>
      <c r="O824" s="2"/>
      <c r="Q824" s="2"/>
      <c r="R824" s="2"/>
      <c r="T824" s="2"/>
      <c r="U824" s="2"/>
      <c r="W824" s="2"/>
      <c r="X824" s="2"/>
      <c r="Z824" s="2"/>
      <c r="AA824" s="2"/>
      <c r="AC824" s="2"/>
      <c r="AD824" s="2"/>
      <c r="AF824" s="2"/>
      <c r="AG824" s="2"/>
      <c r="AI824" s="2"/>
      <c r="AJ824" s="2"/>
      <c r="AL824" s="2"/>
      <c r="AM824" s="2"/>
      <c r="AO824" s="2"/>
      <c r="AP824" s="2"/>
    </row>
    <row r="825" spans="2:42">
      <c r="B825" s="2"/>
      <c r="C825" s="2"/>
      <c r="D825" s="2"/>
      <c r="E825" s="2"/>
      <c r="F825" s="2"/>
      <c r="H825" s="2"/>
      <c r="I825" s="2"/>
      <c r="K825" s="2"/>
      <c r="L825" s="2"/>
      <c r="N825" s="2"/>
      <c r="O825" s="2"/>
      <c r="Q825" s="2"/>
      <c r="R825" s="2"/>
      <c r="T825" s="2"/>
      <c r="U825" s="2"/>
      <c r="W825" s="2"/>
      <c r="X825" s="2"/>
      <c r="Z825" s="2"/>
      <c r="AA825" s="2"/>
      <c r="AC825" s="2"/>
      <c r="AD825" s="2"/>
      <c r="AF825" s="2"/>
      <c r="AG825" s="2"/>
      <c r="AI825" s="2"/>
      <c r="AJ825" s="2"/>
      <c r="AL825" s="2"/>
      <c r="AM825" s="2"/>
      <c r="AO825" s="2"/>
      <c r="AP825" s="2"/>
    </row>
    <row r="826" spans="2:42">
      <c r="B826" s="2"/>
      <c r="C826" s="2"/>
      <c r="D826" s="2"/>
      <c r="E826" s="2"/>
      <c r="F826" s="2"/>
      <c r="H826" s="2"/>
      <c r="I826" s="2"/>
      <c r="K826" s="2"/>
      <c r="L826" s="2"/>
      <c r="N826" s="2"/>
      <c r="O826" s="2"/>
      <c r="Q826" s="2"/>
      <c r="R826" s="2"/>
      <c r="T826" s="2"/>
      <c r="U826" s="2"/>
      <c r="W826" s="2"/>
      <c r="X826" s="2"/>
      <c r="Z826" s="2"/>
      <c r="AA826" s="2"/>
      <c r="AC826" s="2"/>
      <c r="AD826" s="2"/>
      <c r="AF826" s="2"/>
      <c r="AG826" s="2"/>
      <c r="AI826" s="2"/>
      <c r="AJ826" s="2"/>
      <c r="AL826" s="2"/>
      <c r="AM826" s="2"/>
      <c r="AO826" s="2"/>
      <c r="AP826" s="2"/>
    </row>
    <row r="827" spans="2:42">
      <c r="B827" s="2"/>
      <c r="C827" s="2"/>
      <c r="D827" s="2"/>
      <c r="E827" s="2"/>
      <c r="F827" s="2"/>
      <c r="H827" s="2"/>
      <c r="I827" s="2"/>
      <c r="K827" s="2"/>
      <c r="L827" s="2"/>
      <c r="N827" s="2"/>
      <c r="O827" s="2"/>
      <c r="Q827" s="2"/>
      <c r="R827" s="2"/>
      <c r="T827" s="2"/>
      <c r="U827" s="2"/>
      <c r="W827" s="2"/>
      <c r="X827" s="2"/>
      <c r="Z827" s="2"/>
      <c r="AA827" s="2"/>
      <c r="AC827" s="2"/>
      <c r="AD827" s="2"/>
      <c r="AF827" s="2"/>
      <c r="AG827" s="2"/>
      <c r="AI827" s="2"/>
      <c r="AJ827" s="2"/>
      <c r="AL827" s="2"/>
      <c r="AM827" s="2"/>
      <c r="AO827" s="2"/>
      <c r="AP827" s="2"/>
    </row>
    <row r="828" spans="2:42">
      <c r="B828" s="2"/>
      <c r="C828" s="2"/>
      <c r="D828" s="2"/>
      <c r="E828" s="2"/>
      <c r="F828" s="2"/>
      <c r="H828" s="2"/>
      <c r="I828" s="2"/>
      <c r="K828" s="2"/>
      <c r="L828" s="2"/>
      <c r="N828" s="2"/>
      <c r="O828" s="2"/>
      <c r="Q828" s="2"/>
      <c r="R828" s="2"/>
      <c r="T828" s="2"/>
      <c r="U828" s="2"/>
      <c r="W828" s="2"/>
      <c r="X828" s="2"/>
      <c r="Z828" s="2"/>
      <c r="AA828" s="2"/>
      <c r="AC828" s="2"/>
      <c r="AD828" s="2"/>
      <c r="AF828" s="2"/>
      <c r="AG828" s="2"/>
      <c r="AI828" s="2"/>
      <c r="AJ828" s="2"/>
      <c r="AL828" s="2"/>
      <c r="AM828" s="2"/>
      <c r="AO828" s="2"/>
      <c r="AP828" s="2"/>
    </row>
    <row r="829" spans="2:42">
      <c r="B829" s="2"/>
      <c r="C829" s="2"/>
      <c r="D829" s="2"/>
      <c r="E829" s="2"/>
      <c r="F829" s="2"/>
      <c r="H829" s="2"/>
      <c r="I829" s="2"/>
      <c r="K829" s="2"/>
      <c r="L829" s="2"/>
      <c r="N829" s="2"/>
      <c r="O829" s="2"/>
      <c r="Q829" s="2"/>
      <c r="R829" s="2"/>
      <c r="T829" s="2"/>
      <c r="U829" s="2"/>
      <c r="W829" s="2"/>
      <c r="X829" s="2"/>
      <c r="Z829" s="2"/>
      <c r="AA829" s="2"/>
      <c r="AC829" s="2"/>
      <c r="AD829" s="2"/>
      <c r="AF829" s="2"/>
      <c r="AG829" s="2"/>
      <c r="AI829" s="2"/>
      <c r="AJ829" s="2"/>
      <c r="AL829" s="2"/>
      <c r="AM829" s="2"/>
      <c r="AO829" s="2"/>
      <c r="AP829" s="2"/>
    </row>
    <row r="830" spans="2:42">
      <c r="B830" s="2"/>
      <c r="C830" s="2"/>
      <c r="D830" s="2"/>
      <c r="E830" s="2"/>
      <c r="F830" s="2"/>
      <c r="H830" s="2"/>
      <c r="I830" s="2"/>
      <c r="K830" s="2"/>
      <c r="L830" s="2"/>
      <c r="N830" s="2"/>
      <c r="O830" s="2"/>
      <c r="Q830" s="2"/>
      <c r="R830" s="2"/>
      <c r="T830" s="2"/>
      <c r="U830" s="2"/>
      <c r="W830" s="2"/>
      <c r="X830" s="2"/>
      <c r="Z830" s="2"/>
      <c r="AA830" s="2"/>
      <c r="AC830" s="2"/>
      <c r="AD830" s="2"/>
      <c r="AF830" s="2"/>
      <c r="AG830" s="2"/>
      <c r="AI830" s="2"/>
      <c r="AJ830" s="2"/>
      <c r="AL830" s="2"/>
      <c r="AM830" s="2"/>
      <c r="AO830" s="2"/>
      <c r="AP830" s="2"/>
    </row>
    <row r="831" spans="2:42">
      <c r="B831" s="2"/>
      <c r="C831" s="2"/>
      <c r="D831" s="2"/>
      <c r="E831" s="2"/>
      <c r="F831" s="2"/>
      <c r="H831" s="2"/>
      <c r="I831" s="2"/>
      <c r="K831" s="2"/>
      <c r="L831" s="2"/>
      <c r="N831" s="2"/>
      <c r="O831" s="2"/>
      <c r="Q831" s="2"/>
      <c r="R831" s="2"/>
      <c r="T831" s="2"/>
      <c r="U831" s="2"/>
      <c r="W831" s="2"/>
      <c r="X831" s="2"/>
      <c r="Z831" s="2"/>
      <c r="AA831" s="2"/>
      <c r="AC831" s="2"/>
      <c r="AD831" s="2"/>
      <c r="AF831" s="2"/>
      <c r="AG831" s="2"/>
      <c r="AI831" s="2"/>
      <c r="AJ831" s="2"/>
      <c r="AL831" s="2"/>
      <c r="AM831" s="2"/>
      <c r="AO831" s="2"/>
      <c r="AP831" s="2"/>
    </row>
    <row r="832" spans="2:42">
      <c r="B832" s="2"/>
      <c r="C832" s="2"/>
      <c r="D832" s="2"/>
      <c r="E832" s="2"/>
      <c r="F832" s="2"/>
      <c r="H832" s="2"/>
      <c r="I832" s="2"/>
      <c r="K832" s="2"/>
      <c r="L832" s="2"/>
      <c r="N832" s="2"/>
      <c r="O832" s="2"/>
      <c r="Q832" s="2"/>
      <c r="R832" s="2"/>
      <c r="T832" s="2"/>
      <c r="U832" s="2"/>
      <c r="W832" s="2"/>
      <c r="X832" s="2"/>
      <c r="Z832" s="2"/>
      <c r="AA832" s="2"/>
      <c r="AC832" s="2"/>
      <c r="AD832" s="2"/>
      <c r="AF832" s="2"/>
      <c r="AG832" s="2"/>
      <c r="AI832" s="2"/>
      <c r="AJ832" s="2"/>
      <c r="AL832" s="2"/>
      <c r="AM832" s="2"/>
      <c r="AO832" s="2"/>
      <c r="AP832" s="2"/>
    </row>
    <row r="833" spans="2:42">
      <c r="B833" s="2"/>
      <c r="C833" s="2"/>
      <c r="D833" s="2"/>
      <c r="E833" s="2"/>
      <c r="F833" s="2"/>
      <c r="H833" s="2"/>
      <c r="I833" s="2"/>
      <c r="K833" s="2"/>
      <c r="L833" s="2"/>
      <c r="N833" s="2"/>
      <c r="O833" s="2"/>
      <c r="Q833" s="2"/>
      <c r="R833" s="2"/>
      <c r="T833" s="2"/>
      <c r="U833" s="2"/>
      <c r="W833" s="2"/>
      <c r="X833" s="2"/>
      <c r="Z833" s="2"/>
      <c r="AA833" s="2"/>
      <c r="AC833" s="2"/>
      <c r="AD833" s="2"/>
      <c r="AF833" s="2"/>
      <c r="AG833" s="2"/>
      <c r="AI833" s="2"/>
      <c r="AJ833" s="2"/>
      <c r="AL833" s="2"/>
      <c r="AM833" s="2"/>
      <c r="AO833" s="2"/>
      <c r="AP833" s="2"/>
    </row>
    <row r="834" spans="2:42">
      <c r="B834" s="2"/>
      <c r="C834" s="2"/>
      <c r="D834" s="2"/>
      <c r="E834" s="2"/>
      <c r="F834" s="2"/>
      <c r="H834" s="2"/>
      <c r="I834" s="2"/>
      <c r="K834" s="2"/>
      <c r="L834" s="2"/>
      <c r="N834" s="2"/>
      <c r="O834" s="2"/>
      <c r="Q834" s="2"/>
      <c r="R834" s="2"/>
      <c r="T834" s="2"/>
      <c r="U834" s="2"/>
      <c r="W834" s="2"/>
      <c r="X834" s="2"/>
      <c r="Z834" s="2"/>
      <c r="AA834" s="2"/>
      <c r="AC834" s="2"/>
      <c r="AD834" s="2"/>
      <c r="AF834" s="2"/>
      <c r="AG834" s="2"/>
      <c r="AI834" s="2"/>
      <c r="AJ834" s="2"/>
      <c r="AL834" s="2"/>
      <c r="AM834" s="2"/>
      <c r="AO834" s="2"/>
      <c r="AP834" s="2"/>
    </row>
    <row r="835" spans="2:42">
      <c r="B835" s="2"/>
      <c r="C835" s="2"/>
      <c r="D835" s="2"/>
      <c r="E835" s="2"/>
      <c r="F835" s="2"/>
      <c r="H835" s="2"/>
      <c r="I835" s="2"/>
      <c r="K835" s="2"/>
      <c r="L835" s="2"/>
      <c r="N835" s="2"/>
      <c r="O835" s="2"/>
      <c r="Q835" s="2"/>
      <c r="R835" s="2"/>
      <c r="T835" s="2"/>
      <c r="U835" s="2"/>
      <c r="W835" s="2"/>
      <c r="X835" s="2"/>
      <c r="Z835" s="2"/>
      <c r="AA835" s="2"/>
      <c r="AC835" s="2"/>
      <c r="AD835" s="2"/>
      <c r="AF835" s="2"/>
      <c r="AG835" s="2"/>
      <c r="AI835" s="2"/>
      <c r="AJ835" s="2"/>
      <c r="AL835" s="2"/>
      <c r="AM835" s="2"/>
      <c r="AO835" s="2"/>
      <c r="AP835" s="2"/>
    </row>
    <row r="836" spans="2:42">
      <c r="B836" s="2"/>
      <c r="C836" s="2"/>
      <c r="D836" s="2"/>
      <c r="E836" s="2"/>
      <c r="F836" s="2"/>
      <c r="H836" s="2"/>
      <c r="I836" s="2"/>
      <c r="K836" s="2"/>
      <c r="L836" s="2"/>
      <c r="N836" s="2"/>
      <c r="O836" s="2"/>
      <c r="Q836" s="2"/>
      <c r="R836" s="2"/>
      <c r="T836" s="2"/>
      <c r="U836" s="2"/>
      <c r="W836" s="2"/>
      <c r="X836" s="2"/>
      <c r="Z836" s="2"/>
      <c r="AA836" s="2"/>
      <c r="AC836" s="2"/>
      <c r="AD836" s="2"/>
      <c r="AF836" s="2"/>
      <c r="AG836" s="2"/>
      <c r="AI836" s="2"/>
      <c r="AJ836" s="2"/>
      <c r="AL836" s="2"/>
      <c r="AM836" s="2"/>
      <c r="AO836" s="2"/>
      <c r="AP836" s="2"/>
    </row>
    <row r="837" spans="2:42">
      <c r="B837" s="2"/>
      <c r="C837" s="2"/>
      <c r="D837" s="2"/>
      <c r="E837" s="2"/>
      <c r="F837" s="2"/>
      <c r="H837" s="2"/>
      <c r="I837" s="2"/>
      <c r="K837" s="2"/>
      <c r="L837" s="2"/>
      <c r="N837" s="2"/>
      <c r="O837" s="2"/>
      <c r="Q837" s="2"/>
      <c r="R837" s="2"/>
      <c r="T837" s="2"/>
      <c r="U837" s="2"/>
      <c r="W837" s="2"/>
      <c r="X837" s="2"/>
      <c r="Z837" s="2"/>
      <c r="AA837" s="2"/>
      <c r="AC837" s="2"/>
      <c r="AD837" s="2"/>
      <c r="AF837" s="2"/>
      <c r="AG837" s="2"/>
      <c r="AI837" s="2"/>
      <c r="AJ837" s="2"/>
      <c r="AL837" s="2"/>
      <c r="AM837" s="2"/>
      <c r="AO837" s="2"/>
      <c r="AP837" s="2"/>
    </row>
    <row r="838" spans="2:42">
      <c r="B838" s="2"/>
      <c r="C838" s="2"/>
      <c r="D838" s="2"/>
      <c r="E838" s="2"/>
      <c r="F838" s="2"/>
      <c r="H838" s="2"/>
      <c r="I838" s="2"/>
      <c r="K838" s="2"/>
      <c r="L838" s="2"/>
      <c r="N838" s="2"/>
      <c r="O838" s="2"/>
      <c r="Q838" s="2"/>
      <c r="R838" s="2"/>
      <c r="T838" s="2"/>
      <c r="U838" s="2"/>
      <c r="W838" s="2"/>
      <c r="X838" s="2"/>
      <c r="Z838" s="2"/>
      <c r="AA838" s="2"/>
      <c r="AC838" s="2"/>
      <c r="AD838" s="2"/>
      <c r="AF838" s="2"/>
      <c r="AG838" s="2"/>
      <c r="AI838" s="2"/>
      <c r="AJ838" s="2"/>
      <c r="AL838" s="2"/>
      <c r="AM838" s="2"/>
      <c r="AO838" s="2"/>
      <c r="AP838" s="2"/>
    </row>
    <row r="839" spans="2:42">
      <c r="B839" s="2"/>
      <c r="C839" s="2"/>
      <c r="D839" s="2"/>
      <c r="E839" s="2"/>
      <c r="F839" s="2"/>
      <c r="H839" s="2"/>
      <c r="I839" s="2"/>
      <c r="K839" s="2"/>
      <c r="L839" s="2"/>
      <c r="N839" s="2"/>
      <c r="O839" s="2"/>
      <c r="Q839" s="2"/>
      <c r="R839" s="2"/>
      <c r="T839" s="2"/>
      <c r="U839" s="2"/>
      <c r="W839" s="2"/>
      <c r="X839" s="2"/>
      <c r="Z839" s="2"/>
      <c r="AA839" s="2"/>
      <c r="AC839" s="2"/>
      <c r="AD839" s="2"/>
      <c r="AF839" s="2"/>
      <c r="AG839" s="2"/>
      <c r="AI839" s="2"/>
      <c r="AJ839" s="2"/>
      <c r="AL839" s="2"/>
      <c r="AM839" s="2"/>
      <c r="AO839" s="2"/>
      <c r="AP839" s="2"/>
    </row>
    <row r="840" spans="2:42">
      <c r="B840" s="2"/>
      <c r="C840" s="2"/>
      <c r="D840" s="2"/>
      <c r="E840" s="2"/>
      <c r="F840" s="2"/>
      <c r="H840" s="2"/>
      <c r="I840" s="2"/>
      <c r="K840" s="2"/>
      <c r="L840" s="2"/>
      <c r="N840" s="2"/>
      <c r="O840" s="2"/>
      <c r="Q840" s="2"/>
      <c r="R840" s="2"/>
      <c r="T840" s="2"/>
      <c r="U840" s="2"/>
      <c r="W840" s="2"/>
      <c r="X840" s="2"/>
      <c r="Z840" s="2"/>
      <c r="AA840" s="2"/>
      <c r="AC840" s="2"/>
      <c r="AD840" s="2"/>
      <c r="AF840" s="2"/>
      <c r="AG840" s="2"/>
      <c r="AI840" s="2"/>
      <c r="AJ840" s="2"/>
      <c r="AL840" s="2"/>
      <c r="AM840" s="2"/>
      <c r="AO840" s="2"/>
      <c r="AP840" s="2"/>
    </row>
    <row r="841" spans="2:42">
      <c r="B841" s="2"/>
      <c r="C841" s="2"/>
      <c r="D841" s="2"/>
      <c r="E841" s="2"/>
      <c r="F841" s="2"/>
      <c r="H841" s="2"/>
      <c r="I841" s="2"/>
      <c r="K841" s="2"/>
      <c r="L841" s="2"/>
      <c r="N841" s="2"/>
      <c r="O841" s="2"/>
      <c r="Q841" s="2"/>
      <c r="R841" s="2"/>
      <c r="T841" s="2"/>
      <c r="U841" s="2"/>
      <c r="W841" s="2"/>
      <c r="X841" s="2"/>
      <c r="Z841" s="2"/>
      <c r="AA841" s="2"/>
      <c r="AC841" s="2"/>
      <c r="AD841" s="2"/>
      <c r="AF841" s="2"/>
      <c r="AG841" s="2"/>
      <c r="AI841" s="2"/>
      <c r="AJ841" s="2"/>
      <c r="AL841" s="2"/>
      <c r="AM841" s="2"/>
      <c r="AO841" s="2"/>
      <c r="AP841" s="2"/>
    </row>
    <row r="842" spans="2:42">
      <c r="B842" s="2"/>
      <c r="C842" s="2"/>
      <c r="D842" s="2"/>
      <c r="E842" s="2"/>
      <c r="F842" s="2"/>
      <c r="H842" s="2"/>
      <c r="I842" s="2"/>
      <c r="K842" s="2"/>
      <c r="L842" s="2"/>
      <c r="N842" s="2"/>
      <c r="O842" s="2"/>
      <c r="Q842" s="2"/>
      <c r="R842" s="2"/>
      <c r="T842" s="2"/>
      <c r="U842" s="2"/>
      <c r="W842" s="2"/>
      <c r="X842" s="2"/>
      <c r="Z842" s="2"/>
      <c r="AA842" s="2"/>
      <c r="AC842" s="2"/>
      <c r="AD842" s="2"/>
      <c r="AF842" s="2"/>
      <c r="AG842" s="2"/>
      <c r="AI842" s="2"/>
      <c r="AJ842" s="2"/>
      <c r="AL842" s="2"/>
      <c r="AM842" s="2"/>
      <c r="AO842" s="2"/>
      <c r="AP842" s="2"/>
    </row>
    <row r="843" spans="2:42">
      <c r="B843" s="2"/>
      <c r="C843" s="2"/>
      <c r="D843" s="2"/>
      <c r="E843" s="2"/>
      <c r="F843" s="2"/>
      <c r="H843" s="2"/>
      <c r="I843" s="2"/>
      <c r="K843" s="2"/>
      <c r="L843" s="2"/>
      <c r="N843" s="2"/>
      <c r="O843" s="2"/>
      <c r="Q843" s="2"/>
      <c r="R843" s="2"/>
      <c r="T843" s="2"/>
      <c r="U843" s="2"/>
      <c r="W843" s="2"/>
      <c r="X843" s="2"/>
      <c r="Z843" s="2"/>
      <c r="AA843" s="2"/>
      <c r="AC843" s="2"/>
      <c r="AD843" s="2"/>
      <c r="AF843" s="2"/>
      <c r="AG843" s="2"/>
      <c r="AI843" s="2"/>
      <c r="AJ843" s="2"/>
      <c r="AL843" s="2"/>
      <c r="AM843" s="2"/>
      <c r="AO843" s="2"/>
      <c r="AP843" s="2"/>
    </row>
    <row r="844" spans="2:42">
      <c r="B844" s="2"/>
      <c r="C844" s="2"/>
      <c r="D844" s="2"/>
      <c r="E844" s="2"/>
      <c r="F844" s="2"/>
      <c r="H844" s="2"/>
      <c r="I844" s="2"/>
      <c r="K844" s="2"/>
      <c r="L844" s="2"/>
      <c r="N844" s="2"/>
      <c r="O844" s="2"/>
      <c r="Q844" s="2"/>
      <c r="R844" s="2"/>
      <c r="T844" s="2"/>
      <c r="U844" s="2"/>
      <c r="W844" s="2"/>
      <c r="X844" s="2"/>
      <c r="Z844" s="2"/>
      <c r="AA844" s="2"/>
      <c r="AC844" s="2"/>
      <c r="AD844" s="2"/>
      <c r="AF844" s="2"/>
      <c r="AG844" s="2"/>
      <c r="AI844" s="2"/>
      <c r="AJ844" s="2"/>
      <c r="AL844" s="2"/>
      <c r="AM844" s="2"/>
      <c r="AO844" s="2"/>
      <c r="AP844" s="2"/>
    </row>
    <row r="845" spans="2:42">
      <c r="B845" s="2"/>
      <c r="C845" s="2"/>
      <c r="D845" s="2"/>
      <c r="E845" s="2"/>
      <c r="F845" s="2"/>
      <c r="H845" s="2"/>
      <c r="I845" s="2"/>
      <c r="K845" s="2"/>
      <c r="L845" s="2"/>
      <c r="N845" s="2"/>
      <c r="O845" s="2"/>
      <c r="Q845" s="2"/>
      <c r="R845" s="2"/>
      <c r="T845" s="2"/>
      <c r="U845" s="2"/>
      <c r="W845" s="2"/>
      <c r="X845" s="2"/>
      <c r="Z845" s="2"/>
      <c r="AA845" s="2"/>
      <c r="AC845" s="2"/>
      <c r="AD845" s="2"/>
      <c r="AF845" s="2"/>
      <c r="AG845" s="2"/>
      <c r="AI845" s="2"/>
      <c r="AJ845" s="2"/>
      <c r="AL845" s="2"/>
      <c r="AM845" s="2"/>
      <c r="AO845" s="2"/>
      <c r="AP845" s="2"/>
    </row>
    <row r="846" spans="2:42">
      <c r="B846" s="2"/>
      <c r="C846" s="2"/>
      <c r="D846" s="2"/>
      <c r="E846" s="2"/>
      <c r="F846" s="2"/>
      <c r="H846" s="2"/>
      <c r="I846" s="2"/>
      <c r="K846" s="2"/>
      <c r="L846" s="2"/>
      <c r="N846" s="2"/>
      <c r="O846" s="2"/>
      <c r="Q846" s="2"/>
      <c r="R846" s="2"/>
      <c r="T846" s="2"/>
      <c r="U846" s="2"/>
      <c r="W846" s="2"/>
      <c r="X846" s="2"/>
      <c r="Z846" s="2"/>
      <c r="AA846" s="2"/>
      <c r="AC846" s="2"/>
      <c r="AD846" s="2"/>
      <c r="AF846" s="2"/>
      <c r="AG846" s="2"/>
      <c r="AI846" s="2"/>
      <c r="AJ846" s="2"/>
      <c r="AL846" s="2"/>
      <c r="AM846" s="2"/>
      <c r="AO846" s="2"/>
      <c r="AP846" s="2"/>
    </row>
    <row r="847" spans="2:42">
      <c r="B847" s="2"/>
      <c r="C847" s="2"/>
      <c r="D847" s="2"/>
      <c r="E847" s="2"/>
      <c r="F847" s="2"/>
      <c r="H847" s="2"/>
      <c r="I847" s="2"/>
      <c r="K847" s="2"/>
      <c r="L847" s="2"/>
      <c r="N847" s="2"/>
      <c r="O847" s="2"/>
      <c r="Q847" s="2"/>
      <c r="R847" s="2"/>
      <c r="T847" s="2"/>
      <c r="U847" s="2"/>
      <c r="W847" s="2"/>
      <c r="X847" s="2"/>
      <c r="Z847" s="2"/>
      <c r="AA847" s="2"/>
      <c r="AC847" s="2"/>
      <c r="AD847" s="2"/>
      <c r="AF847" s="2"/>
      <c r="AG847" s="2"/>
      <c r="AI847" s="2"/>
      <c r="AJ847" s="2"/>
      <c r="AL847" s="2"/>
      <c r="AM847" s="2"/>
      <c r="AO847" s="2"/>
      <c r="AP847" s="2"/>
    </row>
    <row r="848" spans="2:42">
      <c r="B848" s="2"/>
      <c r="C848" s="2"/>
      <c r="D848" s="2"/>
      <c r="E848" s="2"/>
      <c r="F848" s="2"/>
      <c r="H848" s="2"/>
      <c r="I848" s="2"/>
      <c r="K848" s="2"/>
      <c r="L848" s="2"/>
      <c r="N848" s="2"/>
      <c r="O848" s="2"/>
      <c r="Q848" s="2"/>
      <c r="R848" s="2"/>
      <c r="T848" s="2"/>
      <c r="U848" s="2"/>
      <c r="W848" s="2"/>
      <c r="X848" s="2"/>
      <c r="Z848" s="2"/>
      <c r="AA848" s="2"/>
      <c r="AC848" s="2"/>
      <c r="AD848" s="2"/>
      <c r="AF848" s="2"/>
      <c r="AG848" s="2"/>
      <c r="AI848" s="2"/>
      <c r="AJ848" s="2"/>
      <c r="AL848" s="2"/>
      <c r="AM848" s="2"/>
      <c r="AO848" s="2"/>
      <c r="AP848" s="2"/>
    </row>
    <row r="849" spans="2:42">
      <c r="B849" s="2"/>
      <c r="C849" s="2"/>
      <c r="D849" s="2"/>
      <c r="E849" s="2"/>
      <c r="F849" s="2"/>
      <c r="H849" s="2"/>
      <c r="I849" s="2"/>
      <c r="K849" s="2"/>
      <c r="L849" s="2"/>
      <c r="N849" s="2"/>
      <c r="O849" s="2"/>
      <c r="Q849" s="2"/>
      <c r="R849" s="2"/>
      <c r="T849" s="2"/>
      <c r="U849" s="2"/>
      <c r="W849" s="2"/>
      <c r="X849" s="2"/>
      <c r="Z849" s="2"/>
      <c r="AA849" s="2"/>
      <c r="AC849" s="2"/>
      <c r="AD849" s="2"/>
      <c r="AF849" s="2"/>
      <c r="AG849" s="2"/>
      <c r="AI849" s="2"/>
      <c r="AJ849" s="2"/>
      <c r="AL849" s="2"/>
      <c r="AM849" s="2"/>
      <c r="AO849" s="2"/>
      <c r="AP849" s="2"/>
    </row>
    <row r="850" spans="2:42">
      <c r="B850" s="2"/>
      <c r="C850" s="2"/>
      <c r="D850" s="2"/>
      <c r="E850" s="2"/>
      <c r="F850" s="2"/>
      <c r="H850" s="2"/>
      <c r="I850" s="2"/>
      <c r="K850" s="2"/>
      <c r="L850" s="2"/>
      <c r="N850" s="2"/>
      <c r="O850" s="2"/>
      <c r="Q850" s="2"/>
      <c r="R850" s="2"/>
      <c r="T850" s="2"/>
      <c r="U850" s="2"/>
      <c r="W850" s="2"/>
      <c r="X850" s="2"/>
      <c r="Z850" s="2"/>
      <c r="AA850" s="2"/>
      <c r="AC850" s="2"/>
      <c r="AD850" s="2"/>
      <c r="AF850" s="2"/>
      <c r="AG850" s="2"/>
      <c r="AI850" s="2"/>
      <c r="AJ850" s="2"/>
      <c r="AL850" s="2"/>
      <c r="AM850" s="2"/>
      <c r="AO850" s="2"/>
      <c r="AP850" s="2"/>
    </row>
    <row r="851" spans="2:42">
      <c r="B851" s="2"/>
      <c r="C851" s="2"/>
      <c r="D851" s="2"/>
      <c r="E851" s="2"/>
      <c r="F851" s="2"/>
      <c r="H851" s="2"/>
      <c r="I851" s="2"/>
      <c r="K851" s="2"/>
      <c r="L851" s="2"/>
      <c r="N851" s="2"/>
      <c r="O851" s="2"/>
      <c r="Q851" s="2"/>
      <c r="R851" s="2"/>
      <c r="T851" s="2"/>
      <c r="U851" s="2"/>
      <c r="W851" s="2"/>
      <c r="X851" s="2"/>
      <c r="Z851" s="2"/>
      <c r="AA851" s="2"/>
      <c r="AC851" s="2"/>
      <c r="AD851" s="2"/>
      <c r="AF851" s="2"/>
      <c r="AG851" s="2"/>
      <c r="AI851" s="2"/>
      <c r="AJ851" s="2"/>
      <c r="AL851" s="2"/>
      <c r="AM851" s="2"/>
      <c r="AO851" s="2"/>
      <c r="AP851" s="2"/>
    </row>
    <row r="852" spans="2:42">
      <c r="B852" s="2"/>
      <c r="C852" s="2"/>
      <c r="D852" s="2"/>
      <c r="E852" s="2"/>
      <c r="F852" s="2"/>
      <c r="H852" s="2"/>
      <c r="I852" s="2"/>
      <c r="K852" s="2"/>
      <c r="L852" s="2"/>
      <c r="N852" s="2"/>
      <c r="O852" s="2"/>
      <c r="Q852" s="2"/>
      <c r="R852" s="2"/>
      <c r="T852" s="2"/>
      <c r="U852" s="2"/>
      <c r="W852" s="2"/>
      <c r="X852" s="2"/>
      <c r="Z852" s="2"/>
      <c r="AA852" s="2"/>
      <c r="AC852" s="2"/>
      <c r="AD852" s="2"/>
      <c r="AF852" s="2"/>
      <c r="AG852" s="2"/>
      <c r="AI852" s="2"/>
      <c r="AJ852" s="2"/>
      <c r="AL852" s="2"/>
      <c r="AM852" s="2"/>
      <c r="AO852" s="2"/>
      <c r="AP852" s="2"/>
    </row>
    <row r="853" spans="2:42">
      <c r="B853" s="2"/>
      <c r="C853" s="2"/>
      <c r="D853" s="2"/>
      <c r="E853" s="2"/>
      <c r="F853" s="2"/>
      <c r="H853" s="2"/>
      <c r="I853" s="2"/>
      <c r="K853" s="2"/>
      <c r="L853" s="2"/>
      <c r="N853" s="2"/>
      <c r="O853" s="2"/>
      <c r="Q853" s="2"/>
      <c r="R853" s="2"/>
      <c r="T853" s="2"/>
      <c r="U853" s="2"/>
      <c r="W853" s="2"/>
      <c r="X853" s="2"/>
      <c r="Z853" s="2"/>
      <c r="AA853" s="2"/>
      <c r="AC853" s="2"/>
      <c r="AD853" s="2"/>
      <c r="AF853" s="2"/>
      <c r="AG853" s="2"/>
      <c r="AI853" s="2"/>
      <c r="AJ853" s="2"/>
      <c r="AL853" s="2"/>
      <c r="AM853" s="2"/>
      <c r="AO853" s="2"/>
      <c r="AP853" s="2"/>
    </row>
    <row r="854" spans="2:42">
      <c r="B854" s="2"/>
      <c r="C854" s="2"/>
      <c r="D854" s="2"/>
      <c r="E854" s="2"/>
      <c r="F854" s="2"/>
      <c r="H854" s="2"/>
      <c r="I854" s="2"/>
      <c r="K854" s="2"/>
      <c r="L854" s="2"/>
      <c r="N854" s="2"/>
      <c r="O854" s="2"/>
      <c r="Q854" s="2"/>
      <c r="R854" s="2"/>
      <c r="T854" s="2"/>
      <c r="U854" s="2"/>
      <c r="W854" s="2"/>
      <c r="X854" s="2"/>
      <c r="Z854" s="2"/>
      <c r="AA854" s="2"/>
      <c r="AC854" s="2"/>
      <c r="AD854" s="2"/>
      <c r="AF854" s="2"/>
      <c r="AG854" s="2"/>
      <c r="AI854" s="2"/>
      <c r="AJ854" s="2"/>
      <c r="AL854" s="2"/>
      <c r="AM854" s="2"/>
      <c r="AO854" s="2"/>
      <c r="AP854" s="2"/>
    </row>
    <row r="855" spans="2:42">
      <c r="B855" s="2"/>
      <c r="C855" s="2"/>
      <c r="D855" s="2"/>
      <c r="E855" s="2"/>
      <c r="F855" s="2"/>
      <c r="H855" s="2"/>
      <c r="I855" s="2"/>
      <c r="K855" s="2"/>
      <c r="L855" s="2"/>
      <c r="N855" s="2"/>
      <c r="O855" s="2"/>
      <c r="Q855" s="2"/>
      <c r="R855" s="2"/>
      <c r="T855" s="2"/>
      <c r="U855" s="2"/>
      <c r="W855" s="2"/>
      <c r="X855" s="2"/>
      <c r="Z855" s="2"/>
      <c r="AA855" s="2"/>
      <c r="AC855" s="2"/>
      <c r="AD855" s="2"/>
      <c r="AF855" s="2"/>
      <c r="AG855" s="2"/>
      <c r="AI855" s="2"/>
      <c r="AJ855" s="2"/>
      <c r="AL855" s="2"/>
      <c r="AM855" s="2"/>
      <c r="AO855" s="2"/>
      <c r="AP855" s="2"/>
    </row>
    <row r="856" spans="2:42">
      <c r="B856" s="2"/>
      <c r="C856" s="2"/>
      <c r="D856" s="2"/>
      <c r="E856" s="2"/>
      <c r="F856" s="2"/>
      <c r="H856" s="2"/>
      <c r="I856" s="2"/>
      <c r="K856" s="2"/>
      <c r="L856" s="2"/>
      <c r="N856" s="2"/>
      <c r="O856" s="2"/>
      <c r="Q856" s="2"/>
      <c r="R856" s="2"/>
      <c r="T856" s="2"/>
      <c r="U856" s="2"/>
      <c r="W856" s="2"/>
      <c r="X856" s="2"/>
      <c r="Z856" s="2"/>
      <c r="AA856" s="2"/>
      <c r="AC856" s="2"/>
      <c r="AD856" s="2"/>
      <c r="AF856" s="2"/>
      <c r="AG856" s="2"/>
      <c r="AI856" s="2"/>
      <c r="AJ856" s="2"/>
      <c r="AL856" s="2"/>
      <c r="AM856" s="2"/>
      <c r="AO856" s="2"/>
      <c r="AP856" s="2"/>
    </row>
    <row r="857" spans="2:42">
      <c r="B857" s="2"/>
      <c r="C857" s="2"/>
      <c r="D857" s="2"/>
      <c r="E857" s="2"/>
      <c r="F857" s="2"/>
      <c r="H857" s="2"/>
      <c r="I857" s="2"/>
      <c r="K857" s="2"/>
      <c r="L857" s="2"/>
      <c r="N857" s="2"/>
      <c r="O857" s="2"/>
      <c r="Q857" s="2"/>
      <c r="R857" s="2"/>
      <c r="T857" s="2"/>
      <c r="U857" s="2"/>
      <c r="W857" s="2"/>
      <c r="X857" s="2"/>
      <c r="Z857" s="2"/>
      <c r="AA857" s="2"/>
      <c r="AC857" s="2"/>
      <c r="AD857" s="2"/>
      <c r="AF857" s="2"/>
      <c r="AG857" s="2"/>
      <c r="AI857" s="2"/>
      <c r="AJ857" s="2"/>
      <c r="AL857" s="2"/>
      <c r="AM857" s="2"/>
      <c r="AO857" s="2"/>
      <c r="AP857" s="2"/>
    </row>
    <row r="858" spans="2:42">
      <c r="B858" s="2"/>
      <c r="C858" s="2"/>
      <c r="D858" s="2"/>
      <c r="E858" s="2"/>
      <c r="F858" s="2"/>
      <c r="H858" s="2"/>
      <c r="I858" s="2"/>
      <c r="K858" s="2"/>
      <c r="L858" s="2"/>
      <c r="N858" s="2"/>
      <c r="O858" s="2"/>
      <c r="Q858" s="2"/>
      <c r="R858" s="2"/>
      <c r="T858" s="2"/>
      <c r="U858" s="2"/>
      <c r="W858" s="2"/>
      <c r="X858" s="2"/>
      <c r="Z858" s="2"/>
      <c r="AA858" s="2"/>
      <c r="AC858" s="2"/>
      <c r="AD858" s="2"/>
      <c r="AF858" s="2"/>
      <c r="AG858" s="2"/>
      <c r="AI858" s="2"/>
      <c r="AJ858" s="2"/>
      <c r="AL858" s="2"/>
      <c r="AM858" s="2"/>
      <c r="AO858" s="2"/>
      <c r="AP858" s="2"/>
    </row>
    <row r="859" spans="2:42">
      <c r="B859" s="2"/>
      <c r="C859" s="2"/>
      <c r="D859" s="2"/>
      <c r="E859" s="2"/>
      <c r="F859" s="2"/>
      <c r="H859" s="2"/>
      <c r="I859" s="2"/>
      <c r="K859" s="2"/>
      <c r="L859" s="2"/>
      <c r="N859" s="2"/>
      <c r="O859" s="2"/>
      <c r="Q859" s="2"/>
      <c r="R859" s="2"/>
      <c r="T859" s="2"/>
      <c r="U859" s="2"/>
      <c r="W859" s="2"/>
      <c r="X859" s="2"/>
      <c r="Z859" s="2"/>
      <c r="AA859" s="2"/>
      <c r="AC859" s="2"/>
      <c r="AD859" s="2"/>
      <c r="AF859" s="2"/>
      <c r="AG859" s="2"/>
      <c r="AI859" s="2"/>
      <c r="AJ859" s="2"/>
      <c r="AL859" s="2"/>
      <c r="AM859" s="2"/>
      <c r="AO859" s="2"/>
      <c r="AP859" s="2"/>
    </row>
    <row r="860" spans="2:42">
      <c r="B860" s="2"/>
      <c r="C860" s="2"/>
      <c r="D860" s="2"/>
      <c r="E860" s="2"/>
      <c r="F860" s="2"/>
      <c r="H860" s="2"/>
      <c r="I860" s="2"/>
      <c r="K860" s="2"/>
      <c r="L860" s="2"/>
      <c r="N860" s="2"/>
      <c r="O860" s="2"/>
      <c r="Q860" s="2"/>
      <c r="R860" s="2"/>
      <c r="T860" s="2"/>
      <c r="U860" s="2"/>
      <c r="W860" s="2"/>
      <c r="X860" s="2"/>
      <c r="Z860" s="2"/>
      <c r="AA860" s="2"/>
      <c r="AC860" s="2"/>
      <c r="AD860" s="2"/>
      <c r="AF860" s="2"/>
      <c r="AG860" s="2"/>
      <c r="AI860" s="2"/>
      <c r="AJ860" s="2"/>
      <c r="AL860" s="2"/>
      <c r="AM860" s="2"/>
      <c r="AO860" s="2"/>
      <c r="AP860" s="2"/>
    </row>
    <row r="861" spans="2:42">
      <c r="B861" s="2"/>
      <c r="C861" s="2"/>
      <c r="D861" s="2"/>
      <c r="E861" s="2"/>
      <c r="F861" s="2"/>
      <c r="H861" s="2"/>
      <c r="I861" s="2"/>
      <c r="K861" s="2"/>
      <c r="L861" s="2"/>
      <c r="N861" s="2"/>
      <c r="O861" s="2"/>
      <c r="Q861" s="2"/>
      <c r="R861" s="2"/>
      <c r="T861" s="2"/>
      <c r="U861" s="2"/>
      <c r="W861" s="2"/>
      <c r="X861" s="2"/>
      <c r="Z861" s="2"/>
      <c r="AA861" s="2"/>
      <c r="AC861" s="2"/>
      <c r="AD861" s="2"/>
      <c r="AF861" s="2"/>
      <c r="AG861" s="2"/>
      <c r="AI861" s="2"/>
      <c r="AJ861" s="2"/>
      <c r="AL861" s="2"/>
      <c r="AM861" s="2"/>
      <c r="AO861" s="2"/>
      <c r="AP861" s="2"/>
    </row>
    <row r="862" spans="2:42">
      <c r="B862" s="2"/>
      <c r="C862" s="2"/>
      <c r="D862" s="2"/>
      <c r="E862" s="2"/>
      <c r="F862" s="2"/>
      <c r="H862" s="2"/>
      <c r="I862" s="2"/>
      <c r="K862" s="2"/>
      <c r="L862" s="2"/>
      <c r="N862" s="2"/>
      <c r="O862" s="2"/>
      <c r="Q862" s="2"/>
      <c r="R862" s="2"/>
      <c r="T862" s="2"/>
      <c r="U862" s="2"/>
      <c r="W862" s="2"/>
      <c r="X862" s="2"/>
      <c r="Z862" s="2"/>
      <c r="AA862" s="2"/>
      <c r="AC862" s="2"/>
      <c r="AD862" s="2"/>
      <c r="AF862" s="2"/>
      <c r="AG862" s="2"/>
      <c r="AI862" s="2"/>
      <c r="AJ862" s="2"/>
      <c r="AL862" s="2"/>
      <c r="AM862" s="2"/>
      <c r="AO862" s="2"/>
      <c r="AP862" s="2"/>
    </row>
    <row r="863" spans="2:42">
      <c r="B863" s="2"/>
      <c r="C863" s="2"/>
      <c r="D863" s="2"/>
      <c r="E863" s="2"/>
      <c r="F863" s="2"/>
      <c r="H863" s="2"/>
      <c r="I863" s="2"/>
      <c r="K863" s="2"/>
      <c r="L863" s="2"/>
      <c r="N863" s="2"/>
      <c r="O863" s="2"/>
      <c r="Q863" s="2"/>
      <c r="R863" s="2"/>
      <c r="T863" s="2"/>
      <c r="U863" s="2"/>
      <c r="W863" s="2"/>
      <c r="X863" s="2"/>
      <c r="Z863" s="2"/>
      <c r="AA863" s="2"/>
      <c r="AC863" s="2"/>
      <c r="AD863" s="2"/>
      <c r="AF863" s="2"/>
      <c r="AG863" s="2"/>
      <c r="AI863" s="2"/>
      <c r="AJ863" s="2"/>
      <c r="AL863" s="2"/>
      <c r="AM863" s="2"/>
      <c r="AO863" s="2"/>
      <c r="AP863" s="2"/>
    </row>
    <row r="864" spans="2:42">
      <c r="B864" s="2"/>
      <c r="C864" s="2"/>
      <c r="D864" s="2"/>
      <c r="E864" s="2"/>
      <c r="F864" s="2"/>
      <c r="H864" s="2"/>
      <c r="I864" s="2"/>
      <c r="K864" s="2"/>
      <c r="L864" s="2"/>
      <c r="N864" s="2"/>
      <c r="O864" s="2"/>
      <c r="Q864" s="2"/>
      <c r="R864" s="2"/>
      <c r="T864" s="2"/>
      <c r="U864" s="2"/>
      <c r="W864" s="2"/>
      <c r="X864" s="2"/>
      <c r="Z864" s="2"/>
      <c r="AA864" s="2"/>
      <c r="AC864" s="2"/>
      <c r="AD864" s="2"/>
      <c r="AF864" s="2"/>
      <c r="AG864" s="2"/>
      <c r="AI864" s="2"/>
      <c r="AJ864" s="2"/>
      <c r="AL864" s="2"/>
      <c r="AM864" s="2"/>
      <c r="AO864" s="2"/>
      <c r="AP864" s="2"/>
    </row>
    <row r="865" spans="2:42">
      <c r="B865" s="2"/>
      <c r="C865" s="2"/>
      <c r="D865" s="2"/>
      <c r="E865" s="2"/>
      <c r="F865" s="2"/>
      <c r="H865" s="2"/>
      <c r="I865" s="2"/>
      <c r="K865" s="2"/>
      <c r="L865" s="2"/>
      <c r="N865" s="2"/>
      <c r="O865" s="2"/>
      <c r="Q865" s="2"/>
      <c r="R865" s="2"/>
      <c r="T865" s="2"/>
      <c r="U865" s="2"/>
      <c r="W865" s="2"/>
      <c r="X865" s="2"/>
      <c r="Z865" s="2"/>
      <c r="AA865" s="2"/>
      <c r="AC865" s="2"/>
      <c r="AD865" s="2"/>
      <c r="AF865" s="2"/>
      <c r="AG865" s="2"/>
      <c r="AI865" s="2"/>
      <c r="AJ865" s="2"/>
      <c r="AL865" s="2"/>
      <c r="AM865" s="2"/>
      <c r="AO865" s="2"/>
      <c r="AP865" s="2"/>
    </row>
    <row r="866" spans="2:42">
      <c r="B866" s="2"/>
      <c r="C866" s="2"/>
      <c r="D866" s="2"/>
      <c r="E866" s="2"/>
      <c r="F866" s="2"/>
      <c r="H866" s="2"/>
      <c r="I866" s="2"/>
      <c r="K866" s="2"/>
      <c r="L866" s="2"/>
      <c r="N866" s="2"/>
      <c r="O866" s="2"/>
      <c r="Q866" s="2"/>
      <c r="R866" s="2"/>
      <c r="T866" s="2"/>
      <c r="U866" s="2"/>
      <c r="W866" s="2"/>
      <c r="X866" s="2"/>
      <c r="Z866" s="2"/>
      <c r="AA866" s="2"/>
      <c r="AC866" s="2"/>
      <c r="AD866" s="2"/>
      <c r="AF866" s="2"/>
      <c r="AG866" s="2"/>
      <c r="AI866" s="2"/>
      <c r="AJ866" s="2"/>
      <c r="AL866" s="2"/>
      <c r="AM866" s="2"/>
      <c r="AO866" s="2"/>
      <c r="AP866" s="2"/>
    </row>
    <row r="867" spans="2:42">
      <c r="B867" s="2"/>
      <c r="C867" s="2"/>
      <c r="D867" s="2"/>
      <c r="E867" s="2"/>
      <c r="F867" s="2"/>
      <c r="H867" s="2"/>
      <c r="I867" s="2"/>
      <c r="K867" s="2"/>
      <c r="L867" s="2"/>
      <c r="N867" s="2"/>
      <c r="O867" s="2"/>
      <c r="Q867" s="2"/>
      <c r="R867" s="2"/>
      <c r="T867" s="2"/>
      <c r="U867" s="2"/>
      <c r="W867" s="2"/>
      <c r="X867" s="2"/>
      <c r="Z867" s="2"/>
      <c r="AA867" s="2"/>
      <c r="AC867" s="2"/>
      <c r="AD867" s="2"/>
      <c r="AF867" s="2"/>
      <c r="AG867" s="2"/>
      <c r="AI867" s="2"/>
      <c r="AJ867" s="2"/>
      <c r="AL867" s="2"/>
      <c r="AM867" s="2"/>
      <c r="AO867" s="2"/>
      <c r="AP867" s="2"/>
    </row>
    <row r="868" spans="2:42">
      <c r="B868" s="2"/>
      <c r="C868" s="2"/>
      <c r="D868" s="2"/>
      <c r="E868" s="2"/>
      <c r="F868" s="2"/>
      <c r="H868" s="2"/>
      <c r="I868" s="2"/>
      <c r="K868" s="2"/>
      <c r="L868" s="2"/>
      <c r="N868" s="2"/>
      <c r="O868" s="2"/>
      <c r="Q868" s="2"/>
      <c r="R868" s="2"/>
      <c r="T868" s="2"/>
      <c r="U868" s="2"/>
      <c r="W868" s="2"/>
      <c r="X868" s="2"/>
      <c r="Z868" s="2"/>
      <c r="AA868" s="2"/>
      <c r="AC868" s="2"/>
      <c r="AD868" s="2"/>
      <c r="AF868" s="2"/>
      <c r="AG868" s="2"/>
      <c r="AI868" s="2"/>
      <c r="AJ868" s="2"/>
      <c r="AL868" s="2"/>
      <c r="AM868" s="2"/>
      <c r="AO868" s="2"/>
      <c r="AP868" s="2"/>
    </row>
    <row r="869" spans="2:42">
      <c r="B869" s="2"/>
      <c r="C869" s="2"/>
      <c r="D869" s="2"/>
      <c r="E869" s="2"/>
      <c r="F869" s="2"/>
      <c r="H869" s="2"/>
      <c r="I869" s="2"/>
      <c r="K869" s="2"/>
      <c r="L869" s="2"/>
      <c r="N869" s="2"/>
      <c r="O869" s="2"/>
      <c r="Q869" s="2"/>
      <c r="R869" s="2"/>
      <c r="T869" s="2"/>
      <c r="U869" s="2"/>
      <c r="W869" s="2"/>
      <c r="X869" s="2"/>
      <c r="Z869" s="2"/>
      <c r="AA869" s="2"/>
      <c r="AC869" s="2"/>
      <c r="AD869" s="2"/>
      <c r="AF869" s="2"/>
      <c r="AG869" s="2"/>
      <c r="AI869" s="2"/>
      <c r="AJ869" s="2"/>
      <c r="AL869" s="2"/>
      <c r="AM869" s="2"/>
      <c r="AO869" s="2"/>
      <c r="AP869" s="2"/>
    </row>
    <row r="870" spans="2:42">
      <c r="B870" s="2"/>
      <c r="C870" s="2"/>
      <c r="D870" s="2"/>
      <c r="E870" s="2"/>
      <c r="F870" s="2"/>
      <c r="H870" s="2"/>
      <c r="I870" s="2"/>
      <c r="K870" s="2"/>
      <c r="L870" s="2"/>
      <c r="N870" s="2"/>
      <c r="O870" s="2"/>
      <c r="Q870" s="2"/>
      <c r="R870" s="2"/>
      <c r="T870" s="2"/>
      <c r="U870" s="2"/>
      <c r="W870" s="2"/>
      <c r="X870" s="2"/>
      <c r="Z870" s="2"/>
      <c r="AA870" s="2"/>
      <c r="AC870" s="2"/>
      <c r="AD870" s="2"/>
      <c r="AF870" s="2"/>
      <c r="AG870" s="2"/>
      <c r="AI870" s="2"/>
      <c r="AJ870" s="2"/>
      <c r="AL870" s="2"/>
      <c r="AM870" s="2"/>
      <c r="AO870" s="2"/>
      <c r="AP870" s="2"/>
    </row>
    <row r="871" spans="2:42">
      <c r="B871" s="2"/>
      <c r="C871" s="2"/>
      <c r="D871" s="2"/>
      <c r="E871" s="2"/>
      <c r="F871" s="2"/>
      <c r="H871" s="2"/>
      <c r="I871" s="2"/>
      <c r="K871" s="2"/>
      <c r="L871" s="2"/>
      <c r="N871" s="2"/>
      <c r="O871" s="2"/>
      <c r="Q871" s="2"/>
      <c r="R871" s="2"/>
      <c r="T871" s="2"/>
      <c r="U871" s="2"/>
      <c r="W871" s="2"/>
      <c r="X871" s="2"/>
      <c r="Z871" s="2"/>
      <c r="AA871" s="2"/>
      <c r="AC871" s="2"/>
      <c r="AD871" s="2"/>
      <c r="AF871" s="2"/>
      <c r="AG871" s="2"/>
      <c r="AI871" s="2"/>
      <c r="AJ871" s="2"/>
      <c r="AL871" s="2"/>
      <c r="AM871" s="2"/>
      <c r="AO871" s="2"/>
      <c r="AP871" s="2"/>
    </row>
    <row r="872" spans="2:42">
      <c r="B872" s="2"/>
      <c r="C872" s="2"/>
      <c r="D872" s="2"/>
      <c r="E872" s="2"/>
      <c r="F872" s="2"/>
      <c r="H872" s="2"/>
      <c r="I872" s="2"/>
      <c r="K872" s="2"/>
      <c r="L872" s="2"/>
      <c r="N872" s="2"/>
      <c r="O872" s="2"/>
      <c r="Q872" s="2"/>
      <c r="R872" s="2"/>
      <c r="T872" s="2"/>
      <c r="U872" s="2"/>
      <c r="W872" s="2"/>
      <c r="X872" s="2"/>
      <c r="Z872" s="2"/>
      <c r="AA872" s="2"/>
      <c r="AC872" s="2"/>
      <c r="AD872" s="2"/>
      <c r="AF872" s="2"/>
      <c r="AG872" s="2"/>
      <c r="AI872" s="2"/>
      <c r="AJ872" s="2"/>
      <c r="AL872" s="2"/>
      <c r="AM872" s="2"/>
      <c r="AO872" s="2"/>
      <c r="AP872" s="2"/>
    </row>
    <row r="873" spans="2:42">
      <c r="B873" s="2"/>
      <c r="C873" s="2"/>
      <c r="D873" s="2"/>
      <c r="E873" s="2"/>
      <c r="F873" s="2"/>
      <c r="H873" s="2"/>
      <c r="I873" s="2"/>
      <c r="K873" s="2"/>
      <c r="L873" s="2"/>
      <c r="N873" s="2"/>
      <c r="O873" s="2"/>
      <c r="Q873" s="2"/>
      <c r="R873" s="2"/>
      <c r="T873" s="2"/>
      <c r="U873" s="2"/>
      <c r="W873" s="2"/>
      <c r="X873" s="2"/>
      <c r="Z873" s="2"/>
      <c r="AA873" s="2"/>
      <c r="AC873" s="2"/>
      <c r="AD873" s="2"/>
      <c r="AF873" s="2"/>
      <c r="AG873" s="2"/>
      <c r="AI873" s="2"/>
      <c r="AJ873" s="2"/>
      <c r="AL873" s="2"/>
      <c r="AM873" s="2"/>
      <c r="AO873" s="2"/>
      <c r="AP873" s="2"/>
    </row>
    <row r="874" spans="2:42">
      <c r="B874" s="2"/>
      <c r="C874" s="2"/>
      <c r="D874" s="2"/>
      <c r="E874" s="2"/>
      <c r="F874" s="2"/>
      <c r="H874" s="2"/>
      <c r="I874" s="2"/>
      <c r="K874" s="2"/>
      <c r="L874" s="2"/>
      <c r="N874" s="2"/>
      <c r="O874" s="2"/>
      <c r="Q874" s="2"/>
      <c r="R874" s="2"/>
      <c r="T874" s="2"/>
      <c r="U874" s="2"/>
      <c r="W874" s="2"/>
      <c r="X874" s="2"/>
      <c r="Z874" s="2"/>
      <c r="AA874" s="2"/>
      <c r="AC874" s="2"/>
      <c r="AD874" s="2"/>
      <c r="AF874" s="2"/>
      <c r="AG874" s="2"/>
      <c r="AI874" s="2"/>
      <c r="AJ874" s="2"/>
      <c r="AL874" s="2"/>
      <c r="AM874" s="2"/>
      <c r="AO874" s="2"/>
      <c r="AP874" s="2"/>
    </row>
    <row r="875" spans="2:42">
      <c r="B875" s="2"/>
      <c r="C875" s="2"/>
      <c r="D875" s="2"/>
      <c r="E875" s="2"/>
      <c r="F875" s="2"/>
      <c r="H875" s="2"/>
      <c r="I875" s="2"/>
      <c r="K875" s="2"/>
      <c r="L875" s="2"/>
      <c r="N875" s="2"/>
      <c r="O875" s="2"/>
      <c r="Q875" s="2"/>
      <c r="R875" s="2"/>
      <c r="T875" s="2"/>
      <c r="U875" s="2"/>
      <c r="W875" s="2"/>
      <c r="X875" s="2"/>
      <c r="Z875" s="2"/>
      <c r="AA875" s="2"/>
      <c r="AC875" s="2"/>
      <c r="AD875" s="2"/>
      <c r="AF875" s="2"/>
      <c r="AG875" s="2"/>
      <c r="AI875" s="2"/>
      <c r="AJ875" s="2"/>
      <c r="AL875" s="2"/>
      <c r="AM875" s="2"/>
      <c r="AO875" s="2"/>
      <c r="AP875" s="2"/>
    </row>
    <row r="876" spans="2:42">
      <c r="B876" s="2"/>
      <c r="C876" s="2"/>
      <c r="D876" s="2"/>
      <c r="E876" s="2"/>
      <c r="F876" s="2"/>
      <c r="H876" s="2"/>
      <c r="I876" s="2"/>
      <c r="K876" s="2"/>
      <c r="L876" s="2"/>
      <c r="N876" s="2"/>
      <c r="O876" s="2"/>
      <c r="Q876" s="2"/>
      <c r="R876" s="2"/>
      <c r="T876" s="2"/>
      <c r="U876" s="2"/>
      <c r="W876" s="2"/>
      <c r="X876" s="2"/>
      <c r="Z876" s="2"/>
      <c r="AA876" s="2"/>
      <c r="AC876" s="2"/>
      <c r="AD876" s="2"/>
      <c r="AF876" s="2"/>
      <c r="AG876" s="2"/>
      <c r="AI876" s="2"/>
      <c r="AJ876" s="2"/>
      <c r="AL876" s="2"/>
      <c r="AM876" s="2"/>
      <c r="AO876" s="2"/>
      <c r="AP876" s="2"/>
    </row>
    <row r="877" spans="2:42">
      <c r="B877" s="2"/>
      <c r="C877" s="2"/>
      <c r="D877" s="2"/>
      <c r="E877" s="2"/>
      <c r="F877" s="2"/>
      <c r="H877" s="2"/>
      <c r="I877" s="2"/>
      <c r="K877" s="2"/>
      <c r="L877" s="2"/>
      <c r="N877" s="2"/>
      <c r="O877" s="2"/>
      <c r="Q877" s="2"/>
      <c r="R877" s="2"/>
      <c r="T877" s="2"/>
      <c r="U877" s="2"/>
      <c r="W877" s="2"/>
      <c r="X877" s="2"/>
      <c r="Z877" s="2"/>
      <c r="AA877" s="2"/>
      <c r="AC877" s="2"/>
      <c r="AD877" s="2"/>
      <c r="AF877" s="2"/>
      <c r="AG877" s="2"/>
      <c r="AI877" s="2"/>
      <c r="AJ877" s="2"/>
      <c r="AL877" s="2"/>
      <c r="AM877" s="2"/>
      <c r="AO877" s="2"/>
      <c r="AP877" s="2"/>
    </row>
    <row r="878" spans="2:42">
      <c r="B878" s="2"/>
      <c r="C878" s="2"/>
      <c r="D878" s="2"/>
      <c r="E878" s="2"/>
      <c r="F878" s="2"/>
      <c r="H878" s="2"/>
      <c r="I878" s="2"/>
      <c r="K878" s="2"/>
      <c r="L878" s="2"/>
      <c r="N878" s="2"/>
      <c r="O878" s="2"/>
      <c r="Q878" s="2"/>
      <c r="R878" s="2"/>
      <c r="T878" s="2"/>
      <c r="U878" s="2"/>
      <c r="W878" s="2"/>
      <c r="X878" s="2"/>
      <c r="Z878" s="2"/>
      <c r="AA878" s="2"/>
      <c r="AC878" s="2"/>
      <c r="AD878" s="2"/>
      <c r="AF878" s="2"/>
      <c r="AG878" s="2"/>
      <c r="AI878" s="2"/>
      <c r="AJ878" s="2"/>
      <c r="AL878" s="2"/>
      <c r="AM878" s="2"/>
      <c r="AO878" s="2"/>
      <c r="AP878" s="2"/>
    </row>
    <row r="879" spans="2:42">
      <c r="B879" s="2"/>
      <c r="C879" s="2"/>
      <c r="D879" s="2"/>
      <c r="E879" s="2"/>
      <c r="F879" s="2"/>
      <c r="H879" s="2"/>
      <c r="I879" s="2"/>
      <c r="K879" s="2"/>
      <c r="L879" s="2"/>
      <c r="N879" s="2"/>
      <c r="O879" s="2"/>
      <c r="Q879" s="2"/>
      <c r="R879" s="2"/>
      <c r="T879" s="2"/>
      <c r="U879" s="2"/>
      <c r="W879" s="2"/>
      <c r="X879" s="2"/>
      <c r="Z879" s="2"/>
      <c r="AA879" s="2"/>
      <c r="AC879" s="2"/>
      <c r="AD879" s="2"/>
      <c r="AF879" s="2"/>
      <c r="AG879" s="2"/>
      <c r="AI879" s="2"/>
      <c r="AJ879" s="2"/>
      <c r="AL879" s="2"/>
      <c r="AM879" s="2"/>
      <c r="AO879" s="2"/>
      <c r="AP879" s="2"/>
    </row>
    <row r="880" spans="2:42">
      <c r="B880" s="2"/>
      <c r="C880" s="2"/>
      <c r="D880" s="2"/>
      <c r="E880" s="2"/>
      <c r="F880" s="2"/>
      <c r="H880" s="2"/>
      <c r="I880" s="2"/>
      <c r="K880" s="2"/>
      <c r="L880" s="2"/>
      <c r="N880" s="2"/>
      <c r="O880" s="2"/>
      <c r="Q880" s="2"/>
      <c r="R880" s="2"/>
      <c r="T880" s="2"/>
      <c r="U880" s="2"/>
      <c r="W880" s="2"/>
      <c r="X880" s="2"/>
      <c r="Z880" s="2"/>
      <c r="AA880" s="2"/>
      <c r="AC880" s="2"/>
      <c r="AD880" s="2"/>
      <c r="AF880" s="2"/>
      <c r="AG880" s="2"/>
      <c r="AI880" s="2"/>
      <c r="AJ880" s="2"/>
      <c r="AL880" s="2"/>
      <c r="AM880" s="2"/>
      <c r="AO880" s="2"/>
      <c r="AP880" s="2"/>
    </row>
    <row r="881" spans="2:42">
      <c r="B881" s="2"/>
      <c r="C881" s="2"/>
      <c r="D881" s="2"/>
      <c r="E881" s="2"/>
      <c r="F881" s="2"/>
      <c r="H881" s="2"/>
      <c r="I881" s="2"/>
      <c r="K881" s="2"/>
      <c r="L881" s="2"/>
      <c r="N881" s="2"/>
      <c r="O881" s="2"/>
      <c r="Q881" s="2"/>
      <c r="R881" s="2"/>
      <c r="T881" s="2"/>
      <c r="U881" s="2"/>
      <c r="W881" s="2"/>
      <c r="X881" s="2"/>
      <c r="Z881" s="2"/>
      <c r="AA881" s="2"/>
      <c r="AC881" s="2"/>
      <c r="AD881" s="2"/>
      <c r="AF881" s="2"/>
      <c r="AG881" s="2"/>
      <c r="AI881" s="2"/>
      <c r="AJ881" s="2"/>
      <c r="AL881" s="2"/>
      <c r="AM881" s="2"/>
      <c r="AO881" s="2"/>
      <c r="AP881" s="2"/>
    </row>
    <row r="882" spans="2:42">
      <c r="B882" s="2"/>
      <c r="C882" s="2"/>
      <c r="D882" s="2"/>
      <c r="E882" s="2"/>
      <c r="F882" s="2"/>
      <c r="H882" s="2"/>
      <c r="I882" s="2"/>
      <c r="K882" s="2"/>
      <c r="L882" s="2"/>
      <c r="N882" s="2"/>
      <c r="O882" s="2"/>
      <c r="Q882" s="2"/>
      <c r="R882" s="2"/>
      <c r="T882" s="2"/>
      <c r="U882" s="2"/>
      <c r="W882" s="2"/>
      <c r="X882" s="2"/>
      <c r="Z882" s="2"/>
      <c r="AA882" s="2"/>
      <c r="AC882" s="2"/>
      <c r="AD882" s="2"/>
      <c r="AF882" s="2"/>
      <c r="AG882" s="2"/>
      <c r="AI882" s="2"/>
      <c r="AJ882" s="2"/>
      <c r="AL882" s="2"/>
      <c r="AM882" s="2"/>
      <c r="AO882" s="2"/>
      <c r="AP882" s="2"/>
    </row>
    <row r="883" spans="2:42">
      <c r="B883" s="2"/>
      <c r="C883" s="2"/>
      <c r="D883" s="2"/>
      <c r="E883" s="2"/>
      <c r="F883" s="2"/>
      <c r="H883" s="2"/>
      <c r="I883" s="2"/>
      <c r="K883" s="2"/>
      <c r="L883" s="2"/>
      <c r="N883" s="2"/>
      <c r="O883" s="2"/>
      <c r="Q883" s="2"/>
      <c r="R883" s="2"/>
      <c r="T883" s="2"/>
      <c r="U883" s="2"/>
      <c r="W883" s="2"/>
      <c r="X883" s="2"/>
      <c r="Z883" s="2"/>
      <c r="AA883" s="2"/>
      <c r="AC883" s="2"/>
      <c r="AD883" s="2"/>
      <c r="AF883" s="2"/>
      <c r="AG883" s="2"/>
      <c r="AI883" s="2"/>
      <c r="AJ883" s="2"/>
      <c r="AL883" s="2"/>
      <c r="AM883" s="2"/>
      <c r="AO883" s="2"/>
      <c r="AP883" s="2"/>
    </row>
    <row r="884" spans="2:42">
      <c r="B884" s="2"/>
      <c r="C884" s="2"/>
      <c r="D884" s="2"/>
      <c r="E884" s="2"/>
      <c r="F884" s="2"/>
      <c r="H884" s="2"/>
      <c r="I884" s="2"/>
      <c r="K884" s="2"/>
      <c r="L884" s="2"/>
      <c r="N884" s="2"/>
      <c r="O884" s="2"/>
      <c r="Q884" s="2"/>
      <c r="R884" s="2"/>
      <c r="T884" s="2"/>
      <c r="U884" s="2"/>
      <c r="W884" s="2"/>
      <c r="X884" s="2"/>
      <c r="Z884" s="2"/>
      <c r="AA884" s="2"/>
      <c r="AC884" s="2"/>
      <c r="AD884" s="2"/>
      <c r="AF884" s="2"/>
      <c r="AG884" s="2"/>
      <c r="AI884" s="2"/>
      <c r="AJ884" s="2"/>
      <c r="AL884" s="2"/>
      <c r="AM884" s="2"/>
      <c r="AO884" s="2"/>
      <c r="AP884" s="2"/>
    </row>
    <row r="885" spans="2:42">
      <c r="B885" s="2"/>
      <c r="C885" s="2"/>
      <c r="D885" s="2"/>
      <c r="E885" s="2"/>
      <c r="F885" s="2"/>
      <c r="H885" s="2"/>
      <c r="I885" s="2"/>
      <c r="K885" s="2"/>
      <c r="L885" s="2"/>
      <c r="N885" s="2"/>
      <c r="O885" s="2"/>
      <c r="Q885" s="2"/>
      <c r="R885" s="2"/>
      <c r="T885" s="2"/>
      <c r="U885" s="2"/>
      <c r="W885" s="2"/>
      <c r="X885" s="2"/>
      <c r="Z885" s="2"/>
      <c r="AA885" s="2"/>
      <c r="AC885" s="2"/>
      <c r="AD885" s="2"/>
      <c r="AF885" s="2"/>
      <c r="AG885" s="2"/>
      <c r="AI885" s="2"/>
      <c r="AJ885" s="2"/>
      <c r="AL885" s="2"/>
      <c r="AM885" s="2"/>
      <c r="AO885" s="2"/>
      <c r="AP885" s="2"/>
    </row>
    <row r="886" spans="2:42">
      <c r="B886" s="2"/>
      <c r="C886" s="2"/>
      <c r="D886" s="2"/>
      <c r="E886" s="2"/>
      <c r="F886" s="2"/>
      <c r="H886" s="2"/>
      <c r="I886" s="2"/>
      <c r="K886" s="2"/>
      <c r="L886" s="2"/>
      <c r="N886" s="2"/>
      <c r="O886" s="2"/>
      <c r="Q886" s="2"/>
      <c r="R886" s="2"/>
      <c r="T886" s="2"/>
      <c r="U886" s="2"/>
      <c r="W886" s="2"/>
      <c r="X886" s="2"/>
      <c r="Z886" s="2"/>
      <c r="AA886" s="2"/>
      <c r="AC886" s="2"/>
      <c r="AD886" s="2"/>
      <c r="AF886" s="2"/>
      <c r="AG886" s="2"/>
      <c r="AI886" s="2"/>
      <c r="AJ886" s="2"/>
      <c r="AL886" s="2"/>
      <c r="AM886" s="2"/>
      <c r="AO886" s="2"/>
      <c r="AP886" s="2"/>
    </row>
    <row r="887" spans="2:42">
      <c r="B887" s="2"/>
      <c r="C887" s="2"/>
      <c r="D887" s="2"/>
      <c r="E887" s="2"/>
      <c r="F887" s="2"/>
      <c r="H887" s="2"/>
      <c r="I887" s="2"/>
      <c r="K887" s="2"/>
      <c r="L887" s="2"/>
      <c r="N887" s="2"/>
      <c r="O887" s="2"/>
      <c r="Q887" s="2"/>
      <c r="R887" s="2"/>
      <c r="T887" s="2"/>
      <c r="U887" s="2"/>
      <c r="W887" s="2"/>
      <c r="X887" s="2"/>
      <c r="Z887" s="2"/>
      <c r="AA887" s="2"/>
      <c r="AC887" s="2"/>
      <c r="AD887" s="2"/>
      <c r="AF887" s="2"/>
      <c r="AG887" s="2"/>
      <c r="AI887" s="2"/>
      <c r="AJ887" s="2"/>
      <c r="AL887" s="2"/>
      <c r="AM887" s="2"/>
      <c r="AO887" s="2"/>
      <c r="AP887" s="2"/>
    </row>
    <row r="888" spans="2:42">
      <c r="B888" s="2"/>
      <c r="C888" s="2"/>
      <c r="D888" s="2"/>
      <c r="E888" s="2"/>
      <c r="F888" s="2"/>
      <c r="H888" s="2"/>
      <c r="I888" s="2"/>
      <c r="K888" s="2"/>
      <c r="L888" s="2"/>
      <c r="N888" s="2"/>
      <c r="O888" s="2"/>
      <c r="Q888" s="2"/>
      <c r="R888" s="2"/>
      <c r="T888" s="2"/>
      <c r="U888" s="2"/>
      <c r="W888" s="2"/>
      <c r="X888" s="2"/>
      <c r="Z888" s="2"/>
      <c r="AA888" s="2"/>
      <c r="AC888" s="2"/>
      <c r="AD888" s="2"/>
      <c r="AF888" s="2"/>
      <c r="AG888" s="2"/>
      <c r="AI888" s="2"/>
      <c r="AJ888" s="2"/>
      <c r="AL888" s="2"/>
      <c r="AM888" s="2"/>
      <c r="AO888" s="2"/>
      <c r="AP888" s="2"/>
    </row>
    <row r="889" spans="2:42">
      <c r="B889" s="2"/>
      <c r="C889" s="2"/>
      <c r="D889" s="2"/>
      <c r="E889" s="2"/>
      <c r="F889" s="2"/>
      <c r="H889" s="2"/>
      <c r="I889" s="2"/>
      <c r="K889" s="2"/>
      <c r="L889" s="2"/>
      <c r="N889" s="2"/>
      <c r="O889" s="2"/>
      <c r="Q889" s="2"/>
      <c r="R889" s="2"/>
      <c r="T889" s="2"/>
      <c r="U889" s="2"/>
      <c r="W889" s="2"/>
      <c r="X889" s="2"/>
      <c r="Z889" s="2"/>
      <c r="AA889" s="2"/>
      <c r="AC889" s="2"/>
      <c r="AD889" s="2"/>
      <c r="AF889" s="2"/>
      <c r="AG889" s="2"/>
      <c r="AI889" s="2"/>
      <c r="AJ889" s="2"/>
      <c r="AL889" s="2"/>
      <c r="AM889" s="2"/>
      <c r="AO889" s="2"/>
      <c r="AP889" s="2"/>
    </row>
    <row r="890" spans="2:42">
      <c r="B890" s="2"/>
      <c r="C890" s="2"/>
      <c r="D890" s="2"/>
      <c r="E890" s="2"/>
      <c r="F890" s="2"/>
      <c r="H890" s="2"/>
      <c r="I890" s="2"/>
      <c r="K890" s="2"/>
      <c r="L890" s="2"/>
      <c r="N890" s="2"/>
      <c r="O890" s="2"/>
      <c r="Q890" s="2"/>
      <c r="R890" s="2"/>
      <c r="T890" s="2"/>
      <c r="U890" s="2"/>
      <c r="W890" s="2"/>
      <c r="X890" s="2"/>
      <c r="Z890" s="2"/>
      <c r="AA890" s="2"/>
      <c r="AC890" s="2"/>
      <c r="AD890" s="2"/>
      <c r="AF890" s="2"/>
      <c r="AG890" s="2"/>
      <c r="AI890" s="2"/>
      <c r="AJ890" s="2"/>
      <c r="AL890" s="2"/>
      <c r="AM890" s="2"/>
      <c r="AO890" s="2"/>
      <c r="AP890" s="2"/>
    </row>
    <row r="891" spans="2:42">
      <c r="B891" s="2"/>
      <c r="C891" s="2"/>
      <c r="D891" s="2"/>
      <c r="E891" s="2"/>
      <c r="F891" s="2"/>
      <c r="H891" s="2"/>
      <c r="I891" s="2"/>
      <c r="K891" s="2"/>
      <c r="L891" s="2"/>
      <c r="N891" s="2"/>
      <c r="O891" s="2"/>
      <c r="Q891" s="2"/>
      <c r="R891" s="2"/>
      <c r="T891" s="2"/>
      <c r="U891" s="2"/>
      <c r="W891" s="2"/>
      <c r="X891" s="2"/>
      <c r="Z891" s="2"/>
      <c r="AA891" s="2"/>
      <c r="AC891" s="2"/>
      <c r="AD891" s="2"/>
      <c r="AF891" s="2"/>
      <c r="AG891" s="2"/>
      <c r="AI891" s="2"/>
      <c r="AJ891" s="2"/>
      <c r="AL891" s="2"/>
      <c r="AM891" s="2"/>
      <c r="AO891" s="2"/>
      <c r="AP891" s="2"/>
    </row>
    <row r="892" spans="2:42">
      <c r="B892" s="2"/>
      <c r="C892" s="2"/>
      <c r="D892" s="2"/>
      <c r="E892" s="2"/>
      <c r="F892" s="2"/>
      <c r="H892" s="2"/>
      <c r="I892" s="2"/>
      <c r="K892" s="2"/>
      <c r="L892" s="2"/>
      <c r="N892" s="2"/>
      <c r="O892" s="2"/>
      <c r="Q892" s="2"/>
      <c r="R892" s="2"/>
      <c r="T892" s="2"/>
      <c r="U892" s="2"/>
      <c r="W892" s="2"/>
      <c r="X892" s="2"/>
      <c r="Z892" s="2"/>
      <c r="AA892" s="2"/>
      <c r="AC892" s="2"/>
      <c r="AD892" s="2"/>
      <c r="AF892" s="2"/>
      <c r="AG892" s="2"/>
      <c r="AI892" s="2"/>
      <c r="AJ892" s="2"/>
      <c r="AL892" s="2"/>
      <c r="AM892" s="2"/>
      <c r="AO892" s="2"/>
      <c r="AP892" s="2"/>
    </row>
    <row r="893" spans="2:42">
      <c r="B893" s="2"/>
      <c r="C893" s="2"/>
      <c r="D893" s="2"/>
      <c r="E893" s="2"/>
      <c r="F893" s="2"/>
      <c r="H893" s="2"/>
      <c r="I893" s="2"/>
      <c r="K893" s="2"/>
      <c r="L893" s="2"/>
      <c r="N893" s="2"/>
      <c r="O893" s="2"/>
      <c r="Q893" s="2"/>
      <c r="R893" s="2"/>
      <c r="T893" s="2"/>
      <c r="U893" s="2"/>
      <c r="W893" s="2"/>
      <c r="X893" s="2"/>
      <c r="Z893" s="2"/>
      <c r="AA893" s="2"/>
      <c r="AC893" s="2"/>
      <c r="AD893" s="2"/>
      <c r="AF893" s="2"/>
      <c r="AG893" s="2"/>
      <c r="AI893" s="2"/>
      <c r="AJ893" s="2"/>
      <c r="AL893" s="2"/>
      <c r="AM893" s="2"/>
      <c r="AO893" s="2"/>
      <c r="AP893" s="2"/>
    </row>
    <row r="894" spans="2:42">
      <c r="B894" s="2"/>
      <c r="C894" s="2"/>
      <c r="D894" s="2"/>
      <c r="E894" s="2"/>
      <c r="F894" s="2"/>
      <c r="H894" s="2"/>
      <c r="I894" s="2"/>
      <c r="K894" s="2"/>
      <c r="L894" s="2"/>
      <c r="N894" s="2"/>
      <c r="O894" s="2"/>
      <c r="Q894" s="2"/>
      <c r="R894" s="2"/>
      <c r="T894" s="2"/>
      <c r="U894" s="2"/>
      <c r="W894" s="2"/>
      <c r="X894" s="2"/>
      <c r="Z894" s="2"/>
      <c r="AA894" s="2"/>
      <c r="AC894" s="2"/>
      <c r="AD894" s="2"/>
      <c r="AF894" s="2"/>
      <c r="AG894" s="2"/>
      <c r="AI894" s="2"/>
      <c r="AJ894" s="2"/>
      <c r="AL894" s="2"/>
      <c r="AM894" s="2"/>
      <c r="AO894" s="2"/>
      <c r="AP894" s="2"/>
    </row>
    <row r="895" spans="2:42">
      <c r="B895" s="2"/>
      <c r="C895" s="2"/>
      <c r="D895" s="2"/>
      <c r="E895" s="2"/>
      <c r="F895" s="2"/>
      <c r="H895" s="2"/>
      <c r="I895" s="2"/>
      <c r="K895" s="2"/>
      <c r="L895" s="2"/>
      <c r="N895" s="2"/>
      <c r="O895" s="2"/>
      <c r="Q895" s="2"/>
      <c r="R895" s="2"/>
      <c r="T895" s="2"/>
      <c r="U895" s="2"/>
      <c r="W895" s="2"/>
      <c r="X895" s="2"/>
      <c r="Z895" s="2"/>
      <c r="AA895" s="2"/>
      <c r="AC895" s="2"/>
      <c r="AD895" s="2"/>
      <c r="AF895" s="2"/>
      <c r="AG895" s="2"/>
      <c r="AI895" s="2"/>
      <c r="AJ895" s="2"/>
      <c r="AL895" s="2"/>
      <c r="AM895" s="2"/>
      <c r="AO895" s="2"/>
      <c r="AP895" s="2"/>
    </row>
    <row r="896" spans="2:42">
      <c r="B896" s="2"/>
      <c r="C896" s="2"/>
      <c r="D896" s="2"/>
      <c r="E896" s="2"/>
      <c r="F896" s="2"/>
      <c r="H896" s="2"/>
      <c r="I896" s="2"/>
      <c r="K896" s="2"/>
      <c r="L896" s="2"/>
      <c r="N896" s="2"/>
      <c r="O896" s="2"/>
      <c r="Q896" s="2"/>
      <c r="R896" s="2"/>
      <c r="T896" s="2"/>
      <c r="U896" s="2"/>
      <c r="W896" s="2"/>
      <c r="X896" s="2"/>
      <c r="Z896" s="2"/>
      <c r="AA896" s="2"/>
      <c r="AC896" s="2"/>
      <c r="AD896" s="2"/>
      <c r="AF896" s="2"/>
      <c r="AG896" s="2"/>
      <c r="AI896" s="2"/>
      <c r="AJ896" s="2"/>
      <c r="AL896" s="2"/>
      <c r="AM896" s="2"/>
      <c r="AO896" s="2"/>
      <c r="AP896" s="2"/>
    </row>
    <row r="897" spans="2:42">
      <c r="B897" s="2"/>
      <c r="C897" s="2"/>
      <c r="D897" s="2"/>
      <c r="E897" s="2"/>
      <c r="F897" s="2"/>
      <c r="H897" s="2"/>
      <c r="I897" s="2"/>
      <c r="K897" s="2"/>
      <c r="L897" s="2"/>
      <c r="N897" s="2"/>
      <c r="O897" s="2"/>
      <c r="Q897" s="2"/>
      <c r="R897" s="2"/>
      <c r="T897" s="2"/>
      <c r="U897" s="2"/>
      <c r="W897" s="2"/>
      <c r="X897" s="2"/>
      <c r="Z897" s="2"/>
      <c r="AA897" s="2"/>
      <c r="AC897" s="2"/>
      <c r="AD897" s="2"/>
      <c r="AF897" s="2"/>
      <c r="AG897" s="2"/>
      <c r="AI897" s="2"/>
      <c r="AJ897" s="2"/>
      <c r="AL897" s="2"/>
      <c r="AM897" s="2"/>
      <c r="AO897" s="2"/>
      <c r="AP897" s="2"/>
    </row>
    <row r="898" spans="2:42">
      <c r="B898" s="2"/>
      <c r="C898" s="2"/>
      <c r="D898" s="2"/>
      <c r="E898" s="2"/>
      <c r="F898" s="2"/>
      <c r="H898" s="2"/>
      <c r="I898" s="2"/>
      <c r="K898" s="2"/>
      <c r="L898" s="2"/>
      <c r="N898" s="2"/>
      <c r="O898" s="2"/>
      <c r="Q898" s="2"/>
      <c r="R898" s="2"/>
      <c r="T898" s="2"/>
      <c r="U898" s="2"/>
      <c r="W898" s="2"/>
      <c r="X898" s="2"/>
      <c r="Z898" s="2"/>
      <c r="AA898" s="2"/>
      <c r="AC898" s="2"/>
      <c r="AD898" s="2"/>
      <c r="AF898" s="2"/>
      <c r="AG898" s="2"/>
      <c r="AI898" s="2"/>
      <c r="AJ898" s="2"/>
      <c r="AL898" s="2"/>
      <c r="AM898" s="2"/>
      <c r="AO898" s="2"/>
      <c r="AP898" s="2"/>
    </row>
    <row r="899" spans="2:42">
      <c r="B899" s="2"/>
      <c r="C899" s="2"/>
      <c r="D899" s="2"/>
      <c r="E899" s="2"/>
      <c r="F899" s="2"/>
      <c r="H899" s="2"/>
      <c r="I899" s="2"/>
      <c r="K899" s="2"/>
      <c r="L899" s="2"/>
      <c r="N899" s="2"/>
      <c r="O899" s="2"/>
      <c r="Q899" s="2"/>
      <c r="R899" s="2"/>
      <c r="T899" s="2"/>
      <c r="U899" s="2"/>
      <c r="W899" s="2"/>
      <c r="X899" s="2"/>
      <c r="Z899" s="2"/>
      <c r="AA899" s="2"/>
      <c r="AC899" s="2"/>
      <c r="AD899" s="2"/>
      <c r="AF899" s="2"/>
      <c r="AG899" s="2"/>
      <c r="AI899" s="2"/>
      <c r="AJ899" s="2"/>
      <c r="AL899" s="2"/>
      <c r="AM899" s="2"/>
      <c r="AO899" s="2"/>
      <c r="AP899" s="2"/>
    </row>
    <row r="900" spans="2:42">
      <c r="B900" s="2"/>
      <c r="C900" s="2"/>
      <c r="D900" s="2"/>
      <c r="E900" s="2"/>
      <c r="F900" s="2"/>
      <c r="H900" s="2"/>
      <c r="I900" s="2"/>
      <c r="K900" s="2"/>
      <c r="L900" s="2"/>
      <c r="N900" s="2"/>
      <c r="O900" s="2"/>
      <c r="Q900" s="2"/>
      <c r="R900" s="2"/>
      <c r="T900" s="2"/>
      <c r="U900" s="2"/>
      <c r="W900" s="2"/>
      <c r="X900" s="2"/>
      <c r="Z900" s="2"/>
      <c r="AA900" s="2"/>
      <c r="AC900" s="2"/>
      <c r="AD900" s="2"/>
      <c r="AF900" s="2"/>
      <c r="AG900" s="2"/>
      <c r="AI900" s="2"/>
      <c r="AJ900" s="2"/>
      <c r="AL900" s="2"/>
      <c r="AM900" s="2"/>
      <c r="AO900" s="2"/>
      <c r="AP900" s="2"/>
    </row>
    <row r="901" spans="2:42">
      <c r="B901" s="2"/>
      <c r="C901" s="2"/>
      <c r="D901" s="2"/>
      <c r="E901" s="2"/>
      <c r="F901" s="2"/>
      <c r="H901" s="2"/>
      <c r="I901" s="2"/>
      <c r="K901" s="2"/>
      <c r="L901" s="2"/>
      <c r="N901" s="2"/>
      <c r="O901" s="2"/>
      <c r="Q901" s="2"/>
      <c r="R901" s="2"/>
      <c r="T901" s="2"/>
      <c r="U901" s="2"/>
      <c r="W901" s="2"/>
      <c r="X901" s="2"/>
      <c r="Z901" s="2"/>
      <c r="AA901" s="2"/>
      <c r="AC901" s="2"/>
      <c r="AD901" s="2"/>
      <c r="AF901" s="2"/>
      <c r="AG901" s="2"/>
      <c r="AI901" s="2"/>
      <c r="AJ901" s="2"/>
      <c r="AL901" s="2"/>
      <c r="AM901" s="2"/>
      <c r="AO901" s="2"/>
      <c r="AP901" s="2"/>
    </row>
    <row r="902" spans="2:42">
      <c r="B902" s="2"/>
      <c r="C902" s="2"/>
      <c r="D902" s="2"/>
      <c r="E902" s="2"/>
      <c r="F902" s="2"/>
      <c r="H902" s="2"/>
      <c r="I902" s="2"/>
      <c r="K902" s="2"/>
      <c r="L902" s="2"/>
      <c r="N902" s="2"/>
      <c r="O902" s="2"/>
      <c r="Q902" s="2"/>
      <c r="R902" s="2"/>
      <c r="T902" s="2"/>
      <c r="U902" s="2"/>
      <c r="W902" s="2"/>
      <c r="X902" s="2"/>
      <c r="Z902" s="2"/>
      <c r="AA902" s="2"/>
      <c r="AC902" s="2"/>
      <c r="AD902" s="2"/>
      <c r="AF902" s="2"/>
      <c r="AG902" s="2"/>
      <c r="AI902" s="2"/>
      <c r="AJ902" s="2"/>
      <c r="AL902" s="2"/>
      <c r="AM902" s="2"/>
      <c r="AO902" s="2"/>
      <c r="AP902" s="2"/>
    </row>
    <row r="903" spans="2:42">
      <c r="B903" s="2"/>
      <c r="C903" s="2"/>
      <c r="D903" s="2"/>
      <c r="E903" s="2"/>
      <c r="F903" s="2"/>
      <c r="H903" s="2"/>
      <c r="I903" s="2"/>
      <c r="K903" s="2"/>
      <c r="L903" s="2"/>
      <c r="N903" s="2"/>
      <c r="O903" s="2"/>
      <c r="Q903" s="2"/>
      <c r="R903" s="2"/>
      <c r="T903" s="2"/>
      <c r="U903" s="2"/>
      <c r="W903" s="2"/>
      <c r="X903" s="2"/>
      <c r="Z903" s="2"/>
      <c r="AA903" s="2"/>
      <c r="AC903" s="2"/>
      <c r="AD903" s="2"/>
      <c r="AF903" s="2"/>
      <c r="AG903" s="2"/>
      <c r="AI903" s="2"/>
      <c r="AJ903" s="2"/>
      <c r="AL903" s="2"/>
      <c r="AM903" s="2"/>
      <c r="AO903" s="2"/>
      <c r="AP903" s="2"/>
    </row>
    <row r="904" spans="2:42">
      <c r="B904" s="2"/>
      <c r="C904" s="2"/>
      <c r="D904" s="2"/>
      <c r="E904" s="2"/>
      <c r="F904" s="2"/>
      <c r="H904" s="2"/>
      <c r="I904" s="2"/>
      <c r="K904" s="2"/>
      <c r="L904" s="2"/>
      <c r="N904" s="2"/>
      <c r="O904" s="2"/>
      <c r="Q904" s="2"/>
      <c r="R904" s="2"/>
      <c r="T904" s="2"/>
      <c r="U904" s="2"/>
      <c r="W904" s="2"/>
      <c r="X904" s="2"/>
      <c r="Z904" s="2"/>
      <c r="AA904" s="2"/>
      <c r="AC904" s="2"/>
      <c r="AD904" s="2"/>
      <c r="AF904" s="2"/>
      <c r="AG904" s="2"/>
      <c r="AI904" s="2"/>
      <c r="AJ904" s="2"/>
      <c r="AL904" s="2"/>
      <c r="AM904" s="2"/>
      <c r="AO904" s="2"/>
      <c r="AP904" s="2"/>
    </row>
    <row r="905" spans="2:42">
      <c r="B905" s="2"/>
      <c r="C905" s="2"/>
      <c r="D905" s="2"/>
      <c r="E905" s="2"/>
      <c r="F905" s="2"/>
      <c r="H905" s="2"/>
      <c r="I905" s="2"/>
      <c r="K905" s="2"/>
      <c r="L905" s="2"/>
      <c r="N905" s="2"/>
      <c r="O905" s="2"/>
      <c r="Q905" s="2"/>
      <c r="R905" s="2"/>
      <c r="T905" s="2"/>
      <c r="U905" s="2"/>
      <c r="W905" s="2"/>
      <c r="X905" s="2"/>
      <c r="Z905" s="2"/>
      <c r="AA905" s="2"/>
      <c r="AC905" s="2"/>
      <c r="AD905" s="2"/>
      <c r="AF905" s="2"/>
      <c r="AG905" s="2"/>
      <c r="AI905" s="2"/>
      <c r="AJ905" s="2"/>
      <c r="AL905" s="2"/>
      <c r="AM905" s="2"/>
      <c r="AO905" s="2"/>
      <c r="AP905" s="2"/>
    </row>
    <row r="906" spans="2:42">
      <c r="B906" s="2"/>
      <c r="C906" s="2"/>
      <c r="D906" s="2"/>
      <c r="E906" s="2"/>
      <c r="F906" s="2"/>
      <c r="H906" s="2"/>
      <c r="I906" s="2"/>
      <c r="K906" s="2"/>
      <c r="L906" s="2"/>
      <c r="N906" s="2"/>
      <c r="O906" s="2"/>
      <c r="Q906" s="2"/>
      <c r="R906" s="2"/>
      <c r="T906" s="2"/>
      <c r="U906" s="2"/>
      <c r="W906" s="2"/>
      <c r="X906" s="2"/>
      <c r="Z906" s="2"/>
      <c r="AA906" s="2"/>
      <c r="AC906" s="2"/>
      <c r="AD906" s="2"/>
      <c r="AF906" s="2"/>
      <c r="AG906" s="2"/>
      <c r="AI906" s="2"/>
      <c r="AJ906" s="2"/>
      <c r="AL906" s="2"/>
      <c r="AM906" s="2"/>
      <c r="AO906" s="2"/>
      <c r="AP906" s="2"/>
    </row>
    <row r="907" spans="2:42">
      <c r="B907" s="2"/>
      <c r="C907" s="2"/>
      <c r="D907" s="2"/>
      <c r="E907" s="2"/>
      <c r="F907" s="2"/>
      <c r="H907" s="2"/>
      <c r="I907" s="2"/>
      <c r="K907" s="2"/>
      <c r="L907" s="2"/>
      <c r="N907" s="2"/>
      <c r="O907" s="2"/>
      <c r="Q907" s="2"/>
      <c r="R907" s="2"/>
      <c r="T907" s="2"/>
      <c r="U907" s="2"/>
      <c r="W907" s="2"/>
      <c r="X907" s="2"/>
      <c r="Z907" s="2"/>
      <c r="AA907" s="2"/>
      <c r="AC907" s="2"/>
      <c r="AD907" s="2"/>
      <c r="AF907" s="2"/>
      <c r="AG907" s="2"/>
      <c r="AI907" s="2"/>
      <c r="AJ907" s="2"/>
      <c r="AL907" s="2"/>
      <c r="AM907" s="2"/>
      <c r="AO907" s="2"/>
      <c r="AP907" s="2"/>
    </row>
    <row r="908" spans="2:42">
      <c r="B908" s="2"/>
      <c r="C908" s="2"/>
      <c r="D908" s="2"/>
      <c r="E908" s="2"/>
      <c r="F908" s="2"/>
      <c r="H908" s="2"/>
      <c r="I908" s="2"/>
      <c r="K908" s="2"/>
      <c r="L908" s="2"/>
      <c r="N908" s="2"/>
      <c r="O908" s="2"/>
      <c r="Q908" s="2"/>
      <c r="R908" s="2"/>
      <c r="T908" s="2"/>
      <c r="U908" s="2"/>
      <c r="W908" s="2"/>
      <c r="X908" s="2"/>
      <c r="Z908" s="2"/>
      <c r="AA908" s="2"/>
      <c r="AC908" s="2"/>
      <c r="AD908" s="2"/>
      <c r="AF908" s="2"/>
      <c r="AG908" s="2"/>
      <c r="AI908" s="2"/>
      <c r="AJ908" s="2"/>
      <c r="AL908" s="2"/>
      <c r="AM908" s="2"/>
      <c r="AO908" s="2"/>
      <c r="AP908" s="2"/>
    </row>
    <row r="909" spans="2:42">
      <c r="B909" s="2"/>
      <c r="C909" s="2"/>
      <c r="D909" s="2"/>
      <c r="E909" s="2"/>
      <c r="F909" s="2"/>
      <c r="H909" s="2"/>
      <c r="I909" s="2"/>
      <c r="K909" s="2"/>
      <c r="L909" s="2"/>
      <c r="N909" s="2"/>
      <c r="O909" s="2"/>
      <c r="Q909" s="2"/>
      <c r="R909" s="2"/>
      <c r="T909" s="2"/>
      <c r="U909" s="2"/>
      <c r="W909" s="2"/>
      <c r="X909" s="2"/>
      <c r="Z909" s="2"/>
      <c r="AA909" s="2"/>
      <c r="AC909" s="2"/>
      <c r="AD909" s="2"/>
      <c r="AF909" s="2"/>
      <c r="AG909" s="2"/>
      <c r="AI909" s="2"/>
      <c r="AJ909" s="2"/>
      <c r="AL909" s="2"/>
      <c r="AM909" s="2"/>
      <c r="AO909" s="2"/>
      <c r="AP909" s="2"/>
    </row>
    <row r="910" spans="2:42">
      <c r="B910" s="2"/>
      <c r="C910" s="2"/>
      <c r="D910" s="2"/>
      <c r="E910" s="2"/>
      <c r="F910" s="2"/>
      <c r="H910" s="2"/>
      <c r="I910" s="2"/>
      <c r="K910" s="2"/>
      <c r="L910" s="2"/>
      <c r="N910" s="2"/>
      <c r="O910" s="2"/>
      <c r="Q910" s="2"/>
      <c r="R910" s="2"/>
      <c r="T910" s="2"/>
      <c r="U910" s="2"/>
      <c r="W910" s="2"/>
      <c r="X910" s="2"/>
      <c r="Z910" s="2"/>
      <c r="AA910" s="2"/>
      <c r="AC910" s="2"/>
      <c r="AD910" s="2"/>
      <c r="AF910" s="2"/>
      <c r="AG910" s="2"/>
      <c r="AI910" s="2"/>
      <c r="AJ910" s="2"/>
      <c r="AL910" s="2"/>
      <c r="AM910" s="2"/>
      <c r="AO910" s="2"/>
      <c r="AP910" s="2"/>
    </row>
    <row r="911" spans="2:42">
      <c r="B911" s="2"/>
      <c r="C911" s="2"/>
      <c r="D911" s="2"/>
      <c r="E911" s="2"/>
      <c r="F911" s="2"/>
      <c r="H911" s="2"/>
      <c r="I911" s="2"/>
      <c r="K911" s="2"/>
      <c r="L911" s="2"/>
      <c r="N911" s="2"/>
      <c r="O911" s="2"/>
      <c r="Q911" s="2"/>
      <c r="R911" s="2"/>
      <c r="T911" s="2"/>
      <c r="U911" s="2"/>
      <c r="W911" s="2"/>
      <c r="X911" s="2"/>
      <c r="Z911" s="2"/>
      <c r="AA911" s="2"/>
      <c r="AC911" s="2"/>
      <c r="AD911" s="2"/>
      <c r="AF911" s="2"/>
      <c r="AG911" s="2"/>
      <c r="AI911" s="2"/>
      <c r="AJ911" s="2"/>
      <c r="AL911" s="2"/>
      <c r="AM911" s="2"/>
      <c r="AO911" s="2"/>
      <c r="AP911" s="2"/>
    </row>
    <row r="912" spans="2:42">
      <c r="B912" s="2"/>
      <c r="C912" s="2"/>
      <c r="D912" s="2"/>
      <c r="E912" s="2"/>
      <c r="F912" s="2"/>
      <c r="H912" s="2"/>
      <c r="I912" s="2"/>
      <c r="K912" s="2"/>
      <c r="L912" s="2"/>
      <c r="N912" s="2"/>
      <c r="O912" s="2"/>
      <c r="Q912" s="2"/>
      <c r="R912" s="2"/>
      <c r="T912" s="2"/>
      <c r="U912" s="2"/>
      <c r="W912" s="2"/>
      <c r="X912" s="2"/>
      <c r="Z912" s="2"/>
      <c r="AA912" s="2"/>
      <c r="AC912" s="2"/>
      <c r="AD912" s="2"/>
      <c r="AF912" s="2"/>
      <c r="AG912" s="2"/>
      <c r="AI912" s="2"/>
      <c r="AJ912" s="2"/>
      <c r="AL912" s="2"/>
      <c r="AM912" s="2"/>
      <c r="AO912" s="2"/>
      <c r="AP912" s="2"/>
    </row>
    <row r="913" spans="2:42">
      <c r="B913" s="2"/>
      <c r="C913" s="2"/>
      <c r="D913" s="2"/>
      <c r="E913" s="2"/>
      <c r="F913" s="2"/>
      <c r="H913" s="2"/>
      <c r="I913" s="2"/>
      <c r="K913" s="2"/>
      <c r="L913" s="2"/>
      <c r="N913" s="2"/>
      <c r="O913" s="2"/>
      <c r="Q913" s="2"/>
      <c r="R913" s="2"/>
      <c r="T913" s="2"/>
      <c r="U913" s="2"/>
      <c r="W913" s="2"/>
      <c r="X913" s="2"/>
      <c r="Z913" s="2"/>
      <c r="AA913" s="2"/>
      <c r="AC913" s="2"/>
      <c r="AD913" s="2"/>
      <c r="AF913" s="2"/>
      <c r="AG913" s="2"/>
      <c r="AI913" s="2"/>
      <c r="AJ913" s="2"/>
      <c r="AL913" s="2"/>
      <c r="AM913" s="2"/>
      <c r="AO913" s="2"/>
      <c r="AP913" s="2"/>
    </row>
    <row r="914" spans="2:42">
      <c r="B914" s="2"/>
      <c r="C914" s="2"/>
      <c r="D914" s="2"/>
      <c r="E914" s="2"/>
      <c r="F914" s="2"/>
      <c r="H914" s="2"/>
      <c r="I914" s="2"/>
      <c r="K914" s="2"/>
      <c r="L914" s="2"/>
      <c r="N914" s="2"/>
      <c r="O914" s="2"/>
      <c r="Q914" s="2"/>
      <c r="R914" s="2"/>
      <c r="T914" s="2"/>
      <c r="U914" s="2"/>
      <c r="W914" s="2"/>
      <c r="X914" s="2"/>
      <c r="Z914" s="2"/>
      <c r="AA914" s="2"/>
      <c r="AC914" s="2"/>
      <c r="AD914" s="2"/>
      <c r="AF914" s="2"/>
      <c r="AG914" s="2"/>
      <c r="AI914" s="2"/>
      <c r="AJ914" s="2"/>
      <c r="AL914" s="2"/>
      <c r="AM914" s="2"/>
      <c r="AO914" s="2"/>
      <c r="AP914" s="2"/>
    </row>
    <row r="915" spans="2:42">
      <c r="B915" s="2"/>
      <c r="C915" s="2"/>
      <c r="D915" s="2"/>
      <c r="E915" s="2"/>
      <c r="F915" s="2"/>
      <c r="H915" s="2"/>
      <c r="I915" s="2"/>
      <c r="K915" s="2"/>
      <c r="L915" s="2"/>
      <c r="N915" s="2"/>
      <c r="O915" s="2"/>
      <c r="Q915" s="2"/>
      <c r="R915" s="2"/>
      <c r="T915" s="2"/>
      <c r="U915" s="2"/>
      <c r="W915" s="2"/>
      <c r="X915" s="2"/>
      <c r="Z915" s="2"/>
      <c r="AA915" s="2"/>
      <c r="AC915" s="2"/>
      <c r="AD915" s="2"/>
      <c r="AF915" s="2"/>
      <c r="AG915" s="2"/>
      <c r="AI915" s="2"/>
      <c r="AJ915" s="2"/>
      <c r="AL915" s="2"/>
      <c r="AM915" s="2"/>
      <c r="AO915" s="2"/>
      <c r="AP915" s="2"/>
    </row>
    <row r="916" spans="2:42">
      <c r="B916" s="2"/>
      <c r="C916" s="2"/>
      <c r="D916" s="2"/>
      <c r="E916" s="2"/>
      <c r="F916" s="2"/>
      <c r="H916" s="2"/>
      <c r="I916" s="2"/>
      <c r="K916" s="2"/>
      <c r="L916" s="2"/>
      <c r="N916" s="2"/>
      <c r="O916" s="2"/>
      <c r="Q916" s="2"/>
      <c r="R916" s="2"/>
      <c r="T916" s="2"/>
      <c r="U916" s="2"/>
      <c r="W916" s="2"/>
      <c r="X916" s="2"/>
      <c r="Z916" s="2"/>
      <c r="AA916" s="2"/>
      <c r="AC916" s="2"/>
      <c r="AD916" s="2"/>
      <c r="AF916" s="2"/>
      <c r="AG916" s="2"/>
      <c r="AI916" s="2"/>
      <c r="AJ916" s="2"/>
      <c r="AL916" s="2"/>
      <c r="AM916" s="2"/>
      <c r="AO916" s="2"/>
      <c r="AP916" s="2"/>
    </row>
    <row r="917" spans="2:42">
      <c r="B917" s="2"/>
      <c r="C917" s="2"/>
      <c r="D917" s="2"/>
      <c r="E917" s="2"/>
      <c r="F917" s="2"/>
      <c r="H917" s="2"/>
      <c r="I917" s="2"/>
      <c r="K917" s="2"/>
      <c r="L917" s="2"/>
      <c r="N917" s="2"/>
      <c r="O917" s="2"/>
      <c r="Q917" s="2"/>
      <c r="R917" s="2"/>
      <c r="T917" s="2"/>
      <c r="U917" s="2"/>
      <c r="W917" s="2"/>
      <c r="X917" s="2"/>
      <c r="Z917" s="2"/>
      <c r="AA917" s="2"/>
      <c r="AC917" s="2"/>
      <c r="AD917" s="2"/>
      <c r="AF917" s="2"/>
      <c r="AG917" s="2"/>
      <c r="AI917" s="2"/>
      <c r="AJ917" s="2"/>
      <c r="AL917" s="2"/>
      <c r="AM917" s="2"/>
      <c r="AO917" s="2"/>
      <c r="AP917" s="2"/>
    </row>
    <row r="918" spans="2:42">
      <c r="B918" s="2"/>
      <c r="C918" s="2"/>
      <c r="D918" s="2"/>
      <c r="E918" s="2"/>
      <c r="F918" s="2"/>
      <c r="H918" s="2"/>
      <c r="I918" s="2"/>
      <c r="K918" s="2"/>
      <c r="L918" s="2"/>
      <c r="N918" s="2"/>
      <c r="O918" s="2"/>
      <c r="Q918" s="2"/>
      <c r="R918" s="2"/>
      <c r="T918" s="2"/>
      <c r="U918" s="2"/>
      <c r="W918" s="2"/>
      <c r="X918" s="2"/>
      <c r="Z918" s="2"/>
      <c r="AA918" s="2"/>
      <c r="AC918" s="2"/>
      <c r="AD918" s="2"/>
      <c r="AF918" s="2"/>
      <c r="AG918" s="2"/>
      <c r="AI918" s="2"/>
      <c r="AJ918" s="2"/>
      <c r="AL918" s="2"/>
      <c r="AM918" s="2"/>
      <c r="AO918" s="2"/>
      <c r="AP918" s="2"/>
    </row>
    <row r="919" spans="2:42">
      <c r="B919" s="2"/>
      <c r="C919" s="2"/>
      <c r="D919" s="2"/>
      <c r="E919" s="2"/>
      <c r="F919" s="2"/>
      <c r="H919" s="2"/>
      <c r="I919" s="2"/>
      <c r="K919" s="2"/>
      <c r="L919" s="2"/>
      <c r="N919" s="2"/>
      <c r="O919" s="2"/>
      <c r="Q919" s="2"/>
      <c r="R919" s="2"/>
      <c r="T919" s="2"/>
      <c r="U919" s="2"/>
      <c r="W919" s="2"/>
      <c r="X919" s="2"/>
      <c r="Z919" s="2"/>
      <c r="AA919" s="2"/>
      <c r="AC919" s="2"/>
      <c r="AD919" s="2"/>
      <c r="AF919" s="2"/>
      <c r="AG919" s="2"/>
      <c r="AI919" s="2"/>
      <c r="AJ919" s="2"/>
      <c r="AL919" s="2"/>
      <c r="AM919" s="2"/>
      <c r="AO919" s="2"/>
      <c r="AP919" s="2"/>
    </row>
    <row r="920" spans="2:42">
      <c r="B920" s="2"/>
      <c r="C920" s="2"/>
      <c r="D920" s="2"/>
      <c r="E920" s="2"/>
      <c r="F920" s="2"/>
      <c r="H920" s="2"/>
      <c r="I920" s="2"/>
      <c r="K920" s="2"/>
      <c r="L920" s="2"/>
      <c r="N920" s="2"/>
      <c r="O920" s="2"/>
      <c r="Q920" s="2"/>
      <c r="R920" s="2"/>
      <c r="T920" s="2"/>
      <c r="U920" s="2"/>
      <c r="W920" s="2"/>
      <c r="X920" s="2"/>
      <c r="Z920" s="2"/>
      <c r="AA920" s="2"/>
      <c r="AC920" s="2"/>
      <c r="AD920" s="2"/>
      <c r="AF920" s="2"/>
      <c r="AG920" s="2"/>
      <c r="AI920" s="2"/>
      <c r="AJ920" s="2"/>
      <c r="AL920" s="2"/>
      <c r="AM920" s="2"/>
      <c r="AO920" s="2"/>
      <c r="AP920" s="2"/>
    </row>
    <row r="921" spans="2:42">
      <c r="B921" s="2"/>
      <c r="C921" s="2"/>
      <c r="D921" s="2"/>
      <c r="E921" s="2"/>
      <c r="F921" s="2"/>
      <c r="H921" s="2"/>
      <c r="I921" s="2"/>
      <c r="K921" s="2"/>
      <c r="L921" s="2"/>
      <c r="N921" s="2"/>
      <c r="O921" s="2"/>
      <c r="Q921" s="2"/>
      <c r="R921" s="2"/>
      <c r="T921" s="2"/>
      <c r="U921" s="2"/>
      <c r="W921" s="2"/>
      <c r="X921" s="2"/>
      <c r="Z921" s="2"/>
      <c r="AA921" s="2"/>
      <c r="AC921" s="2"/>
      <c r="AD921" s="2"/>
      <c r="AF921" s="2"/>
      <c r="AG921" s="2"/>
      <c r="AI921" s="2"/>
      <c r="AJ921" s="2"/>
      <c r="AL921" s="2"/>
      <c r="AM921" s="2"/>
      <c r="AO921" s="2"/>
      <c r="AP921" s="2"/>
    </row>
    <row r="922" spans="2:42">
      <c r="B922" s="2"/>
      <c r="C922" s="2"/>
      <c r="D922" s="2"/>
      <c r="E922" s="2"/>
      <c r="F922" s="2"/>
      <c r="H922" s="2"/>
      <c r="I922" s="2"/>
      <c r="K922" s="2"/>
      <c r="L922" s="2"/>
      <c r="N922" s="2"/>
      <c r="O922" s="2"/>
      <c r="Q922" s="2"/>
      <c r="R922" s="2"/>
      <c r="T922" s="2"/>
      <c r="U922" s="2"/>
      <c r="W922" s="2"/>
      <c r="X922" s="2"/>
      <c r="Z922" s="2"/>
      <c r="AA922" s="2"/>
      <c r="AC922" s="2"/>
      <c r="AD922" s="2"/>
      <c r="AF922" s="2"/>
      <c r="AG922" s="2"/>
      <c r="AI922" s="2"/>
      <c r="AJ922" s="2"/>
      <c r="AL922" s="2"/>
      <c r="AM922" s="2"/>
      <c r="AO922" s="2"/>
      <c r="AP922" s="2"/>
    </row>
    <row r="923" spans="2:42">
      <c r="B923" s="2"/>
      <c r="C923" s="2"/>
      <c r="D923" s="2"/>
      <c r="E923" s="2"/>
      <c r="F923" s="2"/>
      <c r="H923" s="2"/>
      <c r="I923" s="2"/>
      <c r="K923" s="2"/>
      <c r="L923" s="2"/>
      <c r="N923" s="2"/>
      <c r="O923" s="2"/>
      <c r="Q923" s="2"/>
      <c r="R923" s="2"/>
      <c r="T923" s="2"/>
      <c r="U923" s="2"/>
      <c r="W923" s="2"/>
      <c r="X923" s="2"/>
      <c r="Z923" s="2"/>
      <c r="AA923" s="2"/>
      <c r="AC923" s="2"/>
      <c r="AD923" s="2"/>
      <c r="AF923" s="2"/>
      <c r="AG923" s="2"/>
      <c r="AI923" s="2"/>
      <c r="AJ923" s="2"/>
      <c r="AL923" s="2"/>
      <c r="AM923" s="2"/>
      <c r="AO923" s="2"/>
      <c r="AP923" s="2"/>
    </row>
    <row r="924" spans="2:42">
      <c r="B924" s="2"/>
      <c r="C924" s="2"/>
      <c r="D924" s="2"/>
      <c r="E924" s="2"/>
      <c r="F924" s="2"/>
      <c r="H924" s="2"/>
      <c r="I924" s="2"/>
      <c r="K924" s="2"/>
      <c r="L924" s="2"/>
      <c r="N924" s="2"/>
      <c r="O924" s="2"/>
      <c r="Q924" s="2"/>
      <c r="R924" s="2"/>
      <c r="T924" s="2"/>
      <c r="U924" s="2"/>
      <c r="W924" s="2"/>
      <c r="X924" s="2"/>
      <c r="Z924" s="2"/>
      <c r="AA924" s="2"/>
      <c r="AC924" s="2"/>
      <c r="AD924" s="2"/>
      <c r="AF924" s="2"/>
      <c r="AG924" s="2"/>
      <c r="AI924" s="2"/>
      <c r="AJ924" s="2"/>
      <c r="AL924" s="2"/>
      <c r="AM924" s="2"/>
      <c r="AO924" s="2"/>
      <c r="AP924" s="2"/>
    </row>
    <row r="925" spans="2:42">
      <c r="B925" s="2"/>
      <c r="C925" s="2"/>
      <c r="D925" s="2"/>
      <c r="E925" s="2"/>
      <c r="F925" s="2"/>
      <c r="H925" s="2"/>
      <c r="I925" s="2"/>
      <c r="K925" s="2"/>
      <c r="L925" s="2"/>
      <c r="N925" s="2"/>
      <c r="O925" s="2"/>
      <c r="Q925" s="2"/>
      <c r="R925" s="2"/>
      <c r="T925" s="2"/>
      <c r="U925" s="2"/>
      <c r="W925" s="2"/>
      <c r="X925" s="2"/>
      <c r="Z925" s="2"/>
      <c r="AA925" s="2"/>
      <c r="AC925" s="2"/>
      <c r="AD925" s="2"/>
      <c r="AF925" s="2"/>
      <c r="AG925" s="2"/>
      <c r="AI925" s="2"/>
      <c r="AJ925" s="2"/>
      <c r="AL925" s="2"/>
      <c r="AM925" s="2"/>
      <c r="AO925" s="2"/>
      <c r="AP925" s="2"/>
    </row>
    <row r="926" spans="2:42">
      <c r="B926" s="2"/>
      <c r="C926" s="2"/>
      <c r="D926" s="2"/>
      <c r="E926" s="2"/>
      <c r="F926" s="2"/>
      <c r="H926" s="2"/>
      <c r="I926" s="2"/>
      <c r="K926" s="2"/>
      <c r="L926" s="2"/>
      <c r="N926" s="2"/>
      <c r="O926" s="2"/>
      <c r="Q926" s="2"/>
      <c r="R926" s="2"/>
      <c r="T926" s="2"/>
      <c r="U926" s="2"/>
      <c r="W926" s="2"/>
      <c r="X926" s="2"/>
      <c r="Z926" s="2"/>
      <c r="AA926" s="2"/>
      <c r="AC926" s="2"/>
      <c r="AD926" s="2"/>
      <c r="AF926" s="2"/>
      <c r="AG926" s="2"/>
      <c r="AI926" s="2"/>
      <c r="AJ926" s="2"/>
      <c r="AL926" s="2"/>
      <c r="AM926" s="2"/>
      <c r="AO926" s="2"/>
      <c r="AP926" s="2"/>
    </row>
    <row r="927" spans="2:42">
      <c r="B927" s="2"/>
      <c r="C927" s="2"/>
      <c r="D927" s="2"/>
      <c r="E927" s="2"/>
      <c r="F927" s="2"/>
      <c r="H927" s="2"/>
      <c r="I927" s="2"/>
      <c r="K927" s="2"/>
      <c r="L927" s="2"/>
      <c r="N927" s="2"/>
      <c r="O927" s="2"/>
      <c r="Q927" s="2"/>
      <c r="R927" s="2"/>
      <c r="T927" s="2"/>
      <c r="U927" s="2"/>
      <c r="W927" s="2"/>
      <c r="X927" s="2"/>
      <c r="Z927" s="2"/>
      <c r="AA927" s="2"/>
      <c r="AC927" s="2"/>
      <c r="AD927" s="2"/>
      <c r="AF927" s="2"/>
      <c r="AG927" s="2"/>
      <c r="AI927" s="2"/>
      <c r="AJ927" s="2"/>
      <c r="AL927" s="2"/>
      <c r="AM927" s="2"/>
      <c r="AO927" s="2"/>
      <c r="AP927" s="2"/>
    </row>
    <row r="928" spans="2:42">
      <c r="B928" s="2"/>
      <c r="C928" s="2"/>
      <c r="D928" s="2"/>
      <c r="E928" s="2"/>
      <c r="F928" s="2"/>
      <c r="H928" s="2"/>
      <c r="I928" s="2"/>
      <c r="K928" s="2"/>
      <c r="L928" s="2"/>
      <c r="N928" s="2"/>
      <c r="O928" s="2"/>
      <c r="Q928" s="2"/>
      <c r="R928" s="2"/>
      <c r="T928" s="2"/>
      <c r="U928" s="2"/>
      <c r="W928" s="2"/>
      <c r="X928" s="2"/>
      <c r="Z928" s="2"/>
      <c r="AA928" s="2"/>
      <c r="AC928" s="2"/>
      <c r="AD928" s="2"/>
      <c r="AF928" s="2"/>
      <c r="AG928" s="2"/>
      <c r="AI928" s="2"/>
      <c r="AJ928" s="2"/>
      <c r="AL928" s="2"/>
      <c r="AM928" s="2"/>
      <c r="AO928" s="2"/>
      <c r="AP928" s="2"/>
    </row>
    <row r="929" spans="2:42">
      <c r="B929" s="2"/>
      <c r="C929" s="2"/>
      <c r="D929" s="2"/>
      <c r="E929" s="2"/>
      <c r="F929" s="2"/>
      <c r="H929" s="2"/>
      <c r="I929" s="2"/>
      <c r="K929" s="2"/>
      <c r="L929" s="2"/>
      <c r="N929" s="2"/>
      <c r="O929" s="2"/>
      <c r="Q929" s="2"/>
      <c r="R929" s="2"/>
      <c r="T929" s="2"/>
      <c r="U929" s="2"/>
      <c r="W929" s="2"/>
      <c r="X929" s="2"/>
      <c r="Z929" s="2"/>
      <c r="AA929" s="2"/>
      <c r="AC929" s="2"/>
      <c r="AD929" s="2"/>
      <c r="AF929" s="2"/>
      <c r="AG929" s="2"/>
      <c r="AI929" s="2"/>
      <c r="AJ929" s="2"/>
      <c r="AL929" s="2"/>
      <c r="AM929" s="2"/>
      <c r="AO929" s="2"/>
      <c r="AP929" s="2"/>
    </row>
    <row r="930" spans="2:42">
      <c r="B930" s="2"/>
      <c r="C930" s="2"/>
      <c r="D930" s="2"/>
      <c r="E930" s="2"/>
      <c r="F930" s="2"/>
      <c r="H930" s="2"/>
      <c r="I930" s="2"/>
      <c r="K930" s="2"/>
      <c r="L930" s="2"/>
      <c r="N930" s="2"/>
      <c r="O930" s="2"/>
      <c r="Q930" s="2"/>
      <c r="R930" s="2"/>
      <c r="T930" s="2"/>
      <c r="U930" s="2"/>
      <c r="W930" s="2"/>
      <c r="X930" s="2"/>
      <c r="Z930" s="2"/>
      <c r="AA930" s="2"/>
      <c r="AC930" s="2"/>
      <c r="AD930" s="2"/>
      <c r="AF930" s="2"/>
      <c r="AG930" s="2"/>
      <c r="AI930" s="2"/>
      <c r="AJ930" s="2"/>
      <c r="AL930" s="2"/>
      <c r="AM930" s="2"/>
      <c r="AO930" s="2"/>
      <c r="AP930" s="2"/>
    </row>
    <row r="931" spans="2:42">
      <c r="B931" s="2"/>
      <c r="C931" s="2"/>
      <c r="D931" s="2"/>
      <c r="E931" s="2"/>
      <c r="F931" s="2"/>
      <c r="H931" s="2"/>
      <c r="I931" s="2"/>
      <c r="K931" s="2"/>
      <c r="L931" s="2"/>
      <c r="N931" s="2"/>
      <c r="O931" s="2"/>
      <c r="Q931" s="2"/>
      <c r="R931" s="2"/>
      <c r="T931" s="2"/>
      <c r="U931" s="2"/>
      <c r="W931" s="2"/>
      <c r="X931" s="2"/>
      <c r="Z931" s="2"/>
      <c r="AA931" s="2"/>
      <c r="AC931" s="2"/>
      <c r="AD931" s="2"/>
      <c r="AF931" s="2"/>
      <c r="AG931" s="2"/>
      <c r="AI931" s="2"/>
      <c r="AJ931" s="2"/>
      <c r="AL931" s="2"/>
      <c r="AM931" s="2"/>
      <c r="AO931" s="2"/>
      <c r="AP931" s="2"/>
    </row>
    <row r="932" spans="2:42">
      <c r="B932" s="2"/>
      <c r="C932" s="2"/>
      <c r="D932" s="2"/>
      <c r="E932" s="2"/>
      <c r="F932" s="2"/>
      <c r="H932" s="2"/>
      <c r="I932" s="2"/>
      <c r="K932" s="2"/>
      <c r="L932" s="2"/>
      <c r="N932" s="2"/>
      <c r="O932" s="2"/>
      <c r="Q932" s="2"/>
      <c r="R932" s="2"/>
      <c r="T932" s="2"/>
      <c r="U932" s="2"/>
      <c r="W932" s="2"/>
      <c r="X932" s="2"/>
      <c r="Z932" s="2"/>
      <c r="AA932" s="2"/>
      <c r="AC932" s="2"/>
      <c r="AD932" s="2"/>
      <c r="AF932" s="2"/>
      <c r="AG932" s="2"/>
      <c r="AI932" s="2"/>
      <c r="AJ932" s="2"/>
      <c r="AL932" s="2"/>
      <c r="AM932" s="2"/>
      <c r="AO932" s="2"/>
      <c r="AP932" s="2"/>
    </row>
    <row r="933" spans="2:42">
      <c r="B933" s="2"/>
      <c r="C933" s="2"/>
      <c r="D933" s="2"/>
      <c r="E933" s="2"/>
      <c r="F933" s="2"/>
      <c r="H933" s="2"/>
      <c r="I933" s="2"/>
      <c r="K933" s="2"/>
      <c r="L933" s="2"/>
      <c r="N933" s="2"/>
      <c r="O933" s="2"/>
      <c r="Q933" s="2"/>
      <c r="R933" s="2"/>
      <c r="T933" s="2"/>
      <c r="U933" s="2"/>
      <c r="W933" s="2"/>
      <c r="X933" s="2"/>
      <c r="Z933" s="2"/>
      <c r="AA933" s="2"/>
      <c r="AC933" s="2"/>
      <c r="AD933" s="2"/>
      <c r="AF933" s="2"/>
      <c r="AG933" s="2"/>
      <c r="AI933" s="2"/>
      <c r="AJ933" s="2"/>
      <c r="AL933" s="2"/>
      <c r="AM933" s="2"/>
      <c r="AO933" s="2"/>
      <c r="AP933" s="2"/>
    </row>
    <row r="934" spans="2:42">
      <c r="B934" s="2"/>
      <c r="C934" s="2"/>
      <c r="D934" s="2"/>
      <c r="E934" s="2"/>
      <c r="F934" s="2"/>
      <c r="H934" s="2"/>
      <c r="I934" s="2"/>
      <c r="K934" s="2"/>
      <c r="L934" s="2"/>
      <c r="N934" s="2"/>
      <c r="O934" s="2"/>
      <c r="Q934" s="2"/>
      <c r="R934" s="2"/>
      <c r="T934" s="2"/>
      <c r="U934" s="2"/>
      <c r="W934" s="2"/>
      <c r="X934" s="2"/>
      <c r="Z934" s="2"/>
      <c r="AA934" s="2"/>
      <c r="AC934" s="2"/>
      <c r="AD934" s="2"/>
      <c r="AF934" s="2"/>
      <c r="AG934" s="2"/>
      <c r="AI934" s="2"/>
      <c r="AJ934" s="2"/>
      <c r="AL934" s="2"/>
      <c r="AM934" s="2"/>
      <c r="AO934" s="2"/>
      <c r="AP934" s="2"/>
    </row>
    <row r="935" spans="2:42">
      <c r="B935" s="2"/>
      <c r="C935" s="2"/>
      <c r="D935" s="2"/>
      <c r="E935" s="2"/>
      <c r="F935" s="2"/>
      <c r="H935" s="2"/>
      <c r="I935" s="2"/>
      <c r="K935" s="2"/>
      <c r="L935" s="2"/>
      <c r="N935" s="2"/>
      <c r="O935" s="2"/>
      <c r="Q935" s="2"/>
      <c r="R935" s="2"/>
      <c r="T935" s="2"/>
      <c r="U935" s="2"/>
      <c r="W935" s="2"/>
      <c r="X935" s="2"/>
      <c r="Z935" s="2"/>
      <c r="AA935" s="2"/>
      <c r="AC935" s="2"/>
      <c r="AD935" s="2"/>
      <c r="AF935" s="2"/>
      <c r="AG935" s="2"/>
      <c r="AI935" s="2"/>
      <c r="AJ935" s="2"/>
      <c r="AL935" s="2"/>
      <c r="AM935" s="2"/>
      <c r="AO935" s="2"/>
      <c r="AP935" s="2"/>
    </row>
    <row r="936" spans="2:42">
      <c r="B936" s="2"/>
      <c r="C936" s="2"/>
      <c r="D936" s="2"/>
      <c r="E936" s="2"/>
      <c r="F936" s="2"/>
      <c r="H936" s="2"/>
      <c r="I936" s="2"/>
      <c r="K936" s="2"/>
      <c r="L936" s="2"/>
      <c r="N936" s="2"/>
      <c r="O936" s="2"/>
      <c r="Q936" s="2"/>
      <c r="R936" s="2"/>
      <c r="T936" s="2"/>
      <c r="U936" s="2"/>
      <c r="W936" s="2"/>
      <c r="X936" s="2"/>
      <c r="Z936" s="2"/>
      <c r="AA936" s="2"/>
      <c r="AC936" s="2"/>
      <c r="AD936" s="2"/>
      <c r="AF936" s="2"/>
      <c r="AG936" s="2"/>
      <c r="AI936" s="2"/>
      <c r="AJ936" s="2"/>
      <c r="AL936" s="2"/>
      <c r="AM936" s="2"/>
      <c r="AO936" s="2"/>
      <c r="AP936" s="2"/>
    </row>
    <row r="937" spans="2:42">
      <c r="B937" s="2"/>
      <c r="C937" s="2"/>
      <c r="D937" s="2"/>
      <c r="E937" s="2"/>
      <c r="F937" s="2"/>
      <c r="H937" s="2"/>
      <c r="I937" s="2"/>
      <c r="K937" s="2"/>
      <c r="L937" s="2"/>
      <c r="N937" s="2"/>
      <c r="O937" s="2"/>
      <c r="Q937" s="2"/>
      <c r="R937" s="2"/>
      <c r="T937" s="2"/>
      <c r="U937" s="2"/>
      <c r="W937" s="2"/>
      <c r="X937" s="2"/>
      <c r="Z937" s="2"/>
      <c r="AA937" s="2"/>
      <c r="AC937" s="2"/>
      <c r="AD937" s="2"/>
      <c r="AF937" s="2"/>
      <c r="AG937" s="2"/>
      <c r="AI937" s="2"/>
      <c r="AJ937" s="2"/>
      <c r="AL937" s="2"/>
      <c r="AM937" s="2"/>
      <c r="AO937" s="2"/>
      <c r="AP937" s="2"/>
    </row>
    <row r="938" spans="2:42">
      <c r="B938" s="2"/>
      <c r="C938" s="2"/>
      <c r="D938" s="2"/>
      <c r="E938" s="2"/>
      <c r="F938" s="2"/>
      <c r="H938" s="2"/>
      <c r="I938" s="2"/>
      <c r="K938" s="2"/>
      <c r="L938" s="2"/>
      <c r="N938" s="2"/>
      <c r="O938" s="2"/>
      <c r="Q938" s="2"/>
      <c r="R938" s="2"/>
      <c r="T938" s="2"/>
      <c r="U938" s="2"/>
      <c r="W938" s="2"/>
      <c r="X938" s="2"/>
      <c r="Z938" s="2"/>
      <c r="AA938" s="2"/>
      <c r="AC938" s="2"/>
      <c r="AD938" s="2"/>
      <c r="AF938" s="2"/>
      <c r="AG938" s="2"/>
      <c r="AI938" s="2"/>
      <c r="AJ938" s="2"/>
      <c r="AL938" s="2"/>
      <c r="AM938" s="2"/>
      <c r="AO938" s="2"/>
      <c r="AP938" s="2"/>
    </row>
    <row r="939" spans="2:42">
      <c r="B939" s="2"/>
      <c r="C939" s="2"/>
      <c r="D939" s="2"/>
      <c r="E939" s="2"/>
      <c r="F939" s="2"/>
      <c r="H939" s="2"/>
      <c r="I939" s="2"/>
      <c r="K939" s="2"/>
      <c r="L939" s="2"/>
      <c r="N939" s="2"/>
      <c r="O939" s="2"/>
      <c r="Q939" s="2"/>
      <c r="R939" s="2"/>
      <c r="T939" s="2"/>
      <c r="U939" s="2"/>
      <c r="W939" s="2"/>
      <c r="X939" s="2"/>
      <c r="Z939" s="2"/>
      <c r="AA939" s="2"/>
      <c r="AC939" s="2"/>
      <c r="AD939" s="2"/>
      <c r="AF939" s="2"/>
      <c r="AG939" s="2"/>
      <c r="AI939" s="2"/>
      <c r="AJ939" s="2"/>
      <c r="AL939" s="2"/>
      <c r="AM939" s="2"/>
      <c r="AO939" s="2"/>
      <c r="AP939" s="2"/>
    </row>
    <row r="940" spans="2:42">
      <c r="B940" s="2"/>
      <c r="C940" s="2"/>
      <c r="D940" s="2"/>
      <c r="E940" s="2"/>
      <c r="F940" s="2"/>
      <c r="H940" s="2"/>
      <c r="I940" s="2"/>
      <c r="K940" s="2"/>
      <c r="L940" s="2"/>
      <c r="N940" s="2"/>
      <c r="O940" s="2"/>
      <c r="Q940" s="2"/>
      <c r="R940" s="2"/>
      <c r="T940" s="2"/>
      <c r="U940" s="2"/>
      <c r="W940" s="2"/>
      <c r="X940" s="2"/>
      <c r="Z940" s="2"/>
      <c r="AA940" s="2"/>
      <c r="AC940" s="2"/>
      <c r="AD940" s="2"/>
      <c r="AF940" s="2"/>
      <c r="AG940" s="2"/>
      <c r="AI940" s="2"/>
      <c r="AJ940" s="2"/>
      <c r="AL940" s="2"/>
      <c r="AM940" s="2"/>
      <c r="AO940" s="2"/>
      <c r="AP940" s="2"/>
    </row>
    <row r="941" spans="2:42">
      <c r="B941" s="2"/>
      <c r="C941" s="2"/>
      <c r="D941" s="2"/>
      <c r="E941" s="2"/>
      <c r="F941" s="2"/>
      <c r="H941" s="2"/>
      <c r="I941" s="2"/>
      <c r="K941" s="2"/>
      <c r="L941" s="2"/>
      <c r="N941" s="2"/>
      <c r="O941" s="2"/>
      <c r="Q941" s="2"/>
      <c r="R941" s="2"/>
      <c r="T941" s="2"/>
      <c r="U941" s="2"/>
      <c r="W941" s="2"/>
      <c r="X941" s="2"/>
      <c r="Z941" s="2"/>
      <c r="AA941" s="2"/>
      <c r="AC941" s="2"/>
      <c r="AD941" s="2"/>
      <c r="AF941" s="2"/>
      <c r="AG941" s="2"/>
      <c r="AI941" s="2"/>
      <c r="AJ941" s="2"/>
      <c r="AL941" s="2"/>
      <c r="AM941" s="2"/>
      <c r="AO941" s="2"/>
      <c r="AP941" s="2"/>
    </row>
    <row r="942" spans="2:42">
      <c r="B942" s="2"/>
      <c r="C942" s="2"/>
      <c r="D942" s="2"/>
      <c r="E942" s="2"/>
      <c r="F942" s="2"/>
      <c r="H942" s="2"/>
      <c r="I942" s="2"/>
      <c r="K942" s="2"/>
      <c r="L942" s="2"/>
      <c r="N942" s="2"/>
      <c r="O942" s="2"/>
      <c r="Q942" s="2"/>
      <c r="R942" s="2"/>
      <c r="T942" s="2"/>
      <c r="U942" s="2"/>
      <c r="W942" s="2"/>
      <c r="X942" s="2"/>
      <c r="Z942" s="2"/>
      <c r="AA942" s="2"/>
      <c r="AC942" s="2"/>
      <c r="AD942" s="2"/>
      <c r="AF942" s="2"/>
      <c r="AG942" s="2"/>
      <c r="AI942" s="2"/>
      <c r="AJ942" s="2"/>
      <c r="AL942" s="2"/>
      <c r="AM942" s="2"/>
      <c r="AO942" s="2"/>
      <c r="AP942" s="2"/>
    </row>
    <row r="943" spans="2:42">
      <c r="B943" s="2"/>
      <c r="C943" s="2"/>
      <c r="D943" s="2"/>
      <c r="E943" s="2"/>
      <c r="F943" s="2"/>
      <c r="H943" s="2"/>
      <c r="I943" s="2"/>
      <c r="K943" s="2"/>
      <c r="L943" s="2"/>
      <c r="N943" s="2"/>
      <c r="O943" s="2"/>
      <c r="Q943" s="2"/>
      <c r="R943" s="2"/>
      <c r="T943" s="2"/>
      <c r="U943" s="2"/>
      <c r="W943" s="2"/>
      <c r="X943" s="2"/>
      <c r="Z943" s="2"/>
      <c r="AA943" s="2"/>
      <c r="AC943" s="2"/>
      <c r="AD943" s="2"/>
      <c r="AF943" s="2"/>
      <c r="AG943" s="2"/>
      <c r="AI943" s="2"/>
      <c r="AJ943" s="2"/>
      <c r="AL943" s="2"/>
      <c r="AM943" s="2"/>
      <c r="AO943" s="2"/>
      <c r="AP943" s="2"/>
    </row>
    <row r="944" spans="2:42">
      <c r="B944" s="2"/>
      <c r="C944" s="2"/>
      <c r="D944" s="2"/>
      <c r="E944" s="2"/>
      <c r="F944" s="2"/>
      <c r="H944" s="2"/>
      <c r="I944" s="2"/>
      <c r="K944" s="2"/>
      <c r="L944" s="2"/>
      <c r="N944" s="2"/>
      <c r="O944" s="2"/>
      <c r="Q944" s="2"/>
      <c r="R944" s="2"/>
      <c r="T944" s="2"/>
      <c r="U944" s="2"/>
      <c r="W944" s="2"/>
      <c r="X944" s="2"/>
      <c r="Z944" s="2"/>
      <c r="AA944" s="2"/>
      <c r="AC944" s="2"/>
      <c r="AD944" s="2"/>
      <c r="AF944" s="2"/>
      <c r="AG944" s="2"/>
      <c r="AI944" s="2"/>
      <c r="AJ944" s="2"/>
      <c r="AL944" s="2"/>
      <c r="AM944" s="2"/>
      <c r="AO944" s="2"/>
      <c r="AP944" s="2"/>
    </row>
    <row r="945" spans="2:42">
      <c r="B945" s="2"/>
      <c r="C945" s="2"/>
      <c r="D945" s="2"/>
      <c r="E945" s="2"/>
      <c r="F945" s="2"/>
      <c r="H945" s="2"/>
      <c r="I945" s="2"/>
      <c r="K945" s="2"/>
      <c r="L945" s="2"/>
      <c r="N945" s="2"/>
      <c r="O945" s="2"/>
      <c r="Q945" s="2"/>
      <c r="R945" s="2"/>
      <c r="T945" s="2"/>
      <c r="U945" s="2"/>
      <c r="W945" s="2"/>
      <c r="X945" s="2"/>
      <c r="Z945" s="2"/>
      <c r="AA945" s="2"/>
      <c r="AC945" s="2"/>
      <c r="AD945" s="2"/>
      <c r="AF945" s="2"/>
      <c r="AG945" s="2"/>
      <c r="AI945" s="2"/>
      <c r="AJ945" s="2"/>
      <c r="AL945" s="2"/>
      <c r="AM945" s="2"/>
      <c r="AO945" s="2"/>
      <c r="AP945" s="2"/>
    </row>
    <row r="946" spans="2:42">
      <c r="B946" s="2"/>
      <c r="C946" s="2"/>
      <c r="D946" s="2"/>
      <c r="E946" s="2"/>
      <c r="F946" s="2"/>
      <c r="H946" s="2"/>
      <c r="I946" s="2"/>
      <c r="K946" s="2"/>
      <c r="L946" s="2"/>
      <c r="N946" s="2"/>
      <c r="O946" s="2"/>
      <c r="Q946" s="2"/>
      <c r="R946" s="2"/>
      <c r="T946" s="2"/>
      <c r="U946" s="2"/>
      <c r="W946" s="2"/>
      <c r="X946" s="2"/>
      <c r="Z946" s="2"/>
      <c r="AA946" s="2"/>
      <c r="AC946" s="2"/>
      <c r="AD946" s="2"/>
      <c r="AF946" s="2"/>
      <c r="AG946" s="2"/>
      <c r="AI946" s="2"/>
      <c r="AJ946" s="2"/>
      <c r="AL946" s="2"/>
      <c r="AM946" s="2"/>
      <c r="AO946" s="2"/>
      <c r="AP946" s="2"/>
    </row>
    <row r="947" spans="2:42">
      <c r="B947" s="2"/>
      <c r="C947" s="2"/>
      <c r="D947" s="2"/>
      <c r="E947" s="2"/>
      <c r="F947" s="2"/>
      <c r="H947" s="2"/>
      <c r="I947" s="2"/>
      <c r="K947" s="2"/>
      <c r="L947" s="2"/>
      <c r="N947" s="2"/>
      <c r="O947" s="2"/>
      <c r="Q947" s="2"/>
      <c r="R947" s="2"/>
      <c r="T947" s="2"/>
      <c r="U947" s="2"/>
      <c r="W947" s="2"/>
      <c r="X947" s="2"/>
      <c r="Z947" s="2"/>
      <c r="AA947" s="2"/>
      <c r="AC947" s="2"/>
      <c r="AD947" s="2"/>
      <c r="AF947" s="2"/>
      <c r="AG947" s="2"/>
      <c r="AI947" s="2"/>
      <c r="AJ947" s="2"/>
      <c r="AL947" s="2"/>
      <c r="AM947" s="2"/>
      <c r="AO947" s="2"/>
      <c r="AP947" s="2"/>
    </row>
    <row r="948" spans="2:42">
      <c r="B948" s="2"/>
      <c r="C948" s="2"/>
      <c r="D948" s="2"/>
      <c r="E948" s="2"/>
      <c r="F948" s="2"/>
      <c r="H948" s="2"/>
      <c r="I948" s="2"/>
      <c r="K948" s="2"/>
      <c r="L948" s="2"/>
      <c r="N948" s="2"/>
      <c r="O948" s="2"/>
      <c r="Q948" s="2"/>
      <c r="R948" s="2"/>
      <c r="T948" s="2"/>
      <c r="U948" s="2"/>
      <c r="W948" s="2"/>
      <c r="X948" s="2"/>
      <c r="Z948" s="2"/>
      <c r="AA948" s="2"/>
      <c r="AC948" s="2"/>
      <c r="AD948" s="2"/>
      <c r="AF948" s="2"/>
      <c r="AG948" s="2"/>
      <c r="AI948" s="2"/>
      <c r="AJ948" s="2"/>
      <c r="AL948" s="2"/>
      <c r="AM948" s="2"/>
      <c r="AO948" s="2"/>
      <c r="AP948" s="2"/>
    </row>
    <row r="949" spans="2:42">
      <c r="B949" s="2"/>
      <c r="C949" s="2"/>
      <c r="D949" s="2"/>
      <c r="E949" s="2"/>
      <c r="F949" s="2"/>
      <c r="H949" s="2"/>
      <c r="I949" s="2"/>
      <c r="K949" s="2"/>
      <c r="L949" s="2"/>
      <c r="N949" s="2"/>
      <c r="O949" s="2"/>
      <c r="Q949" s="2"/>
      <c r="R949" s="2"/>
      <c r="T949" s="2"/>
      <c r="U949" s="2"/>
      <c r="W949" s="2"/>
      <c r="X949" s="2"/>
      <c r="Z949" s="2"/>
      <c r="AA949" s="2"/>
      <c r="AC949" s="2"/>
      <c r="AD949" s="2"/>
      <c r="AF949" s="2"/>
      <c r="AG949" s="2"/>
      <c r="AI949" s="2"/>
      <c r="AJ949" s="2"/>
      <c r="AL949" s="2"/>
      <c r="AM949" s="2"/>
      <c r="AO949" s="2"/>
      <c r="AP949" s="2"/>
    </row>
    <row r="950" spans="2:42">
      <c r="B950" s="2"/>
      <c r="C950" s="2"/>
      <c r="D950" s="2"/>
      <c r="E950" s="2"/>
      <c r="F950" s="2"/>
      <c r="H950" s="2"/>
      <c r="I950" s="2"/>
      <c r="K950" s="2"/>
      <c r="L950" s="2"/>
      <c r="N950" s="2"/>
      <c r="O950" s="2"/>
      <c r="Q950" s="2"/>
      <c r="R950" s="2"/>
      <c r="T950" s="2"/>
      <c r="U950" s="2"/>
      <c r="W950" s="2"/>
      <c r="X950" s="2"/>
      <c r="Z950" s="2"/>
      <c r="AA950" s="2"/>
      <c r="AC950" s="2"/>
      <c r="AD950" s="2"/>
      <c r="AF950" s="2"/>
      <c r="AG950" s="2"/>
      <c r="AI950" s="2"/>
      <c r="AJ950" s="2"/>
      <c r="AL950" s="2"/>
      <c r="AM950" s="2"/>
      <c r="AO950" s="2"/>
      <c r="AP950" s="2"/>
    </row>
    <row r="951" spans="2:42">
      <c r="B951" s="2"/>
      <c r="C951" s="2"/>
      <c r="D951" s="2"/>
      <c r="E951" s="2"/>
      <c r="F951" s="2"/>
      <c r="H951" s="2"/>
      <c r="I951" s="2"/>
      <c r="K951" s="2"/>
      <c r="L951" s="2"/>
      <c r="N951" s="2"/>
      <c r="O951" s="2"/>
      <c r="Q951" s="2"/>
      <c r="R951" s="2"/>
      <c r="T951" s="2"/>
      <c r="U951" s="2"/>
      <c r="W951" s="2"/>
      <c r="X951" s="2"/>
      <c r="Z951" s="2"/>
      <c r="AA951" s="2"/>
      <c r="AC951" s="2"/>
      <c r="AD951" s="2"/>
      <c r="AF951" s="2"/>
      <c r="AG951" s="2"/>
      <c r="AI951" s="2"/>
      <c r="AJ951" s="2"/>
      <c r="AL951" s="2"/>
      <c r="AM951" s="2"/>
      <c r="AO951" s="2"/>
      <c r="AP951" s="2"/>
    </row>
    <row r="952" spans="2:42">
      <c r="B952" s="2"/>
      <c r="C952" s="2"/>
      <c r="D952" s="2"/>
      <c r="E952" s="2"/>
      <c r="F952" s="2"/>
      <c r="H952" s="2"/>
      <c r="I952" s="2"/>
      <c r="K952" s="2"/>
      <c r="L952" s="2"/>
      <c r="N952" s="2"/>
      <c r="O952" s="2"/>
      <c r="Q952" s="2"/>
      <c r="R952" s="2"/>
      <c r="T952" s="2"/>
      <c r="U952" s="2"/>
      <c r="W952" s="2"/>
      <c r="X952" s="2"/>
      <c r="Z952" s="2"/>
      <c r="AA952" s="2"/>
      <c r="AC952" s="2"/>
      <c r="AD952" s="2"/>
      <c r="AF952" s="2"/>
      <c r="AG952" s="2"/>
      <c r="AI952" s="2"/>
      <c r="AJ952" s="2"/>
      <c r="AL952" s="2"/>
      <c r="AM952" s="2"/>
      <c r="AO952" s="2"/>
      <c r="AP952" s="2"/>
    </row>
    <row r="953" spans="2:42">
      <c r="B953" s="2"/>
      <c r="C953" s="2"/>
      <c r="D953" s="2"/>
      <c r="E953" s="2"/>
      <c r="F953" s="2"/>
      <c r="H953" s="2"/>
      <c r="I953" s="2"/>
      <c r="K953" s="2"/>
      <c r="L953" s="2"/>
      <c r="N953" s="2"/>
      <c r="O953" s="2"/>
      <c r="Q953" s="2"/>
      <c r="R953" s="2"/>
      <c r="T953" s="2"/>
      <c r="U953" s="2"/>
      <c r="W953" s="2"/>
      <c r="X953" s="2"/>
      <c r="Z953" s="2"/>
      <c r="AA953" s="2"/>
      <c r="AC953" s="2"/>
      <c r="AD953" s="2"/>
      <c r="AF953" s="2"/>
      <c r="AG953" s="2"/>
      <c r="AI953" s="2"/>
      <c r="AJ953" s="2"/>
      <c r="AL953" s="2"/>
      <c r="AM953" s="2"/>
      <c r="AO953" s="2"/>
      <c r="AP953" s="2"/>
    </row>
    <row r="954" spans="2:42">
      <c r="B954" s="2"/>
      <c r="C954" s="2"/>
      <c r="D954" s="2"/>
      <c r="E954" s="2"/>
      <c r="F954" s="2"/>
      <c r="H954" s="2"/>
      <c r="I954" s="2"/>
      <c r="K954" s="2"/>
      <c r="L954" s="2"/>
      <c r="N954" s="2"/>
      <c r="O954" s="2"/>
      <c r="Q954" s="2"/>
      <c r="R954" s="2"/>
      <c r="T954" s="2"/>
      <c r="U954" s="2"/>
      <c r="W954" s="2"/>
      <c r="X954" s="2"/>
      <c r="Z954" s="2"/>
      <c r="AA954" s="2"/>
      <c r="AC954" s="2"/>
      <c r="AD954" s="2"/>
      <c r="AF954" s="2"/>
      <c r="AG954" s="2"/>
      <c r="AI954" s="2"/>
      <c r="AJ954" s="2"/>
      <c r="AL954" s="2"/>
      <c r="AM954" s="2"/>
      <c r="AO954" s="2"/>
      <c r="AP954" s="2"/>
    </row>
    <row r="955" spans="2:42">
      <c r="B955" s="2"/>
      <c r="C955" s="2"/>
      <c r="D955" s="2"/>
      <c r="E955" s="2"/>
      <c r="F955" s="2"/>
      <c r="H955" s="2"/>
      <c r="I955" s="2"/>
      <c r="K955" s="2"/>
      <c r="L955" s="2"/>
      <c r="N955" s="2"/>
      <c r="O955" s="2"/>
      <c r="Q955" s="2"/>
      <c r="R955" s="2"/>
      <c r="T955" s="2"/>
      <c r="U955" s="2"/>
      <c r="W955" s="2"/>
      <c r="X955" s="2"/>
      <c r="Z955" s="2"/>
      <c r="AA955" s="2"/>
      <c r="AC955" s="2"/>
      <c r="AD955" s="2"/>
      <c r="AF955" s="2"/>
      <c r="AG955" s="2"/>
      <c r="AI955" s="2"/>
      <c r="AJ955" s="2"/>
      <c r="AL955" s="2"/>
      <c r="AM955" s="2"/>
      <c r="AO955" s="2"/>
      <c r="AP955" s="2"/>
    </row>
    <row r="956" spans="2:42">
      <c r="B956" s="2"/>
      <c r="C956" s="2"/>
      <c r="D956" s="2"/>
      <c r="E956" s="2"/>
      <c r="F956" s="2"/>
      <c r="H956" s="2"/>
      <c r="I956" s="2"/>
      <c r="K956" s="2"/>
      <c r="L956" s="2"/>
      <c r="N956" s="2"/>
      <c r="O956" s="2"/>
      <c r="Q956" s="2"/>
      <c r="R956" s="2"/>
      <c r="T956" s="2"/>
      <c r="U956" s="2"/>
      <c r="W956" s="2"/>
      <c r="X956" s="2"/>
      <c r="Z956" s="2"/>
      <c r="AA956" s="2"/>
      <c r="AC956" s="2"/>
      <c r="AD956" s="2"/>
      <c r="AF956" s="2"/>
      <c r="AG956" s="2"/>
      <c r="AI956" s="2"/>
      <c r="AJ956" s="2"/>
      <c r="AL956" s="2"/>
      <c r="AM956" s="2"/>
      <c r="AO956" s="2"/>
      <c r="AP956" s="2"/>
    </row>
    <row r="957" spans="2:42">
      <c r="B957" s="2"/>
      <c r="C957" s="2"/>
      <c r="D957" s="2"/>
      <c r="E957" s="2"/>
      <c r="F957" s="2"/>
      <c r="H957" s="2"/>
      <c r="I957" s="2"/>
      <c r="K957" s="2"/>
      <c r="L957" s="2"/>
      <c r="N957" s="2"/>
      <c r="O957" s="2"/>
      <c r="Q957" s="2"/>
      <c r="R957" s="2"/>
      <c r="T957" s="2"/>
      <c r="U957" s="2"/>
      <c r="W957" s="2"/>
      <c r="X957" s="2"/>
      <c r="Z957" s="2"/>
      <c r="AA957" s="2"/>
      <c r="AC957" s="2"/>
      <c r="AD957" s="2"/>
      <c r="AF957" s="2"/>
      <c r="AG957" s="2"/>
      <c r="AI957" s="2"/>
      <c r="AJ957" s="2"/>
      <c r="AL957" s="2"/>
      <c r="AM957" s="2"/>
      <c r="AO957" s="2"/>
      <c r="AP957" s="2"/>
    </row>
    <row r="958" spans="2:42">
      <c r="B958" s="2"/>
      <c r="C958" s="2"/>
      <c r="D958" s="2"/>
      <c r="E958" s="2"/>
      <c r="F958" s="2"/>
      <c r="H958" s="2"/>
      <c r="I958" s="2"/>
      <c r="K958" s="2"/>
      <c r="L958" s="2"/>
      <c r="N958" s="2"/>
      <c r="O958" s="2"/>
      <c r="Q958" s="2"/>
      <c r="R958" s="2"/>
      <c r="T958" s="2"/>
      <c r="U958" s="2"/>
      <c r="W958" s="2"/>
      <c r="X958" s="2"/>
      <c r="Z958" s="2"/>
      <c r="AA958" s="2"/>
      <c r="AC958" s="2"/>
      <c r="AD958" s="2"/>
      <c r="AF958" s="2"/>
      <c r="AG958" s="2"/>
      <c r="AI958" s="2"/>
      <c r="AJ958" s="2"/>
      <c r="AL958" s="2"/>
      <c r="AM958" s="2"/>
      <c r="AO958" s="2"/>
      <c r="AP958" s="2"/>
    </row>
    <row r="959" spans="2:42">
      <c r="B959" s="2"/>
      <c r="C959" s="2"/>
      <c r="D959" s="2"/>
      <c r="E959" s="2"/>
      <c r="F959" s="2"/>
      <c r="H959" s="2"/>
      <c r="I959" s="2"/>
      <c r="K959" s="2"/>
      <c r="L959" s="2"/>
      <c r="N959" s="2"/>
      <c r="O959" s="2"/>
      <c r="Q959" s="2"/>
      <c r="R959" s="2"/>
      <c r="T959" s="2"/>
      <c r="U959" s="2"/>
      <c r="W959" s="2"/>
      <c r="X959" s="2"/>
      <c r="Z959" s="2"/>
      <c r="AA959" s="2"/>
      <c r="AC959" s="2"/>
      <c r="AD959" s="2"/>
      <c r="AF959" s="2"/>
      <c r="AG959" s="2"/>
      <c r="AI959" s="2"/>
      <c r="AJ959" s="2"/>
      <c r="AL959" s="2"/>
      <c r="AM959" s="2"/>
      <c r="AO959" s="2"/>
      <c r="AP959" s="2"/>
    </row>
    <row r="960" spans="2:42">
      <c r="B960" s="2"/>
      <c r="C960" s="2"/>
      <c r="D960" s="2"/>
      <c r="E960" s="2"/>
      <c r="F960" s="2"/>
      <c r="H960" s="2"/>
      <c r="I960" s="2"/>
      <c r="K960" s="2"/>
      <c r="L960" s="2"/>
      <c r="N960" s="2"/>
      <c r="O960" s="2"/>
      <c r="Q960" s="2"/>
      <c r="R960" s="2"/>
      <c r="T960" s="2"/>
      <c r="U960" s="2"/>
      <c r="W960" s="2"/>
      <c r="X960" s="2"/>
      <c r="Z960" s="2"/>
      <c r="AA960" s="2"/>
      <c r="AC960" s="2"/>
      <c r="AD960" s="2"/>
      <c r="AF960" s="2"/>
      <c r="AG960" s="2"/>
      <c r="AI960" s="2"/>
      <c r="AJ960" s="2"/>
      <c r="AL960" s="2"/>
      <c r="AM960" s="2"/>
      <c r="AO960" s="2"/>
      <c r="AP960" s="2"/>
    </row>
    <row r="961" spans="2:42">
      <c r="B961" s="2"/>
      <c r="C961" s="2"/>
      <c r="D961" s="2"/>
      <c r="E961" s="2"/>
      <c r="F961" s="2"/>
      <c r="H961" s="2"/>
      <c r="I961" s="2"/>
      <c r="K961" s="2"/>
      <c r="L961" s="2"/>
      <c r="N961" s="2"/>
      <c r="O961" s="2"/>
      <c r="Q961" s="2"/>
      <c r="R961" s="2"/>
      <c r="T961" s="2"/>
      <c r="U961" s="2"/>
      <c r="W961" s="2"/>
      <c r="X961" s="2"/>
      <c r="Z961" s="2"/>
      <c r="AA961" s="2"/>
      <c r="AC961" s="2"/>
      <c r="AD961" s="2"/>
      <c r="AF961" s="2"/>
      <c r="AG961" s="2"/>
      <c r="AI961" s="2"/>
      <c r="AJ961" s="2"/>
      <c r="AL961" s="2"/>
      <c r="AM961" s="2"/>
      <c r="AO961" s="2"/>
      <c r="AP961" s="2"/>
    </row>
    <row r="962" spans="2:42">
      <c r="B962" s="2"/>
      <c r="C962" s="2"/>
      <c r="D962" s="2"/>
      <c r="E962" s="2"/>
      <c r="F962" s="2"/>
      <c r="H962" s="2"/>
      <c r="I962" s="2"/>
      <c r="K962" s="2"/>
      <c r="L962" s="2"/>
      <c r="N962" s="2"/>
      <c r="O962" s="2"/>
      <c r="Q962" s="2"/>
      <c r="R962" s="2"/>
      <c r="T962" s="2"/>
      <c r="U962" s="2"/>
      <c r="W962" s="2"/>
      <c r="X962" s="2"/>
      <c r="Z962" s="2"/>
      <c r="AA962" s="2"/>
      <c r="AC962" s="2"/>
      <c r="AD962" s="2"/>
      <c r="AF962" s="2"/>
      <c r="AG962" s="2"/>
      <c r="AI962" s="2"/>
      <c r="AJ962" s="2"/>
      <c r="AL962" s="2"/>
      <c r="AM962" s="2"/>
      <c r="AO962" s="2"/>
      <c r="AP962" s="2"/>
    </row>
    <row r="963" spans="2:42">
      <c r="B963" s="2"/>
      <c r="C963" s="2"/>
      <c r="D963" s="2"/>
      <c r="E963" s="2"/>
      <c r="F963" s="2"/>
      <c r="H963" s="2"/>
      <c r="I963" s="2"/>
      <c r="K963" s="2"/>
      <c r="L963" s="2"/>
      <c r="N963" s="2"/>
      <c r="O963" s="2"/>
      <c r="Q963" s="2"/>
      <c r="R963" s="2"/>
      <c r="T963" s="2"/>
      <c r="U963" s="2"/>
      <c r="W963" s="2"/>
      <c r="X963" s="2"/>
      <c r="Z963" s="2"/>
      <c r="AA963" s="2"/>
      <c r="AC963" s="2"/>
      <c r="AD963" s="2"/>
      <c r="AF963" s="2"/>
      <c r="AG963" s="2"/>
      <c r="AI963" s="2"/>
      <c r="AJ963" s="2"/>
      <c r="AL963" s="2"/>
      <c r="AM963" s="2"/>
      <c r="AO963" s="2"/>
      <c r="AP963" s="2"/>
    </row>
    <row r="964" spans="2:42">
      <c r="B964" s="2"/>
      <c r="C964" s="2"/>
      <c r="D964" s="2"/>
      <c r="E964" s="2"/>
      <c r="F964" s="2"/>
      <c r="H964" s="2"/>
      <c r="I964" s="2"/>
      <c r="K964" s="2"/>
      <c r="L964" s="2"/>
      <c r="N964" s="2"/>
      <c r="O964" s="2"/>
      <c r="Q964" s="2"/>
      <c r="R964" s="2"/>
      <c r="T964" s="2"/>
      <c r="U964" s="2"/>
      <c r="W964" s="2"/>
      <c r="X964" s="2"/>
      <c r="Z964" s="2"/>
      <c r="AA964" s="2"/>
      <c r="AC964" s="2"/>
      <c r="AD964" s="2"/>
      <c r="AF964" s="2"/>
      <c r="AG964" s="2"/>
      <c r="AI964" s="2"/>
      <c r="AJ964" s="2"/>
      <c r="AL964" s="2"/>
      <c r="AM964" s="2"/>
      <c r="AO964" s="2"/>
      <c r="AP964" s="2"/>
    </row>
    <row r="965" spans="2:42">
      <c r="B965" s="2"/>
      <c r="C965" s="2"/>
      <c r="D965" s="2"/>
      <c r="E965" s="2"/>
      <c r="F965" s="2"/>
      <c r="H965" s="2"/>
      <c r="I965" s="2"/>
      <c r="K965" s="2"/>
      <c r="L965" s="2"/>
      <c r="N965" s="2"/>
      <c r="O965" s="2"/>
      <c r="Q965" s="2"/>
      <c r="R965" s="2"/>
      <c r="T965" s="2"/>
      <c r="U965" s="2"/>
      <c r="W965" s="2"/>
      <c r="X965" s="2"/>
      <c r="Z965" s="2"/>
      <c r="AA965" s="2"/>
      <c r="AC965" s="2"/>
      <c r="AD965" s="2"/>
      <c r="AF965" s="2"/>
      <c r="AG965" s="2"/>
      <c r="AI965" s="2"/>
      <c r="AJ965" s="2"/>
      <c r="AL965" s="2"/>
      <c r="AM965" s="2"/>
      <c r="AO965" s="2"/>
      <c r="AP965" s="2"/>
    </row>
    <row r="966" spans="2:42">
      <c r="B966" s="2"/>
      <c r="C966" s="2"/>
      <c r="D966" s="2"/>
      <c r="E966" s="2"/>
      <c r="F966" s="2"/>
      <c r="H966" s="2"/>
      <c r="I966" s="2"/>
      <c r="K966" s="2"/>
      <c r="L966" s="2"/>
      <c r="N966" s="2"/>
      <c r="O966" s="2"/>
      <c r="Q966" s="2"/>
      <c r="R966" s="2"/>
      <c r="T966" s="2"/>
      <c r="U966" s="2"/>
      <c r="W966" s="2"/>
      <c r="X966" s="2"/>
      <c r="Z966" s="2"/>
      <c r="AA966" s="2"/>
      <c r="AC966" s="2"/>
      <c r="AD966" s="2"/>
      <c r="AF966" s="2"/>
      <c r="AG966" s="2"/>
      <c r="AI966" s="2"/>
      <c r="AJ966" s="2"/>
      <c r="AL966" s="2"/>
      <c r="AM966" s="2"/>
      <c r="AO966" s="2"/>
      <c r="AP966" s="2"/>
    </row>
    <row r="967" spans="2:42">
      <c r="B967" s="2"/>
      <c r="C967" s="2"/>
      <c r="D967" s="2"/>
      <c r="E967" s="2"/>
      <c r="F967" s="2"/>
      <c r="H967" s="2"/>
      <c r="I967" s="2"/>
      <c r="K967" s="2"/>
      <c r="L967" s="2"/>
      <c r="N967" s="2"/>
      <c r="O967" s="2"/>
      <c r="Q967" s="2"/>
      <c r="R967" s="2"/>
      <c r="T967" s="2"/>
      <c r="U967" s="2"/>
      <c r="W967" s="2"/>
      <c r="X967" s="2"/>
      <c r="Z967" s="2"/>
      <c r="AA967" s="2"/>
      <c r="AC967" s="2"/>
      <c r="AD967" s="2"/>
      <c r="AF967" s="2"/>
      <c r="AG967" s="2"/>
      <c r="AI967" s="2"/>
      <c r="AJ967" s="2"/>
      <c r="AL967" s="2"/>
      <c r="AM967" s="2"/>
      <c r="AO967" s="2"/>
      <c r="AP967" s="2"/>
    </row>
    <row r="968" spans="2:42">
      <c r="B968" s="2"/>
      <c r="C968" s="2"/>
      <c r="D968" s="2"/>
      <c r="E968" s="2"/>
      <c r="F968" s="2"/>
      <c r="H968" s="2"/>
      <c r="I968" s="2"/>
      <c r="K968" s="2"/>
      <c r="L968" s="2"/>
      <c r="N968" s="2"/>
      <c r="O968" s="2"/>
      <c r="Q968" s="2"/>
      <c r="R968" s="2"/>
      <c r="T968" s="2"/>
      <c r="U968" s="2"/>
      <c r="W968" s="2"/>
      <c r="X968" s="2"/>
      <c r="Z968" s="2"/>
      <c r="AA968" s="2"/>
      <c r="AC968" s="2"/>
      <c r="AD968" s="2"/>
      <c r="AF968" s="2"/>
      <c r="AG968" s="2"/>
      <c r="AI968" s="2"/>
      <c r="AJ968" s="2"/>
      <c r="AL968" s="2"/>
      <c r="AM968" s="2"/>
      <c r="AO968" s="2"/>
      <c r="AP968" s="2"/>
    </row>
    <row r="969" spans="2:42">
      <c r="B969" s="2"/>
      <c r="C969" s="2"/>
      <c r="D969" s="2"/>
      <c r="E969" s="2"/>
      <c r="F969" s="2"/>
      <c r="H969" s="2"/>
      <c r="I969" s="2"/>
      <c r="K969" s="2"/>
      <c r="L969" s="2"/>
      <c r="N969" s="2"/>
      <c r="O969" s="2"/>
      <c r="Q969" s="2"/>
      <c r="R969" s="2"/>
      <c r="T969" s="2"/>
      <c r="U969" s="2"/>
      <c r="W969" s="2"/>
      <c r="X969" s="2"/>
      <c r="Z969" s="2"/>
      <c r="AA969" s="2"/>
      <c r="AC969" s="2"/>
      <c r="AD969" s="2"/>
      <c r="AF969" s="2"/>
      <c r="AG969" s="2"/>
      <c r="AI969" s="2"/>
      <c r="AJ969" s="2"/>
      <c r="AL969" s="2"/>
      <c r="AM969" s="2"/>
      <c r="AO969" s="2"/>
      <c r="AP969" s="2"/>
    </row>
    <row r="970" spans="2:42">
      <c r="B970" s="2"/>
      <c r="C970" s="2"/>
      <c r="D970" s="2"/>
      <c r="E970" s="2"/>
      <c r="F970" s="2"/>
      <c r="H970" s="2"/>
      <c r="I970" s="2"/>
      <c r="K970" s="2"/>
      <c r="L970" s="2"/>
      <c r="N970" s="2"/>
      <c r="O970" s="2"/>
      <c r="Q970" s="2"/>
      <c r="R970" s="2"/>
      <c r="T970" s="2"/>
      <c r="U970" s="2"/>
      <c r="W970" s="2"/>
      <c r="X970" s="2"/>
      <c r="Z970" s="2"/>
      <c r="AA970" s="2"/>
      <c r="AC970" s="2"/>
      <c r="AD970" s="2"/>
      <c r="AF970" s="2"/>
      <c r="AG970" s="2"/>
      <c r="AI970" s="2"/>
      <c r="AJ970" s="2"/>
      <c r="AL970" s="2"/>
      <c r="AM970" s="2"/>
      <c r="AO970" s="2"/>
      <c r="AP970" s="2"/>
    </row>
    <row r="971" spans="2:42">
      <c r="B971" s="2"/>
      <c r="C971" s="2"/>
      <c r="D971" s="2"/>
      <c r="E971" s="2"/>
      <c r="F971" s="2"/>
      <c r="H971" s="2"/>
      <c r="I971" s="2"/>
      <c r="K971" s="2"/>
      <c r="L971" s="2"/>
      <c r="N971" s="2"/>
      <c r="O971" s="2"/>
      <c r="Q971" s="2"/>
      <c r="R971" s="2"/>
      <c r="T971" s="2"/>
      <c r="U971" s="2"/>
      <c r="W971" s="2"/>
      <c r="X971" s="2"/>
      <c r="Z971" s="2"/>
      <c r="AA971" s="2"/>
      <c r="AC971" s="2"/>
      <c r="AD971" s="2"/>
      <c r="AF971" s="2"/>
      <c r="AG971" s="2"/>
      <c r="AI971" s="2"/>
      <c r="AJ971" s="2"/>
      <c r="AL971" s="2"/>
      <c r="AM971" s="2"/>
      <c r="AO971" s="2"/>
      <c r="AP971" s="2"/>
    </row>
    <row r="972" spans="2:42">
      <c r="B972" s="2"/>
      <c r="C972" s="2"/>
      <c r="D972" s="2"/>
      <c r="E972" s="2"/>
      <c r="F972" s="2"/>
      <c r="H972" s="2"/>
      <c r="I972" s="2"/>
      <c r="K972" s="2"/>
      <c r="L972" s="2"/>
      <c r="N972" s="2"/>
      <c r="O972" s="2"/>
      <c r="Q972" s="2"/>
      <c r="R972" s="2"/>
      <c r="T972" s="2"/>
      <c r="U972" s="2"/>
      <c r="W972" s="2"/>
      <c r="X972" s="2"/>
      <c r="Z972" s="2"/>
      <c r="AA972" s="2"/>
      <c r="AC972" s="2"/>
      <c r="AD972" s="2"/>
      <c r="AF972" s="2"/>
      <c r="AG972" s="2"/>
      <c r="AI972" s="2"/>
      <c r="AJ972" s="2"/>
      <c r="AL972" s="2"/>
      <c r="AM972" s="2"/>
      <c r="AO972" s="2"/>
      <c r="AP972" s="2"/>
    </row>
    <row r="973" spans="2:42">
      <c r="B973" s="2"/>
      <c r="C973" s="2"/>
      <c r="D973" s="2"/>
      <c r="E973" s="2"/>
      <c r="F973" s="2"/>
      <c r="H973" s="2"/>
      <c r="I973" s="2"/>
      <c r="K973" s="2"/>
      <c r="L973" s="2"/>
      <c r="N973" s="2"/>
      <c r="O973" s="2"/>
      <c r="Q973" s="2"/>
      <c r="R973" s="2"/>
      <c r="T973" s="2"/>
      <c r="U973" s="2"/>
      <c r="W973" s="2"/>
      <c r="X973" s="2"/>
      <c r="Z973" s="2"/>
      <c r="AA973" s="2"/>
      <c r="AC973" s="2"/>
      <c r="AD973" s="2"/>
      <c r="AF973" s="2"/>
      <c r="AG973" s="2"/>
      <c r="AI973" s="2"/>
      <c r="AJ973" s="2"/>
      <c r="AL973" s="2"/>
      <c r="AM973" s="2"/>
      <c r="AO973" s="2"/>
      <c r="AP973" s="2"/>
    </row>
    <row r="974" spans="2:42">
      <c r="B974" s="2"/>
      <c r="C974" s="2"/>
      <c r="D974" s="2"/>
      <c r="E974" s="2"/>
      <c r="F974" s="2"/>
      <c r="H974" s="2"/>
      <c r="I974" s="2"/>
      <c r="K974" s="2"/>
      <c r="L974" s="2"/>
      <c r="N974" s="2"/>
      <c r="O974" s="2"/>
      <c r="Q974" s="2"/>
      <c r="R974" s="2"/>
      <c r="T974" s="2"/>
      <c r="U974" s="2"/>
      <c r="W974" s="2"/>
      <c r="X974" s="2"/>
      <c r="Z974" s="2"/>
      <c r="AA974" s="2"/>
      <c r="AC974" s="2"/>
      <c r="AD974" s="2"/>
      <c r="AF974" s="2"/>
      <c r="AG974" s="2"/>
      <c r="AI974" s="2"/>
      <c r="AJ974" s="2"/>
      <c r="AL974" s="2"/>
      <c r="AM974" s="2"/>
      <c r="AO974" s="2"/>
      <c r="AP974" s="2"/>
    </row>
    <row r="975" spans="2:42">
      <c r="B975" s="2"/>
      <c r="C975" s="2"/>
      <c r="D975" s="2"/>
      <c r="E975" s="2"/>
      <c r="F975" s="2"/>
      <c r="H975" s="2"/>
      <c r="I975" s="2"/>
      <c r="K975" s="2"/>
      <c r="L975" s="2"/>
      <c r="N975" s="2"/>
      <c r="O975" s="2"/>
      <c r="Q975" s="2"/>
      <c r="R975" s="2"/>
      <c r="T975" s="2"/>
      <c r="U975" s="2"/>
      <c r="W975" s="2"/>
      <c r="X975" s="2"/>
      <c r="Z975" s="2"/>
      <c r="AA975" s="2"/>
      <c r="AC975" s="2"/>
      <c r="AD975" s="2"/>
      <c r="AF975" s="2"/>
      <c r="AG975" s="2"/>
      <c r="AI975" s="2"/>
      <c r="AJ975" s="2"/>
      <c r="AL975" s="2"/>
      <c r="AM975" s="2"/>
      <c r="AO975" s="2"/>
      <c r="AP975" s="2"/>
    </row>
    <row r="976" spans="2:42">
      <c r="B976" s="2"/>
      <c r="C976" s="2"/>
      <c r="D976" s="2"/>
      <c r="E976" s="2"/>
      <c r="F976" s="2"/>
      <c r="H976" s="2"/>
      <c r="I976" s="2"/>
      <c r="K976" s="2"/>
      <c r="L976" s="2"/>
      <c r="N976" s="2"/>
      <c r="O976" s="2"/>
      <c r="Q976" s="2"/>
      <c r="R976" s="2"/>
      <c r="T976" s="2"/>
      <c r="U976" s="2"/>
      <c r="W976" s="2"/>
      <c r="X976" s="2"/>
      <c r="Z976" s="2"/>
      <c r="AA976" s="2"/>
      <c r="AC976" s="2"/>
      <c r="AD976" s="2"/>
      <c r="AF976" s="2"/>
      <c r="AG976" s="2"/>
      <c r="AI976" s="2"/>
      <c r="AJ976" s="2"/>
      <c r="AL976" s="2"/>
      <c r="AM976" s="2"/>
      <c r="AO976" s="2"/>
      <c r="AP976" s="2"/>
    </row>
    <row r="977" spans="2:42">
      <c r="B977" s="2"/>
      <c r="C977" s="2"/>
      <c r="D977" s="2"/>
      <c r="E977" s="2"/>
      <c r="F977" s="2"/>
      <c r="H977" s="2"/>
      <c r="I977" s="2"/>
      <c r="K977" s="2"/>
      <c r="L977" s="2"/>
      <c r="N977" s="2"/>
      <c r="O977" s="2"/>
      <c r="Q977" s="2"/>
      <c r="R977" s="2"/>
      <c r="T977" s="2"/>
      <c r="U977" s="2"/>
      <c r="W977" s="2"/>
      <c r="X977" s="2"/>
      <c r="Z977" s="2"/>
      <c r="AA977" s="2"/>
      <c r="AC977" s="2"/>
      <c r="AD977" s="2"/>
      <c r="AF977" s="2"/>
      <c r="AG977" s="2"/>
      <c r="AI977" s="2"/>
      <c r="AJ977" s="2"/>
      <c r="AL977" s="2"/>
      <c r="AM977" s="2"/>
      <c r="AO977" s="2"/>
      <c r="AP977" s="2"/>
    </row>
    <row r="978" spans="2:42">
      <c r="B978" s="2"/>
      <c r="C978" s="2"/>
      <c r="D978" s="2"/>
      <c r="E978" s="2"/>
      <c r="F978" s="2"/>
      <c r="H978" s="2"/>
      <c r="I978" s="2"/>
      <c r="K978" s="2"/>
      <c r="L978" s="2"/>
      <c r="N978" s="2"/>
      <c r="O978" s="2"/>
      <c r="Q978" s="2"/>
      <c r="R978" s="2"/>
      <c r="T978" s="2"/>
      <c r="U978" s="2"/>
      <c r="W978" s="2"/>
      <c r="X978" s="2"/>
      <c r="Z978" s="2"/>
      <c r="AA978" s="2"/>
      <c r="AC978" s="2"/>
      <c r="AD978" s="2"/>
      <c r="AF978" s="2"/>
      <c r="AG978" s="2"/>
      <c r="AI978" s="2"/>
      <c r="AJ978" s="2"/>
      <c r="AL978" s="2"/>
      <c r="AM978" s="2"/>
      <c r="AO978" s="2"/>
      <c r="AP978" s="2"/>
    </row>
    <row r="979" spans="2:42">
      <c r="B979" s="2"/>
      <c r="C979" s="2"/>
      <c r="D979" s="2"/>
      <c r="E979" s="2"/>
      <c r="F979" s="2"/>
      <c r="H979" s="2"/>
      <c r="I979" s="2"/>
      <c r="K979" s="2"/>
      <c r="L979" s="2"/>
      <c r="N979" s="2"/>
      <c r="O979" s="2"/>
      <c r="Q979" s="2"/>
      <c r="R979" s="2"/>
      <c r="T979" s="2"/>
      <c r="U979" s="2"/>
      <c r="W979" s="2"/>
      <c r="X979" s="2"/>
      <c r="Z979" s="2"/>
      <c r="AA979" s="2"/>
      <c r="AC979" s="2"/>
      <c r="AD979" s="2"/>
      <c r="AF979" s="2"/>
      <c r="AG979" s="2"/>
      <c r="AI979" s="2"/>
      <c r="AJ979" s="2"/>
      <c r="AL979" s="2"/>
      <c r="AM979" s="2"/>
      <c r="AO979" s="2"/>
      <c r="AP979" s="2"/>
    </row>
    <row r="980" spans="2:42">
      <c r="B980" s="2"/>
      <c r="C980" s="2"/>
      <c r="D980" s="2"/>
      <c r="E980" s="2"/>
      <c r="F980" s="2"/>
      <c r="H980" s="2"/>
      <c r="I980" s="2"/>
      <c r="K980" s="2"/>
      <c r="L980" s="2"/>
      <c r="N980" s="2"/>
      <c r="O980" s="2"/>
      <c r="Q980" s="2"/>
      <c r="R980" s="2"/>
      <c r="T980" s="2"/>
      <c r="U980" s="2"/>
      <c r="W980" s="2"/>
      <c r="X980" s="2"/>
      <c r="Z980" s="2"/>
      <c r="AA980" s="2"/>
      <c r="AC980" s="2"/>
      <c r="AD980" s="2"/>
      <c r="AF980" s="2"/>
      <c r="AG980" s="2"/>
      <c r="AI980" s="2"/>
      <c r="AJ980" s="2"/>
      <c r="AL980" s="2"/>
      <c r="AM980" s="2"/>
      <c r="AO980" s="2"/>
      <c r="AP980" s="2"/>
    </row>
    <row r="981" spans="2:42">
      <c r="B981" s="2"/>
      <c r="C981" s="2"/>
      <c r="D981" s="2"/>
      <c r="E981" s="2"/>
      <c r="F981" s="2"/>
      <c r="H981" s="2"/>
      <c r="I981" s="2"/>
      <c r="K981" s="2"/>
      <c r="L981" s="2"/>
      <c r="N981" s="2"/>
      <c r="O981" s="2"/>
      <c r="Q981" s="2"/>
      <c r="R981" s="2"/>
      <c r="T981" s="2"/>
      <c r="U981" s="2"/>
      <c r="W981" s="2"/>
      <c r="X981" s="2"/>
      <c r="Z981" s="2"/>
      <c r="AA981" s="2"/>
      <c r="AC981" s="2"/>
      <c r="AD981" s="2"/>
      <c r="AF981" s="2"/>
      <c r="AG981" s="2"/>
      <c r="AI981" s="2"/>
      <c r="AJ981" s="2"/>
      <c r="AL981" s="2"/>
      <c r="AM981" s="2"/>
      <c r="AO981" s="2"/>
      <c r="AP981" s="2"/>
    </row>
    <row r="982" spans="2:42">
      <c r="B982" s="2"/>
      <c r="C982" s="2"/>
      <c r="D982" s="2"/>
      <c r="E982" s="2"/>
      <c r="F982" s="2"/>
      <c r="H982" s="2"/>
      <c r="I982" s="2"/>
      <c r="K982" s="2"/>
      <c r="L982" s="2"/>
      <c r="N982" s="2"/>
      <c r="O982" s="2"/>
      <c r="Q982" s="2"/>
      <c r="R982" s="2"/>
      <c r="T982" s="2"/>
      <c r="U982" s="2"/>
      <c r="W982" s="2"/>
      <c r="X982" s="2"/>
      <c r="Z982" s="2"/>
      <c r="AA982" s="2"/>
      <c r="AC982" s="2"/>
      <c r="AD982" s="2"/>
      <c r="AF982" s="2"/>
      <c r="AG982" s="2"/>
      <c r="AI982" s="2"/>
      <c r="AJ982" s="2"/>
      <c r="AL982" s="2"/>
      <c r="AM982" s="2"/>
      <c r="AO982" s="2"/>
      <c r="AP982" s="2"/>
    </row>
    <row r="983" spans="2:42">
      <c r="B983" s="2"/>
      <c r="C983" s="2"/>
      <c r="D983" s="2"/>
      <c r="E983" s="2"/>
      <c r="F983" s="2"/>
      <c r="H983" s="2"/>
      <c r="I983" s="2"/>
      <c r="K983" s="2"/>
      <c r="L983" s="2"/>
      <c r="N983" s="2"/>
      <c r="O983" s="2"/>
      <c r="Q983" s="2"/>
      <c r="R983" s="2"/>
      <c r="T983" s="2"/>
      <c r="U983" s="2"/>
      <c r="W983" s="2"/>
      <c r="X983" s="2"/>
      <c r="Z983" s="2"/>
      <c r="AA983" s="2"/>
      <c r="AC983" s="2"/>
      <c r="AD983" s="2"/>
      <c r="AF983" s="2"/>
      <c r="AG983" s="2"/>
      <c r="AI983" s="2"/>
      <c r="AJ983" s="2"/>
      <c r="AL983" s="2"/>
      <c r="AM983" s="2"/>
      <c r="AO983" s="2"/>
      <c r="AP983" s="2"/>
    </row>
    <row r="984" spans="2:42">
      <c r="B984" s="2"/>
      <c r="C984" s="2"/>
      <c r="D984" s="2"/>
      <c r="E984" s="2"/>
      <c r="F984" s="2"/>
      <c r="H984" s="2"/>
      <c r="I984" s="2"/>
      <c r="K984" s="2"/>
      <c r="L984" s="2"/>
      <c r="N984" s="2"/>
      <c r="O984" s="2"/>
      <c r="Q984" s="2"/>
      <c r="R984" s="2"/>
      <c r="T984" s="2"/>
      <c r="U984" s="2"/>
      <c r="W984" s="2"/>
      <c r="X984" s="2"/>
      <c r="Z984" s="2"/>
      <c r="AA984" s="2"/>
      <c r="AC984" s="2"/>
      <c r="AD984" s="2"/>
      <c r="AF984" s="2"/>
      <c r="AG984" s="2"/>
      <c r="AI984" s="2"/>
      <c r="AJ984" s="2"/>
      <c r="AL984" s="2"/>
      <c r="AM984" s="2"/>
      <c r="AO984" s="2"/>
      <c r="AP984" s="2"/>
    </row>
    <row r="985" spans="2:42">
      <c r="B985" s="2"/>
      <c r="C985" s="2"/>
      <c r="D985" s="2"/>
      <c r="E985" s="2"/>
      <c r="F985" s="2"/>
      <c r="H985" s="2"/>
      <c r="I985" s="2"/>
      <c r="K985" s="2"/>
      <c r="L985" s="2"/>
      <c r="N985" s="2"/>
      <c r="O985" s="2"/>
      <c r="Q985" s="2"/>
      <c r="R985" s="2"/>
      <c r="T985" s="2"/>
      <c r="U985" s="2"/>
      <c r="W985" s="2"/>
      <c r="X985" s="2"/>
      <c r="Z985" s="2"/>
      <c r="AA985" s="2"/>
      <c r="AC985" s="2"/>
      <c r="AD985" s="2"/>
      <c r="AF985" s="2"/>
      <c r="AG985" s="2"/>
      <c r="AI985" s="2"/>
      <c r="AJ985" s="2"/>
      <c r="AL985" s="2"/>
      <c r="AM985" s="2"/>
      <c r="AO985" s="2"/>
      <c r="AP985" s="2"/>
    </row>
    <row r="986" spans="2:42">
      <c r="B986" s="2"/>
      <c r="C986" s="2"/>
      <c r="D986" s="2"/>
      <c r="E986" s="2"/>
      <c r="F986" s="2"/>
      <c r="H986" s="2"/>
      <c r="I986" s="2"/>
      <c r="K986" s="2"/>
      <c r="L986" s="2"/>
      <c r="N986" s="2"/>
      <c r="O986" s="2"/>
      <c r="Q986" s="2"/>
      <c r="R986" s="2"/>
      <c r="T986" s="2"/>
      <c r="U986" s="2"/>
      <c r="W986" s="2"/>
      <c r="X986" s="2"/>
      <c r="Z986" s="2"/>
      <c r="AA986" s="2"/>
      <c r="AC986" s="2"/>
      <c r="AD986" s="2"/>
      <c r="AF986" s="2"/>
      <c r="AG986" s="2"/>
      <c r="AI986" s="2"/>
      <c r="AJ986" s="2"/>
      <c r="AL986" s="2"/>
      <c r="AM986" s="2"/>
      <c r="AO986" s="2"/>
      <c r="AP986" s="2"/>
    </row>
    <row r="987" spans="2:42">
      <c r="B987" s="2"/>
      <c r="C987" s="2"/>
      <c r="D987" s="2"/>
      <c r="E987" s="2"/>
      <c r="F987" s="2"/>
      <c r="H987" s="2"/>
      <c r="I987" s="2"/>
      <c r="K987" s="2"/>
      <c r="L987" s="2"/>
      <c r="N987" s="2"/>
      <c r="O987" s="2"/>
      <c r="Q987" s="2"/>
      <c r="R987" s="2"/>
      <c r="T987" s="2"/>
      <c r="U987" s="2"/>
      <c r="W987" s="2"/>
      <c r="X987" s="2"/>
      <c r="Z987" s="2"/>
      <c r="AA987" s="2"/>
      <c r="AC987" s="2"/>
      <c r="AD987" s="2"/>
      <c r="AF987" s="2"/>
      <c r="AG987" s="2"/>
      <c r="AI987" s="2"/>
      <c r="AJ987" s="2"/>
      <c r="AL987" s="2"/>
      <c r="AM987" s="2"/>
      <c r="AO987" s="2"/>
      <c r="AP987" s="2"/>
    </row>
    <row r="988" spans="2:42">
      <c r="B988" s="2"/>
      <c r="C988" s="2"/>
      <c r="D988" s="2"/>
      <c r="E988" s="2"/>
      <c r="F988" s="2"/>
      <c r="H988" s="2"/>
      <c r="I988" s="2"/>
      <c r="K988" s="2"/>
      <c r="L988" s="2"/>
      <c r="N988" s="2"/>
      <c r="O988" s="2"/>
      <c r="Q988" s="2"/>
      <c r="R988" s="2"/>
      <c r="T988" s="2"/>
      <c r="U988" s="2"/>
      <c r="W988" s="2"/>
      <c r="X988" s="2"/>
      <c r="Z988" s="2"/>
      <c r="AA988" s="2"/>
      <c r="AC988" s="2"/>
      <c r="AD988" s="2"/>
      <c r="AF988" s="2"/>
      <c r="AG988" s="2"/>
      <c r="AI988" s="2"/>
      <c r="AJ988" s="2"/>
      <c r="AL988" s="2"/>
      <c r="AM988" s="2"/>
      <c r="AO988" s="2"/>
      <c r="AP988" s="2"/>
    </row>
    <row r="989" spans="2:42">
      <c r="B989" s="2"/>
      <c r="C989" s="2"/>
      <c r="D989" s="2"/>
      <c r="E989" s="2"/>
      <c r="F989" s="2"/>
      <c r="H989" s="2"/>
      <c r="I989" s="2"/>
      <c r="K989" s="2"/>
      <c r="L989" s="2"/>
      <c r="N989" s="2"/>
      <c r="O989" s="2"/>
      <c r="Q989" s="2"/>
      <c r="R989" s="2"/>
      <c r="T989" s="2"/>
      <c r="U989" s="2"/>
      <c r="W989" s="2"/>
      <c r="X989" s="2"/>
      <c r="Z989" s="2"/>
      <c r="AA989" s="2"/>
      <c r="AC989" s="2"/>
      <c r="AD989" s="2"/>
      <c r="AF989" s="2"/>
      <c r="AG989" s="2"/>
      <c r="AI989" s="2"/>
      <c r="AJ989" s="2"/>
      <c r="AL989" s="2"/>
      <c r="AM989" s="2"/>
      <c r="AO989" s="2"/>
      <c r="AP989" s="2"/>
    </row>
    <row r="990" spans="2:42">
      <c r="B990" s="2"/>
      <c r="C990" s="2"/>
      <c r="D990" s="2"/>
      <c r="E990" s="2"/>
      <c r="F990" s="2"/>
      <c r="H990" s="2"/>
      <c r="I990" s="2"/>
      <c r="K990" s="2"/>
      <c r="L990" s="2"/>
      <c r="N990" s="2"/>
      <c r="O990" s="2"/>
      <c r="Q990" s="2"/>
      <c r="R990" s="2"/>
      <c r="T990" s="2"/>
      <c r="U990" s="2"/>
      <c r="W990" s="2"/>
      <c r="X990" s="2"/>
      <c r="Z990" s="2"/>
      <c r="AA990" s="2"/>
      <c r="AC990" s="2"/>
      <c r="AD990" s="2"/>
      <c r="AF990" s="2"/>
      <c r="AG990" s="2"/>
      <c r="AI990" s="2"/>
      <c r="AJ990" s="2"/>
      <c r="AL990" s="2"/>
      <c r="AM990" s="2"/>
      <c r="AO990" s="2"/>
      <c r="AP990" s="2"/>
    </row>
    <row r="991" spans="2:42">
      <c r="B991" s="2"/>
      <c r="C991" s="2"/>
      <c r="D991" s="2"/>
      <c r="E991" s="2"/>
      <c r="F991" s="2"/>
      <c r="H991" s="2"/>
      <c r="I991" s="2"/>
      <c r="K991" s="2"/>
      <c r="L991" s="2"/>
      <c r="N991" s="2"/>
      <c r="O991" s="2"/>
      <c r="Q991" s="2"/>
      <c r="R991" s="2"/>
      <c r="T991" s="2"/>
      <c r="U991" s="2"/>
      <c r="W991" s="2"/>
      <c r="X991" s="2"/>
      <c r="Z991" s="2"/>
      <c r="AA991" s="2"/>
      <c r="AC991" s="2"/>
      <c r="AD991" s="2"/>
      <c r="AF991" s="2"/>
      <c r="AG991" s="2"/>
      <c r="AI991" s="2"/>
      <c r="AJ991" s="2"/>
      <c r="AL991" s="2"/>
      <c r="AM991" s="2"/>
      <c r="AO991" s="2"/>
      <c r="AP991" s="2"/>
    </row>
    <row r="992" spans="2:42">
      <c r="B992" s="2"/>
      <c r="C992" s="2"/>
      <c r="D992" s="2"/>
      <c r="E992" s="2"/>
      <c r="F992" s="2"/>
      <c r="H992" s="2"/>
      <c r="I992" s="2"/>
      <c r="K992" s="2"/>
      <c r="L992" s="2"/>
      <c r="N992" s="2"/>
      <c r="O992" s="2"/>
      <c r="Q992" s="2"/>
      <c r="R992" s="2"/>
      <c r="T992" s="2"/>
      <c r="U992" s="2"/>
      <c r="W992" s="2"/>
      <c r="X992" s="2"/>
      <c r="Z992" s="2"/>
      <c r="AA992" s="2"/>
      <c r="AC992" s="2"/>
      <c r="AD992" s="2"/>
      <c r="AF992" s="2"/>
      <c r="AG992" s="2"/>
      <c r="AI992" s="2"/>
      <c r="AJ992" s="2"/>
      <c r="AL992" s="2"/>
      <c r="AM992" s="2"/>
      <c r="AO992" s="2"/>
      <c r="AP992" s="2"/>
    </row>
    <row r="993" spans="2:42">
      <c r="B993" s="2"/>
      <c r="C993" s="2"/>
      <c r="D993" s="2"/>
      <c r="E993" s="2"/>
      <c r="F993" s="2"/>
      <c r="H993" s="2"/>
      <c r="I993" s="2"/>
      <c r="K993" s="2"/>
      <c r="L993" s="2"/>
      <c r="N993" s="2"/>
      <c r="O993" s="2"/>
      <c r="Q993" s="2"/>
      <c r="R993" s="2"/>
      <c r="T993" s="2"/>
      <c r="U993" s="2"/>
      <c r="W993" s="2"/>
      <c r="X993" s="2"/>
      <c r="Z993" s="2"/>
      <c r="AA993" s="2"/>
      <c r="AC993" s="2"/>
      <c r="AD993" s="2"/>
      <c r="AF993" s="2"/>
      <c r="AG993" s="2"/>
      <c r="AI993" s="2"/>
      <c r="AJ993" s="2"/>
      <c r="AL993" s="2"/>
      <c r="AM993" s="2"/>
      <c r="AO993" s="2"/>
      <c r="AP993" s="2"/>
    </row>
    <row r="994" spans="2:42">
      <c r="B994" s="2"/>
      <c r="C994" s="2"/>
      <c r="D994" s="2"/>
      <c r="E994" s="2"/>
      <c r="F994" s="2"/>
      <c r="H994" s="2"/>
      <c r="I994" s="2"/>
      <c r="K994" s="2"/>
      <c r="L994" s="2"/>
      <c r="N994" s="2"/>
      <c r="O994" s="2"/>
      <c r="Q994" s="2"/>
      <c r="R994" s="2"/>
      <c r="T994" s="2"/>
      <c r="U994" s="2"/>
      <c r="W994" s="2"/>
      <c r="X994" s="2"/>
      <c r="Z994" s="2"/>
      <c r="AA994" s="2"/>
      <c r="AC994" s="2"/>
      <c r="AD994" s="2"/>
      <c r="AF994" s="2"/>
      <c r="AG994" s="2"/>
      <c r="AI994" s="2"/>
      <c r="AJ994" s="2"/>
      <c r="AL994" s="2"/>
      <c r="AM994" s="2"/>
      <c r="AO994" s="2"/>
      <c r="AP994" s="2"/>
    </row>
    <row r="995" spans="2:42">
      <c r="B995" s="2"/>
      <c r="C995" s="2"/>
      <c r="D995" s="2"/>
      <c r="E995" s="2"/>
      <c r="F995" s="2"/>
      <c r="H995" s="2"/>
      <c r="I995" s="2"/>
      <c r="K995" s="2"/>
      <c r="L995" s="2"/>
      <c r="N995" s="2"/>
      <c r="O995" s="2"/>
      <c r="Q995" s="2"/>
      <c r="R995" s="2"/>
      <c r="T995" s="2"/>
      <c r="U995" s="2"/>
      <c r="W995" s="2"/>
      <c r="X995" s="2"/>
      <c r="Z995" s="2"/>
      <c r="AA995" s="2"/>
      <c r="AC995" s="2"/>
      <c r="AD995" s="2"/>
      <c r="AF995" s="2"/>
      <c r="AG995" s="2"/>
      <c r="AI995" s="2"/>
      <c r="AJ995" s="2"/>
      <c r="AL995" s="2"/>
      <c r="AM995" s="2"/>
      <c r="AO995" s="2"/>
      <c r="AP995" s="2"/>
    </row>
    <row r="996" spans="2:42">
      <c r="B996" s="2"/>
      <c r="C996" s="2"/>
      <c r="D996" s="2"/>
      <c r="E996" s="2"/>
      <c r="F996" s="2"/>
      <c r="H996" s="2"/>
      <c r="I996" s="2"/>
      <c r="K996" s="2"/>
      <c r="L996" s="2"/>
      <c r="N996" s="2"/>
      <c r="O996" s="2"/>
      <c r="Q996" s="2"/>
      <c r="R996" s="2"/>
      <c r="T996" s="2"/>
      <c r="U996" s="2"/>
      <c r="W996" s="2"/>
      <c r="X996" s="2"/>
      <c r="Z996" s="2"/>
      <c r="AA996" s="2"/>
      <c r="AC996" s="2"/>
      <c r="AD996" s="2"/>
      <c r="AF996" s="2"/>
      <c r="AG996" s="2"/>
      <c r="AI996" s="2"/>
      <c r="AJ996" s="2"/>
      <c r="AL996" s="2"/>
      <c r="AM996" s="2"/>
      <c r="AO996" s="2"/>
      <c r="AP996" s="2"/>
    </row>
    <row r="997" spans="2:42">
      <c r="B997" s="2"/>
      <c r="C997" s="2"/>
      <c r="D997" s="2"/>
      <c r="E997" s="2"/>
      <c r="F997" s="2"/>
      <c r="H997" s="2"/>
      <c r="I997" s="2"/>
      <c r="K997" s="2"/>
      <c r="L997" s="2"/>
      <c r="N997" s="2"/>
      <c r="O997" s="2"/>
      <c r="Q997" s="2"/>
      <c r="R997" s="2"/>
      <c r="T997" s="2"/>
      <c r="U997" s="2"/>
      <c r="W997" s="2"/>
      <c r="X997" s="2"/>
      <c r="Z997" s="2"/>
      <c r="AA997" s="2"/>
      <c r="AC997" s="2"/>
      <c r="AD997" s="2"/>
      <c r="AF997" s="2"/>
      <c r="AG997" s="2"/>
      <c r="AI997" s="2"/>
      <c r="AJ997" s="2"/>
      <c r="AL997" s="2"/>
      <c r="AM997" s="2"/>
      <c r="AO997" s="2"/>
      <c r="AP997" s="2"/>
    </row>
    <row r="998" spans="2:42">
      <c r="B998" s="2"/>
      <c r="C998" s="2"/>
      <c r="D998" s="2"/>
      <c r="E998" s="2"/>
      <c r="F998" s="2"/>
      <c r="H998" s="2"/>
      <c r="I998" s="2"/>
      <c r="K998" s="2"/>
      <c r="L998" s="2"/>
      <c r="N998" s="2"/>
      <c r="O998" s="2"/>
      <c r="Q998" s="2"/>
      <c r="R998" s="2"/>
      <c r="T998" s="2"/>
      <c r="U998" s="2"/>
      <c r="W998" s="2"/>
      <c r="X998" s="2"/>
      <c r="Z998" s="2"/>
      <c r="AA998" s="2"/>
      <c r="AC998" s="2"/>
      <c r="AD998" s="2"/>
      <c r="AF998" s="2"/>
      <c r="AG998" s="2"/>
      <c r="AI998" s="2"/>
      <c r="AJ998" s="2"/>
      <c r="AL998" s="2"/>
      <c r="AM998" s="2"/>
      <c r="AO998" s="2"/>
      <c r="AP998" s="2"/>
    </row>
    <row r="999" spans="2:42">
      <c r="B999" s="2"/>
      <c r="C999" s="2"/>
      <c r="D999" s="2"/>
      <c r="E999" s="2"/>
      <c r="F999" s="2"/>
      <c r="H999" s="2"/>
      <c r="I999" s="2"/>
      <c r="K999" s="2"/>
      <c r="L999" s="2"/>
      <c r="N999" s="2"/>
      <c r="O999" s="2"/>
      <c r="Q999" s="2"/>
      <c r="R999" s="2"/>
      <c r="T999" s="2"/>
      <c r="U999" s="2"/>
      <c r="W999" s="2"/>
      <c r="X999" s="2"/>
      <c r="Z999" s="2"/>
      <c r="AA999" s="2"/>
      <c r="AC999" s="2"/>
      <c r="AD999" s="2"/>
      <c r="AF999" s="2"/>
      <c r="AG999" s="2"/>
      <c r="AI999" s="2"/>
      <c r="AJ999" s="2"/>
      <c r="AL999" s="2"/>
      <c r="AM999" s="2"/>
      <c r="AO999" s="2"/>
      <c r="AP999" s="2"/>
    </row>
    <row r="1000" spans="2:42">
      <c r="B1000" s="2"/>
      <c r="C1000" s="2"/>
      <c r="D1000" s="2"/>
      <c r="E1000" s="2"/>
      <c r="F1000" s="2"/>
      <c r="H1000" s="2"/>
      <c r="I1000" s="2"/>
      <c r="K1000" s="2"/>
      <c r="L1000" s="2"/>
      <c r="N1000" s="2"/>
      <c r="O1000" s="2"/>
      <c r="Q1000" s="2"/>
      <c r="R1000" s="2"/>
      <c r="T1000" s="2"/>
      <c r="U1000" s="2"/>
      <c r="W1000" s="2"/>
      <c r="X1000" s="2"/>
      <c r="Z1000" s="2"/>
      <c r="AA1000" s="2"/>
      <c r="AC1000" s="2"/>
      <c r="AD1000" s="2"/>
      <c r="AF1000" s="2"/>
      <c r="AG1000" s="2"/>
      <c r="AI1000" s="2"/>
      <c r="AJ1000" s="2"/>
      <c r="AL1000" s="2"/>
      <c r="AM1000" s="2"/>
      <c r="AO1000" s="2"/>
      <c r="AP1000" s="2"/>
    </row>
    <row r="1001" spans="2:42">
      <c r="B1001" s="2"/>
      <c r="C1001" s="2"/>
      <c r="D1001" s="2"/>
      <c r="E1001" s="2"/>
      <c r="F1001" s="2"/>
      <c r="H1001" s="2"/>
      <c r="I1001" s="2"/>
      <c r="K1001" s="2"/>
      <c r="L1001" s="2"/>
      <c r="N1001" s="2"/>
      <c r="O1001" s="2"/>
      <c r="Q1001" s="2"/>
      <c r="R1001" s="2"/>
      <c r="T1001" s="2"/>
      <c r="U1001" s="2"/>
      <c r="W1001" s="2"/>
      <c r="X1001" s="2"/>
      <c r="Z1001" s="2"/>
      <c r="AA1001" s="2"/>
      <c r="AC1001" s="2"/>
      <c r="AD1001" s="2"/>
      <c r="AF1001" s="2"/>
      <c r="AG1001" s="2"/>
      <c r="AI1001" s="2"/>
      <c r="AJ1001" s="2"/>
      <c r="AL1001" s="2"/>
      <c r="AM1001" s="2"/>
      <c r="AO1001" s="2"/>
      <c r="AP1001" s="2"/>
    </row>
    <row r="1002" spans="2:42">
      <c r="B1002" s="2"/>
      <c r="C1002" s="2"/>
      <c r="D1002" s="2"/>
      <c r="E1002" s="2"/>
      <c r="F1002" s="2"/>
      <c r="H1002" s="2"/>
      <c r="I1002" s="2"/>
      <c r="K1002" s="2"/>
      <c r="L1002" s="2"/>
      <c r="N1002" s="2"/>
      <c r="O1002" s="2"/>
      <c r="Q1002" s="2"/>
      <c r="R1002" s="2"/>
      <c r="T1002" s="2"/>
      <c r="U1002" s="2"/>
      <c r="W1002" s="2"/>
      <c r="X1002" s="2"/>
      <c r="Z1002" s="2"/>
      <c r="AA1002" s="2"/>
      <c r="AC1002" s="2"/>
      <c r="AD1002" s="2"/>
      <c r="AF1002" s="2"/>
      <c r="AG1002" s="2"/>
      <c r="AI1002" s="2"/>
      <c r="AJ1002" s="2"/>
      <c r="AL1002" s="2"/>
      <c r="AM1002" s="2"/>
      <c r="AO1002" s="2"/>
      <c r="AP1002" s="2"/>
    </row>
    <row r="1003" spans="2:42">
      <c r="B1003" s="2"/>
      <c r="C1003" s="2"/>
      <c r="D1003" s="2"/>
      <c r="E1003" s="2"/>
      <c r="F1003" s="2"/>
      <c r="H1003" s="2"/>
      <c r="I1003" s="2"/>
      <c r="K1003" s="2"/>
      <c r="L1003" s="2"/>
      <c r="N1003" s="2"/>
      <c r="O1003" s="2"/>
      <c r="Q1003" s="2"/>
      <c r="R1003" s="2"/>
      <c r="T1003" s="2"/>
      <c r="U1003" s="2"/>
      <c r="W1003" s="2"/>
      <c r="X1003" s="2"/>
      <c r="Z1003" s="2"/>
      <c r="AA1003" s="2"/>
      <c r="AC1003" s="2"/>
      <c r="AD1003" s="2"/>
      <c r="AF1003" s="2"/>
      <c r="AG1003" s="2"/>
      <c r="AI1003" s="2"/>
      <c r="AJ1003" s="2"/>
      <c r="AL1003" s="2"/>
      <c r="AM1003" s="2"/>
      <c r="AO1003" s="2"/>
      <c r="AP1003" s="2"/>
    </row>
    <row r="1004" spans="2:42">
      <c r="B1004" s="2"/>
      <c r="C1004" s="2"/>
      <c r="D1004" s="2"/>
      <c r="E1004" s="2"/>
      <c r="F1004" s="2"/>
      <c r="H1004" s="2"/>
      <c r="I1004" s="2"/>
      <c r="K1004" s="2"/>
      <c r="L1004" s="2"/>
      <c r="N1004" s="2"/>
      <c r="O1004" s="2"/>
      <c r="Q1004" s="2"/>
      <c r="R1004" s="2"/>
      <c r="T1004" s="2"/>
      <c r="U1004" s="2"/>
      <c r="W1004" s="2"/>
      <c r="X1004" s="2"/>
      <c r="Z1004" s="2"/>
      <c r="AA1004" s="2"/>
      <c r="AC1004" s="2"/>
      <c r="AD1004" s="2"/>
      <c r="AF1004" s="2"/>
      <c r="AG1004" s="2"/>
      <c r="AI1004" s="2"/>
      <c r="AJ1004" s="2"/>
      <c r="AL1004" s="2"/>
      <c r="AM1004" s="2"/>
      <c r="AO1004" s="2"/>
      <c r="AP1004" s="2"/>
    </row>
    <row r="1005" spans="2:42">
      <c r="B1005" s="2"/>
      <c r="C1005" s="2"/>
      <c r="D1005" s="2"/>
      <c r="E1005" s="2"/>
      <c r="F1005" s="2"/>
      <c r="H1005" s="2"/>
      <c r="I1005" s="2"/>
      <c r="K1005" s="2"/>
      <c r="L1005" s="2"/>
      <c r="N1005" s="2"/>
      <c r="O1005" s="2"/>
      <c r="Q1005" s="2"/>
      <c r="R1005" s="2"/>
      <c r="T1005" s="2"/>
      <c r="U1005" s="2"/>
      <c r="W1005" s="2"/>
      <c r="X1005" s="2"/>
      <c r="Z1005" s="2"/>
      <c r="AA1005" s="2"/>
      <c r="AC1005" s="2"/>
      <c r="AD1005" s="2"/>
      <c r="AF1005" s="2"/>
      <c r="AG1005" s="2"/>
      <c r="AI1005" s="2"/>
      <c r="AJ1005" s="2"/>
      <c r="AL1005" s="2"/>
      <c r="AM1005" s="2"/>
      <c r="AO1005" s="2"/>
      <c r="AP1005" s="2"/>
    </row>
    <row r="1006" spans="2:42">
      <c r="B1006" s="2"/>
      <c r="C1006" s="2"/>
      <c r="D1006" s="2"/>
      <c r="E1006" s="2"/>
      <c r="F1006" s="2"/>
      <c r="H1006" s="2"/>
      <c r="I1006" s="2"/>
      <c r="K1006" s="2"/>
      <c r="L1006" s="2"/>
      <c r="N1006" s="2"/>
      <c r="O1006" s="2"/>
      <c r="Q1006" s="2"/>
      <c r="R1006" s="2"/>
      <c r="T1006" s="2"/>
      <c r="U1006" s="2"/>
      <c r="W1006" s="2"/>
      <c r="X1006" s="2"/>
      <c r="Z1006" s="2"/>
      <c r="AA1006" s="2"/>
      <c r="AC1006" s="2"/>
      <c r="AD1006" s="2"/>
      <c r="AF1006" s="2"/>
      <c r="AG1006" s="2"/>
      <c r="AI1006" s="2"/>
      <c r="AJ1006" s="2"/>
      <c r="AL1006" s="2"/>
      <c r="AM1006" s="2"/>
      <c r="AO1006" s="2"/>
      <c r="AP1006" s="2"/>
    </row>
    <row r="1007" spans="2:42">
      <c r="B1007" s="2"/>
      <c r="C1007" s="2"/>
      <c r="D1007" s="2"/>
      <c r="E1007" s="2"/>
      <c r="F1007" s="2"/>
      <c r="H1007" s="2"/>
      <c r="I1007" s="2"/>
      <c r="K1007" s="2"/>
      <c r="L1007" s="2"/>
      <c r="N1007" s="2"/>
      <c r="O1007" s="2"/>
      <c r="Q1007" s="2"/>
      <c r="R1007" s="2"/>
      <c r="T1007" s="2"/>
      <c r="U1007" s="2"/>
      <c r="W1007" s="2"/>
      <c r="X1007" s="2"/>
      <c r="Z1007" s="2"/>
      <c r="AA1007" s="2"/>
      <c r="AC1007" s="2"/>
      <c r="AD1007" s="2"/>
      <c r="AF1007" s="2"/>
      <c r="AG1007" s="2"/>
      <c r="AI1007" s="2"/>
      <c r="AJ1007" s="2"/>
      <c r="AL1007" s="2"/>
      <c r="AM1007" s="2"/>
      <c r="AO1007" s="2"/>
      <c r="AP1007" s="2"/>
    </row>
    <row r="1008" spans="2:42">
      <c r="B1008" s="2"/>
      <c r="C1008" s="2"/>
      <c r="D1008" s="2"/>
      <c r="E1008" s="2"/>
      <c r="F1008" s="2"/>
      <c r="H1008" s="2"/>
      <c r="I1008" s="2"/>
      <c r="K1008" s="2"/>
      <c r="L1008" s="2"/>
      <c r="N1008" s="2"/>
      <c r="O1008" s="2"/>
      <c r="Q1008" s="2"/>
      <c r="R1008" s="2"/>
      <c r="T1008" s="2"/>
      <c r="U1008" s="2"/>
      <c r="W1008" s="2"/>
      <c r="X1008" s="2"/>
      <c r="Z1008" s="2"/>
      <c r="AA1008" s="2"/>
      <c r="AC1008" s="2"/>
      <c r="AD1008" s="2"/>
      <c r="AF1008" s="2"/>
      <c r="AG1008" s="2"/>
      <c r="AI1008" s="2"/>
      <c r="AJ1008" s="2"/>
      <c r="AL1008" s="2"/>
      <c r="AM1008" s="2"/>
      <c r="AO1008" s="2"/>
      <c r="AP1008" s="2"/>
    </row>
    <row r="1009" spans="2:42">
      <c r="B1009" s="2"/>
      <c r="C1009" s="2"/>
      <c r="D1009" s="2"/>
      <c r="E1009" s="2"/>
      <c r="F1009" s="2"/>
      <c r="H1009" s="2"/>
      <c r="I1009" s="2"/>
      <c r="K1009" s="2"/>
      <c r="L1009" s="2"/>
      <c r="N1009" s="2"/>
      <c r="O1009" s="2"/>
      <c r="Q1009" s="2"/>
      <c r="R1009" s="2"/>
      <c r="T1009" s="2"/>
      <c r="U1009" s="2"/>
      <c r="W1009" s="2"/>
      <c r="X1009" s="2"/>
      <c r="Z1009" s="2"/>
      <c r="AA1009" s="2"/>
      <c r="AC1009" s="2"/>
      <c r="AD1009" s="2"/>
      <c r="AF1009" s="2"/>
      <c r="AG1009" s="2"/>
      <c r="AI1009" s="2"/>
      <c r="AJ1009" s="2"/>
      <c r="AL1009" s="2"/>
      <c r="AM1009" s="2"/>
      <c r="AO1009" s="2"/>
      <c r="AP1009" s="2"/>
    </row>
    <row r="1010" spans="2:42">
      <c r="B1010" s="2"/>
      <c r="C1010" s="2"/>
      <c r="D1010" s="2"/>
      <c r="E1010" s="2"/>
      <c r="F1010" s="2"/>
      <c r="H1010" s="2"/>
      <c r="I1010" s="2"/>
      <c r="K1010" s="2"/>
      <c r="L1010" s="2"/>
      <c r="N1010" s="2"/>
      <c r="O1010" s="2"/>
      <c r="Q1010" s="2"/>
      <c r="R1010" s="2"/>
      <c r="T1010" s="2"/>
      <c r="U1010" s="2"/>
      <c r="W1010" s="2"/>
      <c r="X1010" s="2"/>
      <c r="Z1010" s="2"/>
      <c r="AA1010" s="2"/>
      <c r="AC1010" s="2"/>
      <c r="AD1010" s="2"/>
      <c r="AF1010" s="2"/>
      <c r="AG1010" s="2"/>
      <c r="AI1010" s="2"/>
      <c r="AJ1010" s="2"/>
      <c r="AL1010" s="2"/>
      <c r="AM1010" s="2"/>
      <c r="AO1010" s="2"/>
      <c r="AP1010" s="2"/>
    </row>
    <row r="1011" spans="2:42">
      <c r="B1011" s="2"/>
      <c r="C1011" s="2"/>
      <c r="D1011" s="2"/>
      <c r="E1011" s="2"/>
      <c r="F1011" s="2"/>
      <c r="H1011" s="2"/>
      <c r="I1011" s="2"/>
      <c r="K1011" s="2"/>
      <c r="L1011" s="2"/>
      <c r="N1011" s="2"/>
      <c r="O1011" s="2"/>
      <c r="Q1011" s="2"/>
      <c r="R1011" s="2"/>
      <c r="T1011" s="2"/>
      <c r="U1011" s="2"/>
      <c r="W1011" s="2"/>
      <c r="X1011" s="2"/>
      <c r="Z1011" s="2"/>
      <c r="AA1011" s="2"/>
      <c r="AC1011" s="2"/>
      <c r="AD1011" s="2"/>
      <c r="AF1011" s="2"/>
      <c r="AG1011" s="2"/>
      <c r="AI1011" s="2"/>
      <c r="AJ1011" s="2"/>
      <c r="AL1011" s="2"/>
      <c r="AM1011" s="2"/>
      <c r="AO1011" s="2"/>
      <c r="AP1011" s="2"/>
    </row>
    <row r="1012" spans="2:42">
      <c r="B1012" s="2"/>
      <c r="C1012" s="2"/>
      <c r="D1012" s="2"/>
      <c r="E1012" s="2"/>
      <c r="F1012" s="2"/>
      <c r="H1012" s="2"/>
      <c r="I1012" s="2"/>
      <c r="K1012" s="2"/>
      <c r="L1012" s="2"/>
      <c r="N1012" s="2"/>
      <c r="O1012" s="2"/>
      <c r="Q1012" s="2"/>
      <c r="R1012" s="2"/>
      <c r="T1012" s="2"/>
      <c r="U1012" s="2"/>
      <c r="W1012" s="2"/>
      <c r="X1012" s="2"/>
      <c r="Z1012" s="2"/>
      <c r="AA1012" s="2"/>
      <c r="AC1012" s="2"/>
      <c r="AD1012" s="2"/>
      <c r="AF1012" s="2"/>
      <c r="AG1012" s="2"/>
      <c r="AI1012" s="2"/>
      <c r="AJ1012" s="2"/>
      <c r="AL1012" s="2"/>
      <c r="AM1012" s="2"/>
      <c r="AO1012" s="2"/>
      <c r="AP1012" s="2"/>
    </row>
    <row r="1013" spans="2:42">
      <c r="B1013" s="2"/>
      <c r="C1013" s="2"/>
      <c r="D1013" s="2"/>
      <c r="E1013" s="2"/>
      <c r="F1013" s="2"/>
      <c r="H1013" s="2"/>
      <c r="I1013" s="2"/>
      <c r="K1013" s="2"/>
      <c r="L1013" s="2"/>
      <c r="N1013" s="2"/>
      <c r="O1013" s="2"/>
      <c r="Q1013" s="2"/>
      <c r="R1013" s="2"/>
      <c r="T1013" s="2"/>
      <c r="U1013" s="2"/>
      <c r="W1013" s="2"/>
      <c r="X1013" s="2"/>
      <c r="Z1013" s="2"/>
      <c r="AA1013" s="2"/>
      <c r="AC1013" s="2"/>
      <c r="AD1013" s="2"/>
      <c r="AF1013" s="2"/>
      <c r="AG1013" s="2"/>
      <c r="AI1013" s="2"/>
      <c r="AJ1013" s="2"/>
      <c r="AL1013" s="2"/>
      <c r="AM1013" s="2"/>
      <c r="AO1013" s="2"/>
      <c r="AP1013" s="2"/>
    </row>
    <row r="1014" spans="2:42">
      <c r="B1014" s="2"/>
      <c r="C1014" s="2"/>
      <c r="D1014" s="2"/>
      <c r="E1014" s="2"/>
      <c r="F1014" s="2"/>
      <c r="H1014" s="2"/>
      <c r="I1014" s="2"/>
      <c r="K1014" s="2"/>
      <c r="L1014" s="2"/>
      <c r="N1014" s="2"/>
      <c r="O1014" s="2"/>
      <c r="Q1014" s="2"/>
      <c r="R1014" s="2"/>
      <c r="T1014" s="2"/>
      <c r="U1014" s="2"/>
      <c r="W1014" s="2"/>
      <c r="X1014" s="2"/>
      <c r="Z1014" s="2"/>
      <c r="AA1014" s="2"/>
      <c r="AC1014" s="2"/>
      <c r="AD1014" s="2"/>
      <c r="AF1014" s="2"/>
      <c r="AG1014" s="2"/>
      <c r="AI1014" s="2"/>
      <c r="AJ1014" s="2"/>
      <c r="AL1014" s="2"/>
      <c r="AM1014" s="2"/>
      <c r="AO1014" s="2"/>
      <c r="AP1014" s="2"/>
    </row>
    <row r="1015" spans="2:42">
      <c r="B1015" s="2"/>
      <c r="C1015" s="2"/>
      <c r="D1015" s="2"/>
      <c r="E1015" s="2"/>
      <c r="F1015" s="2"/>
      <c r="H1015" s="2"/>
      <c r="I1015" s="2"/>
      <c r="K1015" s="2"/>
      <c r="L1015" s="2"/>
      <c r="N1015" s="2"/>
      <c r="O1015" s="2"/>
      <c r="Q1015" s="2"/>
      <c r="R1015" s="2"/>
      <c r="T1015" s="2"/>
      <c r="U1015" s="2"/>
      <c r="W1015" s="2"/>
      <c r="X1015" s="2"/>
      <c r="Z1015" s="2"/>
      <c r="AA1015" s="2"/>
      <c r="AC1015" s="2"/>
      <c r="AD1015" s="2"/>
      <c r="AF1015" s="2"/>
      <c r="AG1015" s="2"/>
      <c r="AI1015" s="2"/>
      <c r="AJ1015" s="2"/>
      <c r="AL1015" s="2"/>
      <c r="AM1015" s="2"/>
      <c r="AO1015" s="2"/>
      <c r="AP1015" s="2"/>
    </row>
    <row r="1016" spans="2:42">
      <c r="B1016" s="2"/>
      <c r="C1016" s="2"/>
      <c r="D1016" s="2"/>
      <c r="E1016" s="2"/>
      <c r="F1016" s="2"/>
      <c r="H1016" s="2"/>
      <c r="I1016" s="2"/>
      <c r="K1016" s="2"/>
      <c r="L1016" s="2"/>
      <c r="N1016" s="2"/>
      <c r="O1016" s="2"/>
      <c r="Q1016" s="2"/>
      <c r="R1016" s="2"/>
      <c r="T1016" s="2"/>
      <c r="U1016" s="2"/>
      <c r="W1016" s="2"/>
      <c r="X1016" s="2"/>
      <c r="Z1016" s="2"/>
      <c r="AA1016" s="2"/>
      <c r="AC1016" s="2"/>
      <c r="AD1016" s="2"/>
      <c r="AF1016" s="2"/>
      <c r="AG1016" s="2"/>
      <c r="AI1016" s="2"/>
      <c r="AJ1016" s="2"/>
      <c r="AL1016" s="2"/>
      <c r="AM1016" s="2"/>
      <c r="AO1016" s="2"/>
      <c r="AP1016" s="2"/>
    </row>
    <row r="1017" spans="2:42">
      <c r="B1017" s="2"/>
      <c r="C1017" s="2"/>
      <c r="D1017" s="2"/>
      <c r="E1017" s="2"/>
      <c r="F1017" s="2"/>
      <c r="H1017" s="2"/>
      <c r="I1017" s="2"/>
      <c r="K1017" s="2"/>
      <c r="L1017" s="2"/>
      <c r="N1017" s="2"/>
      <c r="O1017" s="2"/>
      <c r="Q1017" s="2"/>
      <c r="R1017" s="2"/>
      <c r="T1017" s="2"/>
      <c r="U1017" s="2"/>
      <c r="W1017" s="2"/>
      <c r="X1017" s="2"/>
      <c r="Z1017" s="2"/>
      <c r="AA1017" s="2"/>
      <c r="AC1017" s="2"/>
      <c r="AD1017" s="2"/>
      <c r="AF1017" s="2"/>
      <c r="AG1017" s="2"/>
      <c r="AI1017" s="2"/>
      <c r="AJ1017" s="2"/>
      <c r="AL1017" s="2"/>
      <c r="AM1017" s="2"/>
      <c r="AO1017" s="2"/>
      <c r="AP1017" s="2"/>
    </row>
    <row r="1018" spans="2:42">
      <c r="B1018" s="2"/>
      <c r="C1018" s="2"/>
      <c r="D1018" s="2"/>
      <c r="E1018" s="2"/>
      <c r="F1018" s="2"/>
      <c r="H1018" s="2"/>
      <c r="I1018" s="2"/>
      <c r="K1018" s="2"/>
      <c r="L1018" s="2"/>
      <c r="N1018" s="2"/>
      <c r="O1018" s="2"/>
      <c r="Q1018" s="2"/>
      <c r="R1018" s="2"/>
      <c r="T1018" s="2"/>
      <c r="U1018" s="2"/>
      <c r="W1018" s="2"/>
      <c r="X1018" s="2"/>
      <c r="Z1018" s="2"/>
      <c r="AA1018" s="2"/>
      <c r="AC1018" s="2"/>
      <c r="AD1018" s="2"/>
      <c r="AF1018" s="2"/>
      <c r="AG1018" s="2"/>
      <c r="AI1018" s="2"/>
      <c r="AJ1018" s="2"/>
      <c r="AL1018" s="2"/>
      <c r="AM1018" s="2"/>
      <c r="AO1018" s="2"/>
      <c r="AP1018" s="2"/>
    </row>
    <row r="1019" spans="2:42">
      <c r="B1019" s="2"/>
      <c r="C1019" s="2"/>
      <c r="D1019" s="2"/>
      <c r="E1019" s="2"/>
      <c r="F1019" s="2"/>
      <c r="H1019" s="2"/>
      <c r="I1019" s="2"/>
      <c r="K1019" s="2"/>
      <c r="L1019" s="2"/>
      <c r="N1019" s="2"/>
      <c r="O1019" s="2"/>
      <c r="Q1019" s="2"/>
      <c r="R1019" s="2"/>
      <c r="T1019" s="2"/>
      <c r="U1019" s="2"/>
      <c r="W1019" s="2"/>
      <c r="X1019" s="2"/>
      <c r="Z1019" s="2"/>
      <c r="AA1019" s="2"/>
      <c r="AC1019" s="2"/>
      <c r="AD1019" s="2"/>
      <c r="AF1019" s="2"/>
      <c r="AG1019" s="2"/>
      <c r="AI1019" s="2"/>
      <c r="AJ1019" s="2"/>
      <c r="AL1019" s="2"/>
      <c r="AM1019" s="2"/>
      <c r="AO1019" s="2"/>
      <c r="AP1019" s="2"/>
    </row>
    <row r="1020" spans="2:42">
      <c r="B1020" s="2"/>
      <c r="C1020" s="2"/>
      <c r="D1020" s="2"/>
      <c r="E1020" s="2"/>
      <c r="F1020" s="2"/>
      <c r="H1020" s="2"/>
      <c r="I1020" s="2"/>
      <c r="K1020" s="2"/>
      <c r="L1020" s="2"/>
      <c r="N1020" s="2"/>
      <c r="O1020" s="2"/>
      <c r="Q1020" s="2"/>
      <c r="R1020" s="2"/>
      <c r="T1020" s="2"/>
      <c r="U1020" s="2"/>
      <c r="W1020" s="2"/>
      <c r="X1020" s="2"/>
      <c r="Z1020" s="2"/>
      <c r="AA1020" s="2"/>
      <c r="AC1020" s="2"/>
      <c r="AD1020" s="2"/>
      <c r="AF1020" s="2"/>
      <c r="AG1020" s="2"/>
      <c r="AI1020" s="2"/>
      <c r="AJ1020" s="2"/>
      <c r="AL1020" s="2"/>
      <c r="AM1020" s="2"/>
      <c r="AO1020" s="2"/>
      <c r="AP1020" s="2"/>
    </row>
    <row r="1021" spans="2:42">
      <c r="B1021" s="2"/>
      <c r="C1021" s="2"/>
      <c r="D1021" s="2"/>
      <c r="E1021" s="2"/>
      <c r="F1021" s="2"/>
      <c r="H1021" s="2"/>
      <c r="I1021" s="2"/>
      <c r="K1021" s="2"/>
      <c r="L1021" s="2"/>
      <c r="N1021" s="2"/>
      <c r="O1021" s="2"/>
      <c r="Q1021" s="2"/>
      <c r="R1021" s="2"/>
      <c r="T1021" s="2"/>
      <c r="U1021" s="2"/>
      <c r="W1021" s="2"/>
      <c r="X1021" s="2"/>
      <c r="Z1021" s="2"/>
      <c r="AA1021" s="2"/>
      <c r="AC1021" s="2"/>
      <c r="AD1021" s="2"/>
      <c r="AF1021" s="2"/>
      <c r="AG1021" s="2"/>
      <c r="AI1021" s="2"/>
      <c r="AJ1021" s="2"/>
      <c r="AL1021" s="2"/>
      <c r="AM1021" s="2"/>
      <c r="AO1021" s="2"/>
      <c r="AP1021" s="2"/>
    </row>
    <row r="1022" spans="2:42">
      <c r="B1022" s="2"/>
      <c r="C1022" s="2"/>
      <c r="D1022" s="2"/>
      <c r="E1022" s="2"/>
      <c r="F1022" s="2"/>
      <c r="H1022" s="2"/>
      <c r="I1022" s="2"/>
      <c r="K1022" s="2"/>
      <c r="L1022" s="2"/>
      <c r="N1022" s="2"/>
      <c r="O1022" s="2"/>
      <c r="Q1022" s="2"/>
      <c r="R1022" s="2"/>
      <c r="T1022" s="2"/>
      <c r="U1022" s="2"/>
      <c r="W1022" s="2"/>
      <c r="X1022" s="2"/>
      <c r="Z1022" s="2"/>
      <c r="AA1022" s="2"/>
      <c r="AC1022" s="2"/>
      <c r="AD1022" s="2"/>
      <c r="AF1022" s="2"/>
      <c r="AG1022" s="2"/>
      <c r="AI1022" s="2"/>
      <c r="AJ1022" s="2"/>
      <c r="AL1022" s="2"/>
      <c r="AM1022" s="2"/>
      <c r="AO1022" s="2"/>
      <c r="AP1022" s="2"/>
    </row>
    <row r="1023" spans="2:42">
      <c r="B1023" s="2"/>
      <c r="C1023" s="2"/>
      <c r="D1023" s="2"/>
      <c r="E1023" s="2"/>
      <c r="F1023" s="2"/>
      <c r="H1023" s="2"/>
      <c r="I1023" s="2"/>
      <c r="K1023" s="2"/>
      <c r="L1023" s="2"/>
      <c r="N1023" s="2"/>
      <c r="O1023" s="2"/>
      <c r="Q1023" s="2"/>
      <c r="R1023" s="2"/>
      <c r="T1023" s="2"/>
      <c r="U1023" s="2"/>
      <c r="W1023" s="2"/>
      <c r="X1023" s="2"/>
      <c r="Z1023" s="2"/>
      <c r="AA1023" s="2"/>
      <c r="AC1023" s="2"/>
      <c r="AD1023" s="2"/>
      <c r="AF1023" s="2"/>
      <c r="AG1023" s="2"/>
      <c r="AI1023" s="2"/>
      <c r="AJ1023" s="2"/>
      <c r="AL1023" s="2"/>
      <c r="AM1023" s="2"/>
      <c r="AO1023" s="2"/>
      <c r="AP1023" s="2"/>
    </row>
    <row r="1024" spans="2:42">
      <c r="B1024" s="2"/>
      <c r="C1024" s="2"/>
      <c r="D1024" s="2"/>
      <c r="E1024" s="2"/>
      <c r="F1024" s="2"/>
      <c r="H1024" s="2"/>
      <c r="I1024" s="2"/>
      <c r="K1024" s="2"/>
      <c r="L1024" s="2"/>
      <c r="N1024" s="2"/>
      <c r="O1024" s="2"/>
      <c r="Q1024" s="2"/>
      <c r="R1024" s="2"/>
      <c r="T1024" s="2"/>
      <c r="U1024" s="2"/>
      <c r="W1024" s="2"/>
      <c r="X1024" s="2"/>
      <c r="Z1024" s="2"/>
      <c r="AA1024" s="2"/>
      <c r="AC1024" s="2"/>
      <c r="AD1024" s="2"/>
      <c r="AF1024" s="2"/>
      <c r="AG1024" s="2"/>
      <c r="AI1024" s="2"/>
      <c r="AJ1024" s="2"/>
      <c r="AL1024" s="2"/>
      <c r="AM1024" s="2"/>
      <c r="AO1024" s="2"/>
      <c r="AP1024" s="2"/>
    </row>
    <row r="1025" spans="2:42">
      <c r="B1025" s="2"/>
      <c r="C1025" s="2"/>
      <c r="D1025" s="2"/>
      <c r="E1025" s="2"/>
      <c r="F1025" s="2"/>
      <c r="H1025" s="2"/>
      <c r="I1025" s="2"/>
      <c r="K1025" s="2"/>
      <c r="L1025" s="2"/>
      <c r="N1025" s="2"/>
      <c r="O1025" s="2"/>
      <c r="Q1025" s="2"/>
      <c r="R1025" s="2"/>
      <c r="T1025" s="2"/>
      <c r="U1025" s="2"/>
      <c r="W1025" s="2"/>
      <c r="X1025" s="2"/>
      <c r="Z1025" s="2"/>
      <c r="AA1025" s="2"/>
      <c r="AC1025" s="2"/>
      <c r="AD1025" s="2"/>
      <c r="AF1025" s="2"/>
      <c r="AG1025" s="2"/>
      <c r="AI1025" s="2"/>
      <c r="AJ1025" s="2"/>
      <c r="AL1025" s="2"/>
      <c r="AM1025" s="2"/>
      <c r="AO1025" s="2"/>
      <c r="AP1025" s="2"/>
    </row>
    <row r="1026" spans="2:42">
      <c r="B1026" s="2"/>
      <c r="C1026" s="2"/>
      <c r="D1026" s="2"/>
      <c r="E1026" s="2"/>
      <c r="F1026" s="2"/>
      <c r="H1026" s="2"/>
      <c r="I1026" s="2"/>
      <c r="K1026" s="2"/>
      <c r="L1026" s="2"/>
      <c r="N1026" s="2"/>
      <c r="O1026" s="2"/>
      <c r="Q1026" s="2"/>
      <c r="R1026" s="2"/>
      <c r="T1026" s="2"/>
      <c r="U1026" s="2"/>
      <c r="W1026" s="2"/>
      <c r="X1026" s="2"/>
      <c r="Z1026" s="2"/>
      <c r="AA1026" s="2"/>
      <c r="AC1026" s="2"/>
      <c r="AD1026" s="2"/>
      <c r="AF1026" s="2"/>
      <c r="AG1026" s="2"/>
      <c r="AI1026" s="2"/>
      <c r="AJ1026" s="2"/>
      <c r="AL1026" s="2"/>
      <c r="AM1026" s="2"/>
      <c r="AO1026" s="2"/>
      <c r="AP1026" s="2"/>
    </row>
    <row r="1027" spans="2:42">
      <c r="B1027" s="2"/>
      <c r="C1027" s="2"/>
      <c r="D1027" s="2"/>
      <c r="E1027" s="2"/>
      <c r="F1027" s="2"/>
      <c r="H1027" s="2"/>
      <c r="I1027" s="2"/>
      <c r="K1027" s="2"/>
      <c r="L1027" s="2"/>
      <c r="N1027" s="2"/>
      <c r="O1027" s="2"/>
      <c r="Q1027" s="2"/>
      <c r="R1027" s="2"/>
      <c r="T1027" s="2"/>
      <c r="U1027" s="2"/>
      <c r="W1027" s="2"/>
      <c r="X1027" s="2"/>
      <c r="Z1027" s="2"/>
      <c r="AA1027" s="2"/>
      <c r="AC1027" s="2"/>
      <c r="AD1027" s="2"/>
      <c r="AF1027" s="2"/>
      <c r="AG1027" s="2"/>
      <c r="AI1027" s="2"/>
      <c r="AJ1027" s="2"/>
      <c r="AL1027" s="2"/>
      <c r="AM1027" s="2"/>
      <c r="AO1027" s="2"/>
      <c r="AP1027" s="2"/>
    </row>
    <row r="1028" spans="2:42">
      <c r="B1028" s="2"/>
      <c r="C1028" s="2"/>
      <c r="D1028" s="2"/>
      <c r="E1028" s="2"/>
      <c r="F1028" s="2"/>
      <c r="H1028" s="2"/>
      <c r="I1028" s="2"/>
      <c r="K1028" s="2"/>
      <c r="L1028" s="2"/>
      <c r="N1028" s="2"/>
      <c r="O1028" s="2"/>
      <c r="Q1028" s="2"/>
      <c r="R1028" s="2"/>
      <c r="T1028" s="2"/>
      <c r="U1028" s="2"/>
      <c r="W1028" s="2"/>
      <c r="X1028" s="2"/>
      <c r="Z1028" s="2"/>
      <c r="AA1028" s="2"/>
      <c r="AC1028" s="2"/>
      <c r="AD1028" s="2"/>
      <c r="AF1028" s="2"/>
      <c r="AG1028" s="2"/>
      <c r="AI1028" s="2"/>
      <c r="AJ1028" s="2"/>
      <c r="AL1028" s="2"/>
      <c r="AM1028" s="2"/>
      <c r="AO1028" s="2"/>
      <c r="AP1028" s="2"/>
    </row>
    <row r="1029" spans="2:42">
      <c r="B1029" s="2"/>
      <c r="C1029" s="2"/>
      <c r="D1029" s="2"/>
      <c r="E1029" s="2"/>
      <c r="F1029" s="2"/>
      <c r="H1029" s="2"/>
      <c r="I1029" s="2"/>
      <c r="K1029" s="2"/>
      <c r="L1029" s="2"/>
      <c r="N1029" s="2"/>
      <c r="O1029" s="2"/>
      <c r="Q1029" s="2"/>
      <c r="R1029" s="2"/>
      <c r="T1029" s="2"/>
      <c r="U1029" s="2"/>
      <c r="W1029" s="2"/>
      <c r="X1029" s="2"/>
      <c r="Z1029" s="2"/>
      <c r="AA1029" s="2"/>
      <c r="AC1029" s="2"/>
      <c r="AD1029" s="2"/>
      <c r="AF1029" s="2"/>
      <c r="AG1029" s="2"/>
      <c r="AI1029" s="2"/>
      <c r="AJ1029" s="2"/>
      <c r="AL1029" s="2"/>
      <c r="AM1029" s="2"/>
      <c r="AO1029" s="2"/>
      <c r="AP1029" s="2"/>
    </row>
    <row r="1030" spans="2:42">
      <c r="B1030" s="2"/>
      <c r="C1030" s="2"/>
      <c r="D1030" s="2"/>
      <c r="E1030" s="2"/>
      <c r="F1030" s="2"/>
      <c r="H1030" s="2"/>
      <c r="I1030" s="2"/>
      <c r="K1030" s="2"/>
      <c r="L1030" s="2"/>
      <c r="N1030" s="2"/>
      <c r="O1030" s="2"/>
      <c r="Q1030" s="2"/>
      <c r="R1030" s="2"/>
      <c r="T1030" s="2"/>
      <c r="U1030" s="2"/>
      <c r="W1030" s="2"/>
      <c r="X1030" s="2"/>
      <c r="Z1030" s="2"/>
      <c r="AA1030" s="2"/>
      <c r="AC1030" s="2"/>
      <c r="AD1030" s="2"/>
      <c r="AF1030" s="2"/>
      <c r="AG1030" s="2"/>
      <c r="AI1030" s="2"/>
      <c r="AJ1030" s="2"/>
      <c r="AL1030" s="2"/>
      <c r="AM1030" s="2"/>
      <c r="AO1030" s="2"/>
      <c r="AP1030" s="2"/>
    </row>
    <row r="1031" spans="2:42">
      <c r="B1031" s="2"/>
      <c r="C1031" s="2"/>
      <c r="D1031" s="2"/>
      <c r="E1031" s="2"/>
      <c r="F1031" s="2"/>
      <c r="H1031" s="2"/>
      <c r="I1031" s="2"/>
      <c r="K1031" s="2"/>
      <c r="L1031" s="2"/>
      <c r="N1031" s="2"/>
      <c r="O1031" s="2"/>
      <c r="Q1031" s="2"/>
      <c r="R1031" s="2"/>
      <c r="T1031" s="2"/>
      <c r="U1031" s="2"/>
      <c r="W1031" s="2"/>
      <c r="X1031" s="2"/>
      <c r="Z1031" s="2"/>
      <c r="AA1031" s="2"/>
      <c r="AC1031" s="2"/>
      <c r="AD1031" s="2"/>
      <c r="AF1031" s="2"/>
      <c r="AG1031" s="2"/>
      <c r="AI1031" s="2"/>
      <c r="AJ1031" s="2"/>
      <c r="AL1031" s="2"/>
      <c r="AM1031" s="2"/>
      <c r="AO1031" s="2"/>
      <c r="AP1031" s="2"/>
    </row>
    <row r="1032" spans="2:42">
      <c r="B1032" s="2"/>
      <c r="C1032" s="2"/>
      <c r="D1032" s="2"/>
      <c r="E1032" s="2"/>
      <c r="F1032" s="2"/>
      <c r="H1032" s="2"/>
      <c r="I1032" s="2"/>
      <c r="K1032" s="2"/>
      <c r="L1032" s="2"/>
      <c r="N1032" s="2"/>
      <c r="O1032" s="2"/>
      <c r="Q1032" s="2"/>
      <c r="R1032" s="2"/>
      <c r="T1032" s="2"/>
      <c r="U1032" s="2"/>
      <c r="W1032" s="2"/>
      <c r="X1032" s="2"/>
      <c r="Z1032" s="2"/>
      <c r="AA1032" s="2"/>
      <c r="AC1032" s="2"/>
      <c r="AD1032" s="2"/>
      <c r="AF1032" s="2"/>
      <c r="AG1032" s="2"/>
      <c r="AI1032" s="2"/>
      <c r="AJ1032" s="2"/>
      <c r="AL1032" s="2"/>
      <c r="AM1032" s="2"/>
      <c r="AO1032" s="2"/>
      <c r="AP1032" s="2"/>
    </row>
    <row r="1033" spans="2:42">
      <c r="B1033" s="2"/>
      <c r="C1033" s="2"/>
      <c r="D1033" s="2"/>
      <c r="E1033" s="2"/>
      <c r="F1033" s="2"/>
      <c r="H1033" s="2"/>
      <c r="I1033" s="2"/>
      <c r="K1033" s="2"/>
      <c r="L1033" s="2"/>
      <c r="N1033" s="2"/>
      <c r="O1033" s="2"/>
      <c r="Q1033" s="2"/>
      <c r="R1033" s="2"/>
      <c r="T1033" s="2"/>
      <c r="U1033" s="2"/>
      <c r="W1033" s="2"/>
      <c r="X1033" s="2"/>
      <c r="Z1033" s="2"/>
      <c r="AA1033" s="2"/>
      <c r="AC1033" s="2"/>
      <c r="AD1033" s="2"/>
      <c r="AF1033" s="2"/>
      <c r="AG1033" s="2"/>
      <c r="AI1033" s="2"/>
      <c r="AJ1033" s="2"/>
      <c r="AL1033" s="2"/>
      <c r="AM1033" s="2"/>
      <c r="AO1033" s="2"/>
      <c r="AP1033" s="2"/>
    </row>
    <row r="1034" spans="2:42">
      <c r="B1034" s="2"/>
      <c r="C1034" s="2"/>
      <c r="D1034" s="2"/>
      <c r="E1034" s="2"/>
      <c r="F1034" s="2"/>
      <c r="H1034" s="2"/>
      <c r="I1034" s="2"/>
      <c r="K1034" s="2"/>
      <c r="L1034" s="2"/>
      <c r="N1034" s="2"/>
      <c r="O1034" s="2"/>
      <c r="Q1034" s="2"/>
      <c r="R1034" s="2"/>
      <c r="T1034" s="2"/>
      <c r="U1034" s="2"/>
      <c r="W1034" s="2"/>
      <c r="X1034" s="2"/>
      <c r="Z1034" s="2"/>
      <c r="AA1034" s="2"/>
      <c r="AC1034" s="2"/>
      <c r="AD1034" s="2"/>
      <c r="AF1034" s="2"/>
      <c r="AG1034" s="2"/>
      <c r="AI1034" s="2"/>
      <c r="AJ1034" s="2"/>
      <c r="AL1034" s="2"/>
      <c r="AM1034" s="2"/>
      <c r="AO1034" s="2"/>
      <c r="AP1034" s="2"/>
    </row>
    <row r="1035" spans="2:42">
      <c r="B1035" s="2"/>
      <c r="C1035" s="2"/>
      <c r="D1035" s="2"/>
      <c r="E1035" s="2"/>
      <c r="F1035" s="2"/>
      <c r="H1035" s="2"/>
      <c r="I1035" s="2"/>
      <c r="K1035" s="2"/>
      <c r="L1035" s="2"/>
      <c r="N1035" s="2"/>
      <c r="O1035" s="2"/>
      <c r="Q1035" s="2"/>
      <c r="R1035" s="2"/>
      <c r="T1035" s="2"/>
      <c r="U1035" s="2"/>
      <c r="W1035" s="2"/>
      <c r="X1035" s="2"/>
      <c r="Z1035" s="2"/>
      <c r="AA1035" s="2"/>
      <c r="AC1035" s="2"/>
      <c r="AD1035" s="2"/>
      <c r="AF1035" s="2"/>
      <c r="AG1035" s="2"/>
      <c r="AI1035" s="2"/>
      <c r="AJ1035" s="2"/>
      <c r="AL1035" s="2"/>
      <c r="AM1035" s="2"/>
      <c r="AO1035" s="2"/>
      <c r="AP1035" s="2"/>
    </row>
    <row r="1036" spans="2:42">
      <c r="B1036" s="2"/>
      <c r="C1036" s="2"/>
      <c r="D1036" s="2"/>
      <c r="E1036" s="2"/>
      <c r="F1036" s="2"/>
      <c r="H1036" s="2"/>
      <c r="I1036" s="2"/>
      <c r="K1036" s="2"/>
      <c r="L1036" s="2"/>
      <c r="N1036" s="2"/>
      <c r="O1036" s="2"/>
      <c r="Q1036" s="2"/>
      <c r="R1036" s="2"/>
      <c r="T1036" s="2"/>
      <c r="U1036" s="2"/>
      <c r="W1036" s="2"/>
      <c r="X1036" s="2"/>
      <c r="Z1036" s="2"/>
      <c r="AA1036" s="2"/>
      <c r="AC1036" s="2"/>
      <c r="AD1036" s="2"/>
      <c r="AF1036" s="2"/>
      <c r="AG1036" s="2"/>
      <c r="AI1036" s="2"/>
      <c r="AJ1036" s="2"/>
      <c r="AL1036" s="2"/>
      <c r="AM1036" s="2"/>
      <c r="AO1036" s="2"/>
      <c r="AP1036" s="2"/>
    </row>
    <row r="1037" spans="2:42">
      <c r="B1037" s="2"/>
      <c r="C1037" s="2"/>
      <c r="D1037" s="2"/>
      <c r="E1037" s="2"/>
      <c r="F1037" s="2"/>
      <c r="H1037" s="2"/>
      <c r="I1037" s="2"/>
      <c r="K1037" s="2"/>
      <c r="L1037" s="2"/>
      <c r="N1037" s="2"/>
      <c r="O1037" s="2"/>
      <c r="Q1037" s="2"/>
      <c r="R1037" s="2"/>
      <c r="T1037" s="2"/>
      <c r="U1037" s="2"/>
      <c r="W1037" s="2"/>
      <c r="X1037" s="2"/>
      <c r="Z1037" s="2"/>
      <c r="AA1037" s="2"/>
      <c r="AC1037" s="2"/>
      <c r="AD1037" s="2"/>
      <c r="AF1037" s="2"/>
      <c r="AG1037" s="2"/>
      <c r="AI1037" s="2"/>
      <c r="AJ1037" s="2"/>
      <c r="AL1037" s="2"/>
      <c r="AM1037" s="2"/>
      <c r="AO1037" s="2"/>
      <c r="AP1037" s="2"/>
    </row>
    <row r="1038" spans="2:42">
      <c r="B1038" s="2"/>
      <c r="C1038" s="2"/>
      <c r="D1038" s="2"/>
      <c r="E1038" s="2"/>
      <c r="F1038" s="2"/>
      <c r="H1038" s="2"/>
      <c r="I1038" s="2"/>
      <c r="K1038" s="2"/>
      <c r="L1038" s="2"/>
      <c r="N1038" s="2"/>
      <c r="O1038" s="2"/>
      <c r="Q1038" s="2"/>
      <c r="R1038" s="2"/>
      <c r="T1038" s="2"/>
      <c r="U1038" s="2"/>
      <c r="W1038" s="2"/>
      <c r="X1038" s="2"/>
      <c r="Z1038" s="2"/>
      <c r="AA1038" s="2"/>
      <c r="AC1038" s="2"/>
      <c r="AD1038" s="2"/>
      <c r="AF1038" s="2"/>
      <c r="AG1038" s="2"/>
      <c r="AI1038" s="2"/>
      <c r="AJ1038" s="2"/>
      <c r="AL1038" s="2"/>
      <c r="AM1038" s="2"/>
      <c r="AO1038" s="2"/>
      <c r="AP1038" s="2"/>
    </row>
    <row r="1039" spans="2:42">
      <c r="B1039" s="2"/>
      <c r="C1039" s="2"/>
      <c r="D1039" s="2"/>
      <c r="E1039" s="2"/>
      <c r="F1039" s="2"/>
      <c r="H1039" s="2"/>
      <c r="I1039" s="2"/>
      <c r="K1039" s="2"/>
      <c r="L1039" s="2"/>
      <c r="N1039" s="2"/>
      <c r="O1039" s="2"/>
      <c r="Q1039" s="2"/>
      <c r="R1039" s="2"/>
      <c r="T1039" s="2"/>
      <c r="U1039" s="2"/>
      <c r="W1039" s="2"/>
      <c r="X1039" s="2"/>
      <c r="Z1039" s="2"/>
      <c r="AA1039" s="2"/>
      <c r="AC1039" s="2"/>
      <c r="AD1039" s="2"/>
      <c r="AF1039" s="2"/>
      <c r="AG1039" s="2"/>
      <c r="AI1039" s="2"/>
      <c r="AJ1039" s="2"/>
      <c r="AL1039" s="2"/>
      <c r="AM1039" s="2"/>
      <c r="AO1039" s="2"/>
      <c r="AP1039" s="2"/>
    </row>
    <row r="1040" spans="2:42">
      <c r="B1040" s="2"/>
      <c r="C1040" s="2"/>
      <c r="D1040" s="2"/>
      <c r="E1040" s="2"/>
      <c r="F1040" s="2"/>
      <c r="H1040" s="2"/>
      <c r="I1040" s="2"/>
      <c r="K1040" s="2"/>
      <c r="L1040" s="2"/>
      <c r="N1040" s="2"/>
      <c r="O1040" s="2"/>
      <c r="Q1040" s="2"/>
      <c r="R1040" s="2"/>
      <c r="T1040" s="2"/>
      <c r="U1040" s="2"/>
      <c r="W1040" s="2"/>
      <c r="X1040" s="2"/>
      <c r="Z1040" s="2"/>
      <c r="AA1040" s="2"/>
      <c r="AC1040" s="2"/>
      <c r="AD1040" s="2"/>
      <c r="AF1040" s="2"/>
      <c r="AG1040" s="2"/>
      <c r="AI1040" s="2"/>
      <c r="AJ1040" s="2"/>
      <c r="AL1040" s="2"/>
      <c r="AM1040" s="2"/>
      <c r="AO1040" s="2"/>
      <c r="AP1040" s="2"/>
    </row>
    <row r="1041" spans="2:42">
      <c r="B1041" s="2"/>
      <c r="C1041" s="2"/>
      <c r="D1041" s="2"/>
      <c r="E1041" s="2"/>
      <c r="F1041" s="2"/>
      <c r="H1041" s="2"/>
      <c r="I1041" s="2"/>
      <c r="K1041" s="2"/>
      <c r="L1041" s="2"/>
      <c r="N1041" s="2"/>
      <c r="O1041" s="2"/>
      <c r="Q1041" s="2"/>
      <c r="R1041" s="2"/>
      <c r="T1041" s="2"/>
      <c r="U1041" s="2"/>
      <c r="W1041" s="2"/>
      <c r="X1041" s="2"/>
      <c r="Z1041" s="2"/>
      <c r="AA1041" s="2"/>
      <c r="AC1041" s="2"/>
      <c r="AD1041" s="2"/>
      <c r="AF1041" s="2"/>
      <c r="AG1041" s="2"/>
      <c r="AI1041" s="2"/>
      <c r="AJ1041" s="2"/>
      <c r="AL1041" s="2"/>
      <c r="AM1041" s="2"/>
      <c r="AO1041" s="2"/>
      <c r="AP1041" s="2"/>
    </row>
    <row r="1042" spans="2:42">
      <c r="B1042" s="2"/>
      <c r="C1042" s="2"/>
      <c r="D1042" s="2"/>
      <c r="E1042" s="2"/>
      <c r="F1042" s="2"/>
      <c r="H1042" s="2"/>
      <c r="I1042" s="2"/>
      <c r="K1042" s="2"/>
      <c r="L1042" s="2"/>
      <c r="N1042" s="2"/>
      <c r="O1042" s="2"/>
      <c r="Q1042" s="2"/>
      <c r="R1042" s="2"/>
      <c r="T1042" s="2"/>
      <c r="U1042" s="2"/>
      <c r="W1042" s="2"/>
      <c r="X1042" s="2"/>
      <c r="Z1042" s="2"/>
      <c r="AA1042" s="2"/>
      <c r="AC1042" s="2"/>
      <c r="AD1042" s="2"/>
      <c r="AF1042" s="2"/>
      <c r="AG1042" s="2"/>
      <c r="AI1042" s="2"/>
      <c r="AJ1042" s="2"/>
      <c r="AL1042" s="2"/>
      <c r="AM1042" s="2"/>
      <c r="AO1042" s="2"/>
      <c r="AP1042" s="2"/>
    </row>
    <row r="1043" spans="2:42">
      <c r="B1043" s="2"/>
      <c r="C1043" s="2"/>
      <c r="D1043" s="2"/>
      <c r="E1043" s="2"/>
      <c r="F1043" s="2"/>
      <c r="H1043" s="2"/>
      <c r="I1043" s="2"/>
      <c r="K1043" s="2"/>
      <c r="L1043" s="2"/>
      <c r="N1043" s="2"/>
      <c r="O1043" s="2"/>
      <c r="Q1043" s="2"/>
      <c r="R1043" s="2"/>
      <c r="T1043" s="2"/>
      <c r="U1043" s="2"/>
      <c r="W1043" s="2"/>
      <c r="X1043" s="2"/>
      <c r="Z1043" s="2"/>
      <c r="AA1043" s="2"/>
      <c r="AC1043" s="2"/>
      <c r="AD1043" s="2"/>
      <c r="AF1043" s="2"/>
      <c r="AG1043" s="2"/>
      <c r="AI1043" s="2"/>
      <c r="AJ1043" s="2"/>
      <c r="AL1043" s="2"/>
      <c r="AM1043" s="2"/>
      <c r="AO1043" s="2"/>
      <c r="AP1043" s="2"/>
    </row>
    <row r="1044" spans="2:42">
      <c r="B1044" s="2"/>
      <c r="C1044" s="2"/>
      <c r="D1044" s="2"/>
      <c r="E1044" s="2"/>
      <c r="F1044" s="2"/>
      <c r="H1044" s="2"/>
      <c r="I1044" s="2"/>
      <c r="K1044" s="2"/>
      <c r="L1044" s="2"/>
      <c r="N1044" s="2"/>
      <c r="O1044" s="2"/>
      <c r="Q1044" s="2"/>
      <c r="R1044" s="2"/>
      <c r="T1044" s="2"/>
      <c r="U1044" s="2"/>
      <c r="W1044" s="2"/>
      <c r="X1044" s="2"/>
      <c r="Z1044" s="2"/>
      <c r="AA1044" s="2"/>
      <c r="AC1044" s="2"/>
      <c r="AD1044" s="2"/>
      <c r="AF1044" s="2"/>
      <c r="AG1044" s="2"/>
      <c r="AI1044" s="2"/>
      <c r="AJ1044" s="2"/>
      <c r="AL1044" s="2"/>
      <c r="AM1044" s="2"/>
      <c r="AO1044" s="2"/>
      <c r="AP1044" s="2"/>
    </row>
    <row r="1045" spans="2:42">
      <c r="B1045" s="2"/>
      <c r="C1045" s="2"/>
      <c r="D1045" s="2"/>
      <c r="E1045" s="2"/>
      <c r="F1045" s="2"/>
      <c r="H1045" s="2"/>
      <c r="I1045" s="2"/>
      <c r="K1045" s="2"/>
      <c r="L1045" s="2"/>
      <c r="N1045" s="2"/>
      <c r="O1045" s="2"/>
      <c r="Q1045" s="2"/>
      <c r="R1045" s="2"/>
      <c r="T1045" s="2"/>
      <c r="U1045" s="2"/>
      <c r="W1045" s="2"/>
      <c r="X1045" s="2"/>
      <c r="Z1045" s="2"/>
      <c r="AA1045" s="2"/>
      <c r="AC1045" s="2"/>
      <c r="AD1045" s="2"/>
      <c r="AF1045" s="2"/>
      <c r="AG1045" s="2"/>
      <c r="AI1045" s="2"/>
      <c r="AJ1045" s="2"/>
      <c r="AL1045" s="2"/>
      <c r="AM1045" s="2"/>
      <c r="AO1045" s="2"/>
      <c r="AP1045" s="2"/>
    </row>
    <row r="1046" spans="2:42">
      <c r="B1046" s="2"/>
      <c r="C1046" s="2"/>
      <c r="D1046" s="2"/>
      <c r="E1046" s="2"/>
      <c r="F1046" s="2"/>
      <c r="H1046" s="2"/>
      <c r="I1046" s="2"/>
      <c r="K1046" s="2"/>
      <c r="L1046" s="2"/>
      <c r="N1046" s="2"/>
      <c r="O1046" s="2"/>
      <c r="Q1046" s="2"/>
      <c r="R1046" s="2"/>
      <c r="T1046" s="2"/>
      <c r="U1046" s="2"/>
      <c r="W1046" s="2"/>
      <c r="X1046" s="2"/>
      <c r="Z1046" s="2"/>
      <c r="AA1046" s="2"/>
      <c r="AC1046" s="2"/>
      <c r="AD1046" s="2"/>
      <c r="AF1046" s="2"/>
      <c r="AG1046" s="2"/>
      <c r="AI1046" s="2"/>
      <c r="AJ1046" s="2"/>
      <c r="AL1046" s="2"/>
      <c r="AM1046" s="2"/>
      <c r="AO1046" s="2"/>
      <c r="AP1046" s="2"/>
    </row>
    <row r="1047" spans="2:42">
      <c r="B1047" s="2"/>
      <c r="C1047" s="2"/>
      <c r="D1047" s="2"/>
      <c r="E1047" s="2"/>
      <c r="F1047" s="2"/>
      <c r="H1047" s="2"/>
      <c r="I1047" s="2"/>
      <c r="K1047" s="2"/>
      <c r="L1047" s="2"/>
      <c r="N1047" s="2"/>
      <c r="O1047" s="2"/>
      <c r="Q1047" s="2"/>
      <c r="R1047" s="2"/>
      <c r="T1047" s="2"/>
      <c r="U1047" s="2"/>
      <c r="W1047" s="2"/>
      <c r="X1047" s="2"/>
      <c r="Z1047" s="2"/>
      <c r="AA1047" s="2"/>
      <c r="AC1047" s="2"/>
      <c r="AD1047" s="2"/>
      <c r="AF1047" s="2"/>
      <c r="AG1047" s="2"/>
      <c r="AI1047" s="2"/>
      <c r="AJ1047" s="2"/>
      <c r="AL1047" s="2"/>
      <c r="AM1047" s="2"/>
      <c r="AO1047" s="2"/>
      <c r="AP1047" s="2"/>
    </row>
    <row r="1048" spans="2:42">
      <c r="B1048" s="2"/>
      <c r="C1048" s="2"/>
      <c r="D1048" s="2"/>
      <c r="E1048" s="2"/>
      <c r="F1048" s="2"/>
      <c r="H1048" s="2"/>
      <c r="I1048" s="2"/>
      <c r="K1048" s="2"/>
      <c r="L1048" s="2"/>
      <c r="N1048" s="2"/>
      <c r="O1048" s="2"/>
      <c r="Q1048" s="2"/>
      <c r="R1048" s="2"/>
      <c r="T1048" s="2"/>
      <c r="U1048" s="2"/>
      <c r="W1048" s="2"/>
      <c r="X1048" s="2"/>
      <c r="Z1048" s="2"/>
      <c r="AA1048" s="2"/>
      <c r="AC1048" s="2"/>
      <c r="AD1048" s="2"/>
      <c r="AF1048" s="2"/>
      <c r="AG1048" s="2"/>
      <c r="AI1048" s="2"/>
      <c r="AJ1048" s="2"/>
      <c r="AL1048" s="2"/>
      <c r="AM1048" s="2"/>
      <c r="AO1048" s="2"/>
      <c r="AP1048" s="2"/>
    </row>
    <row r="1049" spans="2:42">
      <c r="B1049" s="2"/>
      <c r="C1049" s="2"/>
      <c r="D1049" s="2"/>
      <c r="E1049" s="2"/>
      <c r="F1049" s="2"/>
      <c r="H1049" s="2"/>
      <c r="I1049" s="2"/>
      <c r="K1049" s="2"/>
      <c r="L1049" s="2"/>
      <c r="N1049" s="2"/>
      <c r="O1049" s="2"/>
      <c r="Q1049" s="2"/>
      <c r="R1049" s="2"/>
      <c r="T1049" s="2"/>
      <c r="U1049" s="2"/>
      <c r="W1049" s="2"/>
      <c r="X1049" s="2"/>
      <c r="Z1049" s="2"/>
      <c r="AA1049" s="2"/>
      <c r="AC1049" s="2"/>
      <c r="AD1049" s="2"/>
      <c r="AF1049" s="2"/>
      <c r="AG1049" s="2"/>
      <c r="AI1049" s="2"/>
      <c r="AJ1049" s="2"/>
      <c r="AL1049" s="2"/>
      <c r="AM1049" s="2"/>
      <c r="AO1049" s="2"/>
      <c r="AP1049" s="2"/>
    </row>
    <row r="1050" spans="2:42">
      <c r="B1050" s="2"/>
      <c r="C1050" s="2"/>
      <c r="D1050" s="2"/>
      <c r="E1050" s="2"/>
      <c r="F1050" s="2"/>
      <c r="H1050" s="2"/>
      <c r="I1050" s="2"/>
      <c r="K1050" s="2"/>
      <c r="L1050" s="2"/>
      <c r="N1050" s="2"/>
      <c r="O1050" s="2"/>
      <c r="Q1050" s="2"/>
      <c r="R1050" s="2"/>
      <c r="T1050" s="2"/>
      <c r="U1050" s="2"/>
      <c r="W1050" s="2"/>
      <c r="X1050" s="2"/>
      <c r="Z1050" s="2"/>
      <c r="AA1050" s="2"/>
      <c r="AC1050" s="2"/>
      <c r="AD1050" s="2"/>
      <c r="AF1050" s="2"/>
      <c r="AG1050" s="2"/>
      <c r="AI1050" s="2"/>
      <c r="AJ1050" s="2"/>
      <c r="AL1050" s="2"/>
      <c r="AM1050" s="2"/>
      <c r="AO1050" s="2"/>
      <c r="AP1050" s="2"/>
    </row>
    <row r="1051" spans="2:42">
      <c r="B1051" s="2"/>
      <c r="C1051" s="2"/>
      <c r="D1051" s="2"/>
      <c r="E1051" s="2"/>
      <c r="F1051" s="2"/>
      <c r="H1051" s="2"/>
      <c r="I1051" s="2"/>
      <c r="K1051" s="2"/>
      <c r="L1051" s="2"/>
      <c r="N1051" s="2"/>
      <c r="O1051" s="2"/>
      <c r="Q1051" s="2"/>
      <c r="R1051" s="2"/>
      <c r="T1051" s="2"/>
      <c r="U1051" s="2"/>
      <c r="W1051" s="2"/>
      <c r="X1051" s="2"/>
      <c r="Z1051" s="2"/>
      <c r="AA1051" s="2"/>
      <c r="AC1051" s="2"/>
      <c r="AD1051" s="2"/>
      <c r="AF1051" s="2"/>
      <c r="AG1051" s="2"/>
      <c r="AI1051" s="2"/>
      <c r="AJ1051" s="2"/>
      <c r="AL1051" s="2"/>
      <c r="AM1051" s="2"/>
      <c r="AO1051" s="2"/>
      <c r="AP1051" s="2"/>
    </row>
    <row r="1052" spans="2:42">
      <c r="B1052" s="2"/>
      <c r="C1052" s="2"/>
      <c r="D1052" s="2"/>
      <c r="E1052" s="2"/>
      <c r="F1052" s="2"/>
      <c r="H1052" s="2"/>
      <c r="I1052" s="2"/>
      <c r="K1052" s="2"/>
      <c r="L1052" s="2"/>
      <c r="N1052" s="2"/>
      <c r="O1052" s="2"/>
      <c r="Q1052" s="2"/>
      <c r="R1052" s="2"/>
      <c r="T1052" s="2"/>
      <c r="U1052" s="2"/>
      <c r="W1052" s="2"/>
      <c r="X1052" s="2"/>
      <c r="Z1052" s="2"/>
      <c r="AA1052" s="2"/>
      <c r="AC1052" s="2"/>
      <c r="AD1052" s="2"/>
      <c r="AF1052" s="2"/>
      <c r="AG1052" s="2"/>
      <c r="AI1052" s="2"/>
      <c r="AJ1052" s="2"/>
      <c r="AL1052" s="2"/>
      <c r="AM1052" s="2"/>
      <c r="AO1052" s="2"/>
      <c r="AP1052" s="2"/>
    </row>
    <row r="1053" spans="2:42">
      <c r="B1053" s="2"/>
      <c r="C1053" s="2"/>
      <c r="D1053" s="2"/>
      <c r="E1053" s="2"/>
      <c r="F1053" s="2"/>
      <c r="H1053" s="2"/>
      <c r="I1053" s="2"/>
      <c r="K1053" s="2"/>
      <c r="L1053" s="2"/>
      <c r="N1053" s="2"/>
      <c r="O1053" s="2"/>
      <c r="Q1053" s="2"/>
      <c r="R1053" s="2"/>
      <c r="T1053" s="2"/>
      <c r="U1053" s="2"/>
      <c r="W1053" s="2"/>
      <c r="X1053" s="2"/>
      <c r="Z1053" s="2"/>
      <c r="AA1053" s="2"/>
      <c r="AC1053" s="2"/>
      <c r="AD1053" s="2"/>
      <c r="AF1053" s="2"/>
      <c r="AG1053" s="2"/>
      <c r="AI1053" s="2"/>
      <c r="AJ1053" s="2"/>
      <c r="AL1053" s="2"/>
      <c r="AM1053" s="2"/>
      <c r="AO1053" s="2"/>
      <c r="AP1053" s="2"/>
    </row>
    <row r="1054" spans="2:42">
      <c r="B1054" s="2"/>
      <c r="C1054" s="2"/>
      <c r="D1054" s="2"/>
      <c r="E1054" s="2"/>
      <c r="F1054" s="2"/>
      <c r="H1054" s="2"/>
      <c r="I1054" s="2"/>
      <c r="K1054" s="2"/>
      <c r="L1054" s="2"/>
      <c r="N1054" s="2"/>
      <c r="O1054" s="2"/>
      <c r="Q1054" s="2"/>
      <c r="R1054" s="2"/>
      <c r="T1054" s="2"/>
      <c r="U1054" s="2"/>
      <c r="W1054" s="2"/>
      <c r="X1054" s="2"/>
      <c r="Z1054" s="2"/>
      <c r="AA1054" s="2"/>
      <c r="AC1054" s="2"/>
      <c r="AD1054" s="2"/>
      <c r="AF1054" s="2"/>
      <c r="AG1054" s="2"/>
      <c r="AI1054" s="2"/>
      <c r="AJ1054" s="2"/>
      <c r="AL1054" s="2"/>
      <c r="AM1054" s="2"/>
      <c r="AO1054" s="2"/>
      <c r="AP1054" s="2"/>
    </row>
    <row r="1055" spans="2:42">
      <c r="B1055" s="2"/>
      <c r="C1055" s="2"/>
      <c r="D1055" s="2"/>
      <c r="E1055" s="2"/>
      <c r="F1055" s="2"/>
      <c r="H1055" s="2"/>
      <c r="I1055" s="2"/>
      <c r="K1055" s="2"/>
      <c r="L1055" s="2"/>
      <c r="N1055" s="2"/>
      <c r="O1055" s="2"/>
      <c r="Q1055" s="2"/>
      <c r="R1055" s="2"/>
      <c r="T1055" s="2"/>
      <c r="U1055" s="2"/>
      <c r="W1055" s="2"/>
      <c r="X1055" s="2"/>
      <c r="Z1055" s="2"/>
      <c r="AA1055" s="2"/>
      <c r="AC1055" s="2"/>
      <c r="AD1055" s="2"/>
      <c r="AF1055" s="2"/>
      <c r="AG1055" s="2"/>
      <c r="AI1055" s="2"/>
      <c r="AJ1055" s="2"/>
      <c r="AL1055" s="2"/>
      <c r="AM1055" s="2"/>
      <c r="AO1055" s="2"/>
      <c r="AP1055" s="2"/>
    </row>
    <row r="1056" spans="2:42">
      <c r="B1056" s="2"/>
      <c r="C1056" s="2"/>
      <c r="D1056" s="2"/>
      <c r="E1056" s="2"/>
      <c r="F1056" s="2"/>
      <c r="H1056" s="2"/>
      <c r="I1056" s="2"/>
      <c r="K1056" s="2"/>
      <c r="L1056" s="2"/>
      <c r="N1056" s="2"/>
      <c r="O1056" s="2"/>
      <c r="Q1056" s="2"/>
      <c r="R1056" s="2"/>
      <c r="T1056" s="2"/>
      <c r="U1056" s="2"/>
      <c r="W1056" s="2"/>
      <c r="X1056" s="2"/>
      <c r="Z1056" s="2"/>
      <c r="AA1056" s="2"/>
      <c r="AC1056" s="2"/>
      <c r="AD1056" s="2"/>
      <c r="AF1056" s="2"/>
      <c r="AG1056" s="2"/>
      <c r="AI1056" s="2"/>
      <c r="AJ1056" s="2"/>
      <c r="AL1056" s="2"/>
      <c r="AM1056" s="2"/>
      <c r="AO1056" s="2"/>
      <c r="AP1056" s="2"/>
    </row>
    <row r="1057" spans="2:42">
      <c r="B1057" s="2"/>
      <c r="C1057" s="2"/>
      <c r="D1057" s="2"/>
      <c r="E1057" s="2"/>
      <c r="F1057" s="2"/>
      <c r="H1057" s="2"/>
      <c r="I1057" s="2"/>
      <c r="K1057" s="2"/>
      <c r="L1057" s="2"/>
      <c r="N1057" s="2"/>
      <c r="O1057" s="2"/>
      <c r="Q1057" s="2"/>
      <c r="R1057" s="2"/>
      <c r="T1057" s="2"/>
      <c r="U1057" s="2"/>
      <c r="W1057" s="2"/>
      <c r="X1057" s="2"/>
      <c r="Z1057" s="2"/>
      <c r="AA1057" s="2"/>
      <c r="AC1057" s="2"/>
      <c r="AD1057" s="2"/>
      <c r="AF1057" s="2"/>
      <c r="AG1057" s="2"/>
      <c r="AI1057" s="2"/>
      <c r="AJ1057" s="2"/>
      <c r="AL1057" s="2"/>
      <c r="AM1057" s="2"/>
      <c r="AO1057" s="2"/>
      <c r="AP1057" s="2"/>
    </row>
    <row r="1058" spans="2:42">
      <c r="B1058" s="2"/>
      <c r="C1058" s="2"/>
      <c r="D1058" s="2"/>
      <c r="E1058" s="2"/>
      <c r="F1058" s="2"/>
      <c r="H1058" s="2"/>
      <c r="I1058" s="2"/>
      <c r="K1058" s="2"/>
      <c r="L1058" s="2"/>
      <c r="N1058" s="2"/>
      <c r="O1058" s="2"/>
      <c r="Q1058" s="2"/>
      <c r="R1058" s="2"/>
      <c r="T1058" s="2"/>
      <c r="U1058" s="2"/>
      <c r="W1058" s="2"/>
      <c r="X1058" s="2"/>
      <c r="Z1058" s="2"/>
      <c r="AA1058" s="2"/>
      <c r="AC1058" s="2"/>
      <c r="AD1058" s="2"/>
      <c r="AF1058" s="2"/>
      <c r="AG1058" s="2"/>
      <c r="AI1058" s="2"/>
      <c r="AJ1058" s="2"/>
      <c r="AL1058" s="2"/>
      <c r="AM1058" s="2"/>
      <c r="AO1058" s="2"/>
      <c r="AP1058" s="2"/>
    </row>
    <row r="1059" spans="2:42">
      <c r="B1059" s="2"/>
      <c r="C1059" s="2"/>
      <c r="D1059" s="2"/>
      <c r="E1059" s="2"/>
      <c r="F1059" s="2"/>
      <c r="H1059" s="2"/>
      <c r="I1059" s="2"/>
      <c r="K1059" s="2"/>
      <c r="L1059" s="2"/>
      <c r="N1059" s="2"/>
      <c r="O1059" s="2"/>
      <c r="Q1059" s="2"/>
      <c r="R1059" s="2"/>
      <c r="T1059" s="2"/>
      <c r="U1059" s="2"/>
      <c r="W1059" s="2"/>
      <c r="X1059" s="2"/>
      <c r="Z1059" s="2"/>
      <c r="AA1059" s="2"/>
      <c r="AC1059" s="2"/>
      <c r="AD1059" s="2"/>
      <c r="AF1059" s="2"/>
      <c r="AG1059" s="2"/>
      <c r="AI1059" s="2"/>
      <c r="AJ1059" s="2"/>
      <c r="AL1059" s="2"/>
      <c r="AM1059" s="2"/>
      <c r="AO1059" s="2"/>
      <c r="AP1059" s="2"/>
    </row>
    <row r="1060" spans="2:42">
      <c r="B1060" s="2"/>
      <c r="C1060" s="2"/>
      <c r="D1060" s="2"/>
      <c r="E1060" s="2"/>
      <c r="F1060" s="2"/>
      <c r="H1060" s="2"/>
      <c r="I1060" s="2"/>
      <c r="K1060" s="2"/>
      <c r="L1060" s="2"/>
      <c r="N1060" s="2"/>
      <c r="O1060" s="2"/>
      <c r="Q1060" s="2"/>
      <c r="R1060" s="2"/>
      <c r="T1060" s="2"/>
      <c r="U1060" s="2"/>
      <c r="W1060" s="2"/>
      <c r="X1060" s="2"/>
      <c r="Z1060" s="2"/>
      <c r="AA1060" s="2"/>
      <c r="AC1060" s="2"/>
      <c r="AD1060" s="2"/>
      <c r="AF1060" s="2"/>
      <c r="AG1060" s="2"/>
      <c r="AI1060" s="2"/>
      <c r="AJ1060" s="2"/>
      <c r="AL1060" s="2"/>
      <c r="AM1060" s="2"/>
      <c r="AO1060" s="2"/>
      <c r="AP1060" s="2"/>
    </row>
    <row r="1061" spans="2:42">
      <c r="B1061" s="2"/>
      <c r="C1061" s="2"/>
      <c r="D1061" s="2"/>
      <c r="E1061" s="2"/>
      <c r="F1061" s="2"/>
      <c r="H1061" s="2"/>
      <c r="I1061" s="2"/>
      <c r="K1061" s="2"/>
      <c r="L1061" s="2"/>
      <c r="N1061" s="2"/>
      <c r="O1061" s="2"/>
      <c r="Q1061" s="2"/>
      <c r="R1061" s="2"/>
      <c r="T1061" s="2"/>
      <c r="U1061" s="2"/>
      <c r="W1061" s="2"/>
      <c r="X1061" s="2"/>
      <c r="Z1061" s="2"/>
      <c r="AA1061" s="2"/>
      <c r="AC1061" s="2"/>
      <c r="AD1061" s="2"/>
      <c r="AF1061" s="2"/>
      <c r="AG1061" s="2"/>
      <c r="AI1061" s="2"/>
      <c r="AJ1061" s="2"/>
      <c r="AL1061" s="2"/>
      <c r="AM1061" s="2"/>
      <c r="AO1061" s="2"/>
      <c r="AP1061" s="2"/>
    </row>
    <row r="1062" spans="2:42">
      <c r="B1062" s="2"/>
      <c r="C1062" s="2"/>
      <c r="D1062" s="2"/>
      <c r="E1062" s="2"/>
      <c r="F1062" s="2"/>
      <c r="H1062" s="2"/>
      <c r="I1062" s="2"/>
      <c r="K1062" s="2"/>
      <c r="L1062" s="2"/>
      <c r="N1062" s="2"/>
      <c r="O1062" s="2"/>
      <c r="Q1062" s="2"/>
      <c r="R1062" s="2"/>
      <c r="T1062" s="2"/>
      <c r="U1062" s="2"/>
      <c r="W1062" s="2"/>
      <c r="X1062" s="2"/>
      <c r="Z1062" s="2"/>
      <c r="AA1062" s="2"/>
      <c r="AC1062" s="2"/>
      <c r="AD1062" s="2"/>
      <c r="AF1062" s="2"/>
      <c r="AG1062" s="2"/>
      <c r="AI1062" s="2"/>
      <c r="AJ1062" s="2"/>
      <c r="AL1062" s="2"/>
      <c r="AM1062" s="2"/>
      <c r="AO1062" s="2"/>
      <c r="AP1062" s="2"/>
    </row>
    <row r="1063" spans="2:42">
      <c r="B1063" s="2"/>
      <c r="C1063" s="2"/>
      <c r="D1063" s="2"/>
      <c r="E1063" s="2"/>
      <c r="F1063" s="2"/>
      <c r="H1063" s="2"/>
      <c r="I1063" s="2"/>
      <c r="K1063" s="2"/>
      <c r="L1063" s="2"/>
      <c r="N1063" s="2"/>
      <c r="O1063" s="2"/>
      <c r="Q1063" s="2"/>
      <c r="R1063" s="2"/>
      <c r="T1063" s="2"/>
      <c r="U1063" s="2"/>
      <c r="W1063" s="2"/>
      <c r="X1063" s="2"/>
      <c r="Z1063" s="2"/>
      <c r="AA1063" s="2"/>
      <c r="AC1063" s="2"/>
      <c r="AD1063" s="2"/>
      <c r="AF1063" s="2"/>
      <c r="AG1063" s="2"/>
      <c r="AI1063" s="2"/>
      <c r="AJ1063" s="2"/>
      <c r="AL1063" s="2"/>
      <c r="AM1063" s="2"/>
      <c r="AO1063" s="2"/>
      <c r="AP1063" s="2"/>
    </row>
    <row r="1064" spans="2:42">
      <c r="B1064" s="2"/>
      <c r="C1064" s="2"/>
      <c r="D1064" s="2"/>
      <c r="E1064" s="2"/>
      <c r="F1064" s="2"/>
      <c r="H1064" s="2"/>
      <c r="I1064" s="2"/>
      <c r="K1064" s="2"/>
      <c r="L1064" s="2"/>
      <c r="N1064" s="2"/>
      <c r="O1064" s="2"/>
      <c r="Q1064" s="2"/>
      <c r="R1064" s="2"/>
      <c r="T1064" s="2"/>
      <c r="U1064" s="2"/>
      <c r="W1064" s="2"/>
      <c r="X1064" s="2"/>
      <c r="Z1064" s="2"/>
      <c r="AA1064" s="2"/>
      <c r="AC1064" s="2"/>
      <c r="AD1064" s="2"/>
      <c r="AF1064" s="2"/>
      <c r="AG1064" s="2"/>
      <c r="AI1064" s="2"/>
      <c r="AJ1064" s="2"/>
      <c r="AL1064" s="2"/>
      <c r="AM1064" s="2"/>
      <c r="AO1064" s="2"/>
      <c r="AP1064" s="2"/>
    </row>
    <row r="1065" spans="2:42">
      <c r="B1065" s="2"/>
      <c r="C1065" s="2"/>
      <c r="D1065" s="2"/>
      <c r="E1065" s="2"/>
      <c r="F1065" s="2"/>
      <c r="H1065" s="2"/>
      <c r="I1065" s="2"/>
      <c r="K1065" s="2"/>
      <c r="L1065" s="2"/>
      <c r="N1065" s="2"/>
      <c r="O1065" s="2"/>
      <c r="Q1065" s="2"/>
      <c r="R1065" s="2"/>
      <c r="T1065" s="2"/>
      <c r="U1065" s="2"/>
      <c r="W1065" s="2"/>
      <c r="X1065" s="2"/>
      <c r="Z1065" s="2"/>
      <c r="AA1065" s="2"/>
      <c r="AC1065" s="2"/>
      <c r="AD1065" s="2"/>
      <c r="AF1065" s="2"/>
      <c r="AG1065" s="2"/>
      <c r="AI1065" s="2"/>
      <c r="AJ1065" s="2"/>
      <c r="AL1065" s="2"/>
      <c r="AM1065" s="2"/>
      <c r="AO1065" s="2"/>
      <c r="AP1065" s="2"/>
    </row>
    <row r="1066" spans="2:42">
      <c r="B1066" s="2"/>
      <c r="C1066" s="2"/>
      <c r="D1066" s="2"/>
      <c r="E1066" s="2"/>
      <c r="F1066" s="2"/>
      <c r="H1066" s="2"/>
      <c r="I1066" s="2"/>
      <c r="K1066" s="2"/>
      <c r="L1066" s="2"/>
      <c r="N1066" s="2"/>
      <c r="O1066" s="2"/>
      <c r="Q1066" s="2"/>
      <c r="R1066" s="2"/>
      <c r="T1066" s="2"/>
      <c r="U1066" s="2"/>
      <c r="W1066" s="2"/>
      <c r="X1066" s="2"/>
      <c r="Z1066" s="2"/>
      <c r="AA1066" s="2"/>
      <c r="AC1066" s="2"/>
      <c r="AD1066" s="2"/>
      <c r="AF1066" s="2"/>
      <c r="AG1066" s="2"/>
      <c r="AI1066" s="2"/>
      <c r="AJ1066" s="2"/>
      <c r="AL1066" s="2"/>
      <c r="AM1066" s="2"/>
      <c r="AO1066" s="2"/>
      <c r="AP1066" s="2"/>
    </row>
  </sheetData>
  <sheetProtection password="CC59" sheet="1" objects="1" scenarios="1"/>
  <mergeCells count="2">
    <mergeCell ref="AS60:AU60"/>
    <mergeCell ref="AS61:AU61"/>
  </mergeCells>
  <printOptions horizontalCentered="1"/>
  <pageMargins left="0.5" right="0.5" top="0.5" bottom="0.5" header="0" footer="0"/>
  <pageSetup scale="30" orientation="landscape" r:id="rId1"/>
  <ignoredErrors>
    <ignoredError sqref="I61 H41:I41 H62:I62 K60 K62:L62 N41:O41 Q41:R41 T41:U41 AL41:AM41 AO41:AP41 N60 Q60 T60 AL60 AO60 F63 H60 I63 F41 K41:L41 N61:O62 Q61:R62 T61:U62 AL62:AM62 AO62:AP62 O63 R63 U63 AM63 AP63 L63 AL61 AO61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S128"/>
  <sheetViews>
    <sheetView showGridLines="0" zoomScale="70" zoomScaleNormal="70" workbookViewId="0">
      <pane ySplit="10" topLeftCell="A51" activePane="bottomLeft" state="frozen"/>
      <selection pane="bottomLeft" activeCell="I1" sqref="I1"/>
    </sheetView>
  </sheetViews>
  <sheetFormatPr defaultColWidth="9.54296875" defaultRowHeight="15.5" outlineLevelRow="1"/>
  <cols>
    <col min="1" max="1" width="2.54296875" customWidth="1"/>
    <col min="2" max="2" width="50.453125" style="69" customWidth="1"/>
    <col min="3" max="3" width="25.453125" style="69" customWidth="1"/>
    <col min="4" max="4" width="17.453125" style="69" customWidth="1"/>
    <col min="5" max="5" width="19.453125" style="69" customWidth="1"/>
    <col min="6" max="7" width="12.54296875" style="69" customWidth="1"/>
    <col min="8" max="8" width="13.1796875" style="69" bestFit="1" customWidth="1"/>
    <col min="9" max="9" width="12.453125" style="69" customWidth="1"/>
    <col min="10" max="11" width="11.54296875" style="69" bestFit="1" customWidth="1"/>
    <col min="12" max="17" width="11.453125" style="69" bestFit="1" customWidth="1"/>
    <col min="18" max="18" width="2.453125" customWidth="1"/>
    <col min="19" max="20" width="10.54296875" customWidth="1"/>
    <col min="21" max="57" width="13.81640625" bestFit="1" customWidth="1"/>
    <col min="58" max="59" width="14.54296875" bestFit="1" customWidth="1"/>
    <col min="60" max="287" width="13" bestFit="1" customWidth="1"/>
  </cols>
  <sheetData>
    <row r="1" spans="2:17" ht="297" customHeight="1"/>
    <row r="2" spans="2:17">
      <c r="B2" s="987" t="s">
        <v>374</v>
      </c>
      <c r="C2" s="363" t="s">
        <v>0</v>
      </c>
      <c r="D2" s="364"/>
      <c r="E2" s="364"/>
      <c r="F2" s="364"/>
      <c r="G2" s="364"/>
      <c r="H2" s="365" t="s">
        <v>1</v>
      </c>
      <c r="I2" s="366" t="str">
        <f>Assumptions!$M$2</f>
        <v>Preferred Return</v>
      </c>
    </row>
    <row r="3" spans="2:17">
      <c r="C3" s="358" t="s">
        <v>2</v>
      </c>
      <c r="D3" s="359"/>
      <c r="E3" s="230"/>
      <c r="F3" s="360" t="s">
        <v>3</v>
      </c>
      <c r="G3" s="359"/>
      <c r="H3" s="359"/>
      <c r="I3" s="361"/>
    </row>
    <row r="4" spans="2:17">
      <c r="C4" s="231" t="s">
        <v>4</v>
      </c>
      <c r="D4" s="229">
        <f>Assumptions!$I$4</f>
        <v>0.16302669690399507</v>
      </c>
      <c r="E4" s="225"/>
      <c r="F4" s="228" t="s">
        <v>4</v>
      </c>
      <c r="G4" s="225"/>
      <c r="H4" s="225"/>
      <c r="I4" s="232">
        <f>Assumptions!$M$4</f>
        <v>0.14819721668757291</v>
      </c>
    </row>
    <row r="5" spans="2:17">
      <c r="C5" s="231" t="s">
        <v>5</v>
      </c>
      <c r="D5" s="226">
        <f>Assumptions!$I$5</f>
        <v>1.9884961250624889</v>
      </c>
      <c r="E5" s="225"/>
      <c r="F5" s="228" t="s">
        <v>5</v>
      </c>
      <c r="G5" s="225"/>
      <c r="H5" s="225"/>
      <c r="I5" s="233">
        <f>Assumptions!$M$5</f>
        <v>1.8707969000499911</v>
      </c>
    </row>
    <row r="6" spans="2:17">
      <c r="C6" s="231" t="s">
        <v>6</v>
      </c>
      <c r="D6" s="495">
        <f>Assumptions!$I$6</f>
        <v>0.19769922501249776</v>
      </c>
      <c r="E6" s="225"/>
      <c r="F6" s="228" t="s">
        <v>6</v>
      </c>
      <c r="G6" s="225"/>
      <c r="H6" s="225"/>
      <c r="I6" s="232">
        <f>Assumptions!$M$6</f>
        <v>0.17415938000999823</v>
      </c>
    </row>
    <row r="7" spans="2:17">
      <c r="C7" s="276" t="s">
        <v>7</v>
      </c>
      <c r="D7" s="618">
        <f>Assumptions!$I$7</f>
        <v>7.3452933266419704E-2</v>
      </c>
      <c r="E7" s="234"/>
      <c r="F7" s="235" t="s">
        <v>8</v>
      </c>
      <c r="G7" s="234"/>
      <c r="H7" s="234"/>
      <c r="I7" s="236">
        <f>Assumptions!$M$7</f>
        <v>7.345293326641969E-2</v>
      </c>
    </row>
    <row r="8" spans="2:17" ht="10" customHeight="1"/>
    <row r="9" spans="2:17" ht="25" customHeight="1">
      <c r="B9" s="462" t="str">
        <f>Assumptions!$E$10</f>
        <v>Sample Property</v>
      </c>
      <c r="C9" s="480"/>
      <c r="D9" s="480"/>
      <c r="E9" s="480"/>
      <c r="F9" s="480"/>
      <c r="G9" s="480"/>
      <c r="H9" s="480"/>
      <c r="I9" s="480"/>
      <c r="J9" s="480"/>
      <c r="K9" s="480"/>
      <c r="L9" s="480"/>
      <c r="M9" s="480"/>
      <c r="N9" s="480"/>
      <c r="O9" s="480"/>
      <c r="P9" s="480"/>
      <c r="Q9" s="480"/>
    </row>
    <row r="10" spans="2:17" ht="25" customHeight="1">
      <c r="B10" s="463" t="s">
        <v>256</v>
      </c>
      <c r="C10" s="988"/>
      <c r="D10" s="988"/>
      <c r="E10" s="988"/>
      <c r="F10" s="988"/>
      <c r="G10" s="988"/>
      <c r="H10" s="988"/>
      <c r="I10" s="988"/>
      <c r="J10" s="989"/>
      <c r="K10" s="989"/>
      <c r="L10" s="989"/>
      <c r="M10" s="989"/>
      <c r="N10" s="989"/>
      <c r="O10" s="989"/>
      <c r="P10" s="989"/>
      <c r="Q10" s="989"/>
    </row>
    <row r="11" spans="2:17">
      <c r="B11" s="65"/>
      <c r="C11" s="65"/>
      <c r="D11" s="65"/>
      <c r="E11" s="65"/>
      <c r="F11" s="65"/>
      <c r="G11"/>
      <c r="H11"/>
      <c r="I11"/>
      <c r="J11"/>
      <c r="K11"/>
      <c r="L11"/>
      <c r="M11"/>
      <c r="N11"/>
      <c r="O11"/>
      <c r="P11"/>
      <c r="Q11"/>
    </row>
    <row r="12" spans="2:17">
      <c r="B12" s="108" t="s">
        <v>375</v>
      </c>
      <c r="C12" s="109" t="s">
        <v>376</v>
      </c>
      <c r="D12" s="110" t="s">
        <v>377</v>
      </c>
      <c r="E12" s="65"/>
      <c r="F12" s="65"/>
      <c r="G12"/>
      <c r="H12"/>
      <c r="I12"/>
      <c r="J12"/>
      <c r="K12"/>
      <c r="L12"/>
      <c r="M12"/>
      <c r="N12"/>
      <c r="O12"/>
      <c r="P12"/>
      <c r="Q12"/>
    </row>
    <row r="13" spans="2:17">
      <c r="B13" s="111" t="s">
        <v>120</v>
      </c>
      <c r="C13" s="66">
        <f>Assumptions!I69</f>
        <v>1</v>
      </c>
      <c r="D13" s="112">
        <f>Assumptions!J69</f>
        <v>3537735.082930414</v>
      </c>
      <c r="E13" s="65"/>
      <c r="F13" s="65"/>
      <c r="G13"/>
      <c r="H13"/>
      <c r="I13"/>
      <c r="J13"/>
      <c r="K13"/>
      <c r="L13"/>
      <c r="M13"/>
      <c r="N13"/>
      <c r="O13"/>
      <c r="P13"/>
      <c r="Q13"/>
    </row>
    <row r="14" spans="2:17">
      <c r="B14" s="113" t="s">
        <v>118</v>
      </c>
      <c r="C14" s="990">
        <f>IF(OR(Assumptions!I72=3,Assumptions!I72=4),0,Assumptions!I68)</f>
        <v>0</v>
      </c>
      <c r="D14" s="991">
        <f>Assumptions!J68</f>
        <v>0</v>
      </c>
      <c r="E14" s="65"/>
      <c r="F14" s="65"/>
      <c r="G14"/>
      <c r="H14"/>
      <c r="I14"/>
      <c r="J14"/>
      <c r="K14"/>
      <c r="L14"/>
      <c r="M14"/>
      <c r="N14"/>
      <c r="O14"/>
      <c r="P14"/>
      <c r="Q14"/>
    </row>
    <row r="15" spans="2:17">
      <c r="B15" s="113" t="s">
        <v>111</v>
      </c>
      <c r="C15" s="992"/>
      <c r="D15" s="991">
        <f>SUM(D13:D14)</f>
        <v>3537735.082930414</v>
      </c>
      <c r="E15" s="65"/>
      <c r="F15" s="65"/>
      <c r="G15"/>
      <c r="H15"/>
      <c r="I15"/>
      <c r="J15"/>
      <c r="K15"/>
      <c r="L15"/>
      <c r="M15"/>
      <c r="N15"/>
      <c r="O15"/>
      <c r="P15"/>
      <c r="Q15"/>
    </row>
    <row r="16" spans="2:17">
      <c r="B16" s="65"/>
      <c r="C16" s="65"/>
      <c r="D16" s="65"/>
      <c r="E16" s="65"/>
      <c r="G16"/>
      <c r="H16"/>
      <c r="I16"/>
      <c r="J16"/>
      <c r="K16"/>
      <c r="L16"/>
      <c r="M16"/>
      <c r="N16"/>
      <c r="O16"/>
      <c r="P16"/>
      <c r="Q16"/>
    </row>
    <row r="17" spans="2:17">
      <c r="B17" s="114" t="s">
        <v>378</v>
      </c>
      <c r="C17" s="115" t="s">
        <v>379</v>
      </c>
      <c r="D17" s="115"/>
      <c r="E17" s="116"/>
      <c r="G17"/>
      <c r="H17"/>
      <c r="I17"/>
      <c r="J17"/>
      <c r="K17"/>
      <c r="L17"/>
      <c r="M17"/>
      <c r="N17"/>
      <c r="O17"/>
      <c r="P17"/>
      <c r="Q17"/>
    </row>
    <row r="18" spans="2:17">
      <c r="B18" s="111" t="s">
        <v>380</v>
      </c>
      <c r="C18" s="188">
        <f>Assumptions!H83</f>
        <v>0.08</v>
      </c>
      <c r="D18" s="189"/>
      <c r="E18" s="117"/>
      <c r="G18"/>
      <c r="H18"/>
      <c r="I18"/>
      <c r="J18"/>
      <c r="K18"/>
      <c r="L18"/>
      <c r="M18"/>
      <c r="N18"/>
      <c r="O18"/>
      <c r="P18"/>
      <c r="Q18"/>
    </row>
    <row r="19" spans="2:17">
      <c r="B19" s="111" t="s">
        <v>381</v>
      </c>
      <c r="C19" s="188" t="str">
        <f>Assumptions!H84</f>
        <v>Simple</v>
      </c>
      <c r="D19" s="189"/>
      <c r="E19" s="117"/>
      <c r="G19"/>
      <c r="H19"/>
      <c r="I19"/>
      <c r="J19"/>
      <c r="K19"/>
      <c r="L19"/>
      <c r="M19"/>
      <c r="N19"/>
      <c r="O19"/>
      <c r="P19"/>
      <c r="Q19"/>
    </row>
    <row r="20" spans="2:17">
      <c r="B20" s="111" t="s">
        <v>382</v>
      </c>
      <c r="C20" s="188" t="str">
        <f>Assumptions!H85</f>
        <v>Cumulative</v>
      </c>
      <c r="D20" s="189"/>
      <c r="E20" s="117"/>
      <c r="G20"/>
      <c r="H20"/>
      <c r="I20"/>
      <c r="J20"/>
      <c r="K20"/>
      <c r="L20"/>
      <c r="M20"/>
      <c r="N20"/>
      <c r="O20"/>
      <c r="P20"/>
      <c r="Q20"/>
    </row>
    <row r="21" spans="2:17">
      <c r="B21" s="111" t="s">
        <v>383</v>
      </c>
      <c r="C21" s="188" t="str">
        <f>Assumptions!H86</f>
        <v>Return on Capital</v>
      </c>
      <c r="D21" s="21"/>
      <c r="E21" s="993"/>
      <c r="G21"/>
      <c r="H21"/>
      <c r="I21"/>
      <c r="J21"/>
      <c r="K21"/>
      <c r="L21"/>
      <c r="M21"/>
      <c r="N21"/>
      <c r="O21"/>
      <c r="P21"/>
      <c r="Q21"/>
    </row>
    <row r="22" spans="2:17">
      <c r="B22" s="111"/>
      <c r="C22" s="188"/>
      <c r="D22" s="190" t="s">
        <v>71</v>
      </c>
      <c r="E22" s="191" t="s">
        <v>384</v>
      </c>
      <c r="G22"/>
      <c r="H22"/>
      <c r="I22"/>
      <c r="J22"/>
      <c r="K22"/>
      <c r="L22"/>
      <c r="M22"/>
      <c r="N22"/>
      <c r="O22"/>
      <c r="P22"/>
      <c r="Q22"/>
    </row>
    <row r="23" spans="2:17">
      <c r="B23" s="111" t="s">
        <v>385</v>
      </c>
      <c r="C23" s="189"/>
      <c r="D23" s="188">
        <f>Assumptions!I90</f>
        <v>0.2</v>
      </c>
      <c r="E23" s="118">
        <f>1-D23</f>
        <v>0.8</v>
      </c>
      <c r="G23"/>
      <c r="H23"/>
      <c r="I23"/>
      <c r="J23"/>
      <c r="K23"/>
      <c r="L23"/>
      <c r="M23"/>
      <c r="N23"/>
      <c r="O23"/>
      <c r="P23"/>
      <c r="Q23"/>
    </row>
    <row r="24" spans="2:17">
      <c r="B24" s="111" t="s">
        <v>386</v>
      </c>
      <c r="C24" s="189"/>
      <c r="D24" s="188">
        <f>Assumptions!I93</f>
        <v>0.2</v>
      </c>
      <c r="E24" s="118">
        <f>1-D24</f>
        <v>0.8</v>
      </c>
      <c r="J24" s="119"/>
      <c r="K24" s="119"/>
      <c r="L24" s="119"/>
      <c r="M24" s="119"/>
      <c r="N24" s="119"/>
      <c r="O24" s="119"/>
      <c r="P24" s="119"/>
      <c r="Q24" s="119"/>
    </row>
    <row r="25" spans="2:17">
      <c r="B25" s="113"/>
      <c r="C25" s="67"/>
      <c r="D25" s="120"/>
      <c r="E25" s="121"/>
      <c r="J25" s="119"/>
      <c r="K25" s="119"/>
      <c r="L25" s="119"/>
      <c r="M25" s="119"/>
      <c r="N25" s="119"/>
      <c r="O25" s="119"/>
      <c r="P25" s="119"/>
      <c r="Q25" s="119"/>
    </row>
    <row r="26" spans="2:17">
      <c r="B26" s="65"/>
      <c r="C26" s="65"/>
      <c r="D26" s="144"/>
      <c r="E26" s="145"/>
      <c r="J26" s="119"/>
      <c r="K26" s="119"/>
      <c r="L26" s="119"/>
      <c r="M26" s="119"/>
      <c r="N26" s="119"/>
      <c r="O26" s="119"/>
      <c r="P26" s="119"/>
      <c r="Q26" s="119"/>
    </row>
    <row r="27" spans="2:17">
      <c r="B27" s="65"/>
      <c r="C27" s="65"/>
      <c r="D27" s="65"/>
      <c r="E27" s="65"/>
      <c r="F27" s="68">
        <f>ROUNDUP(F28/12,0)</f>
        <v>0</v>
      </c>
      <c r="G27" s="68">
        <f>ROUNDUP(G28/12,0)</f>
        <v>1</v>
      </c>
      <c r="H27" s="68">
        <f t="shared" ref="H27:Q27" si="0">ROUNDUP(H28/12,0)</f>
        <v>2</v>
      </c>
      <c r="I27" s="68">
        <f t="shared" si="0"/>
        <v>3</v>
      </c>
      <c r="J27" s="68">
        <f t="shared" si="0"/>
        <v>4</v>
      </c>
      <c r="K27" s="68">
        <f t="shared" si="0"/>
        <v>5</v>
      </c>
      <c r="L27" s="68">
        <f t="shared" si="0"/>
        <v>6</v>
      </c>
      <c r="M27" s="68">
        <f t="shared" si="0"/>
        <v>7</v>
      </c>
      <c r="N27" s="68">
        <f t="shared" si="0"/>
        <v>8</v>
      </c>
      <c r="O27" s="68">
        <f t="shared" si="0"/>
        <v>9</v>
      </c>
      <c r="P27" s="68">
        <f t="shared" si="0"/>
        <v>10</v>
      </c>
      <c r="Q27" s="68">
        <f t="shared" si="0"/>
        <v>11</v>
      </c>
    </row>
    <row r="28" spans="2:17">
      <c r="B28" s="464"/>
      <c r="C28" s="465"/>
      <c r="D28" s="465"/>
      <c r="E28" s="465"/>
      <c r="F28" s="466">
        <v>0</v>
      </c>
      <c r="G28" s="466">
        <f t="shared" ref="G28:J28" si="1">F28+12</f>
        <v>12</v>
      </c>
      <c r="H28" s="466">
        <f t="shared" si="1"/>
        <v>24</v>
      </c>
      <c r="I28" s="466">
        <f t="shared" si="1"/>
        <v>36</v>
      </c>
      <c r="J28" s="466">
        <f t="shared" si="1"/>
        <v>48</v>
      </c>
      <c r="K28" s="466">
        <f t="shared" ref="K28" si="2">J28+12</f>
        <v>60</v>
      </c>
      <c r="L28" s="466">
        <f t="shared" ref="L28" si="3">K28+12</f>
        <v>72</v>
      </c>
      <c r="M28" s="466">
        <f t="shared" ref="M28" si="4">L28+12</f>
        <v>84</v>
      </c>
      <c r="N28" s="466">
        <f t="shared" ref="N28" si="5">M28+12</f>
        <v>96</v>
      </c>
      <c r="O28" s="466">
        <f t="shared" ref="O28" si="6">N28+12</f>
        <v>108</v>
      </c>
      <c r="P28" s="466">
        <f t="shared" ref="P28" si="7">O28+12</f>
        <v>120</v>
      </c>
      <c r="Q28" s="466">
        <f t="shared" ref="Q28" si="8">P28+12</f>
        <v>132</v>
      </c>
    </row>
    <row r="29" spans="2:17">
      <c r="B29" s="464" t="s">
        <v>387</v>
      </c>
      <c r="C29" s="465"/>
      <c r="D29" s="465"/>
      <c r="E29" s="465"/>
      <c r="F29" s="467">
        <f>Assumptions!$E$16</f>
        <v>45657</v>
      </c>
      <c r="G29" s="467">
        <f t="shared" ref="G29:J29" si="9">EOMONTH(F29,12)</f>
        <v>46022</v>
      </c>
      <c r="H29" s="467">
        <f t="shared" si="9"/>
        <v>46387</v>
      </c>
      <c r="I29" s="467">
        <f t="shared" si="9"/>
        <v>46752</v>
      </c>
      <c r="J29" s="467">
        <f t="shared" si="9"/>
        <v>47118</v>
      </c>
      <c r="K29" s="467">
        <f t="shared" ref="K29" si="10">EOMONTH(J29,12)</f>
        <v>47483</v>
      </c>
      <c r="L29" s="467">
        <f t="shared" ref="L29" si="11">EOMONTH(K29,12)</f>
        <v>47848</v>
      </c>
      <c r="M29" s="467">
        <f t="shared" ref="M29" si="12">EOMONTH(L29,12)</f>
        <v>48213</v>
      </c>
      <c r="N29" s="467">
        <f t="shared" ref="N29" si="13">EOMONTH(M29,12)</f>
        <v>48579</v>
      </c>
      <c r="O29" s="467">
        <f t="shared" ref="O29" si="14">EOMONTH(N29,12)</f>
        <v>48944</v>
      </c>
      <c r="P29" s="467">
        <f t="shared" ref="P29" si="15">EOMONTH(O29,12)</f>
        <v>49309</v>
      </c>
      <c r="Q29" s="467">
        <f t="shared" ref="Q29" si="16">EOMONTH(P29,12)</f>
        <v>49674</v>
      </c>
    </row>
    <row r="31" spans="2:17">
      <c r="B31" s="69" t="s">
        <v>388</v>
      </c>
      <c r="C31" s="70">
        <f>C13</f>
        <v>1</v>
      </c>
      <c r="E31" s="71">
        <f>SUM(F31:KA31)</f>
        <v>3537735.082930414</v>
      </c>
      <c r="F31" s="71">
        <f>Assumptions!$J$69</f>
        <v>3537735.082930414</v>
      </c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</row>
    <row r="32" spans="2:17">
      <c r="B32" s="994" t="s">
        <v>389</v>
      </c>
      <c r="C32" s="995">
        <f>C14</f>
        <v>0</v>
      </c>
      <c r="D32" s="994"/>
      <c r="E32" s="996">
        <f>SUM(F32:KA32)</f>
        <v>0</v>
      </c>
      <c r="F32" s="71">
        <f>Assumptions!$J$68</f>
        <v>0</v>
      </c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</row>
    <row r="33" spans="2:17">
      <c r="B33" s="84" t="s">
        <v>390</v>
      </c>
      <c r="C33" s="85"/>
      <c r="D33" s="84"/>
      <c r="E33" s="86">
        <f>SUM(F33:KA33)</f>
        <v>3537735.082930414</v>
      </c>
      <c r="F33" s="86">
        <f>SUM(F31:F32)</f>
        <v>3537735.082930414</v>
      </c>
      <c r="G33" s="86">
        <f t="shared" ref="G33:J33" si="17">SUM(G31:G32)</f>
        <v>0</v>
      </c>
      <c r="H33" s="86">
        <f t="shared" si="17"/>
        <v>0</v>
      </c>
      <c r="I33" s="86">
        <f t="shared" si="17"/>
        <v>0</v>
      </c>
      <c r="J33" s="86">
        <f t="shared" si="17"/>
        <v>0</v>
      </c>
      <c r="K33" s="86">
        <f t="shared" ref="K33:Q33" si="18">SUM(K31:K32)</f>
        <v>0</v>
      </c>
      <c r="L33" s="86">
        <f t="shared" si="18"/>
        <v>0</v>
      </c>
      <c r="M33" s="86">
        <f t="shared" si="18"/>
        <v>0</v>
      </c>
      <c r="N33" s="86">
        <f t="shared" si="18"/>
        <v>0</v>
      </c>
      <c r="O33" s="86">
        <f t="shared" si="18"/>
        <v>0</v>
      </c>
      <c r="P33" s="86">
        <f t="shared" si="18"/>
        <v>0</v>
      </c>
      <c r="Q33" s="86">
        <f t="shared" si="18"/>
        <v>0</v>
      </c>
    </row>
    <row r="34" spans="2:17">
      <c r="B34" s="84" t="s">
        <v>391</v>
      </c>
      <c r="C34" s="84"/>
      <c r="D34" s="84"/>
      <c r="E34" s="86">
        <f>SUM(F34:KA34)</f>
        <v>7034772.5039047506</v>
      </c>
      <c r="F34" s="86">
        <f>IF(F35&lt;0,0,F35)</f>
        <v>0</v>
      </c>
      <c r="G34" s="86">
        <f t="shared" ref="G34:Q34" si="19">IF(G35&lt;0,0,G35)</f>
        <v>255136.77799999987</v>
      </c>
      <c r="H34" s="86">
        <f t="shared" si="19"/>
        <v>271892.69431159989</v>
      </c>
      <c r="I34" s="86">
        <f t="shared" si="19"/>
        <v>237349.09655846184</v>
      </c>
      <c r="J34" s="86">
        <f t="shared" si="19"/>
        <v>257199.47451269033</v>
      </c>
      <c r="K34" s="86">
        <f t="shared" si="19"/>
        <v>6013194.4605219988</v>
      </c>
      <c r="L34" s="86">
        <f t="shared" si="19"/>
        <v>0</v>
      </c>
      <c r="M34" s="86">
        <f t="shared" si="19"/>
        <v>0</v>
      </c>
      <c r="N34" s="86">
        <f t="shared" si="19"/>
        <v>0</v>
      </c>
      <c r="O34" s="86">
        <f t="shared" si="19"/>
        <v>0</v>
      </c>
      <c r="P34" s="86">
        <f t="shared" si="19"/>
        <v>0</v>
      </c>
      <c r="Q34" s="86">
        <f t="shared" si="19"/>
        <v>0</v>
      </c>
    </row>
    <row r="35" spans="2:17">
      <c r="B35" s="84" t="s">
        <v>392</v>
      </c>
      <c r="C35" s="84"/>
      <c r="D35" s="84"/>
      <c r="E35" s="86">
        <f>SUM(F35:KA35)</f>
        <v>3497037.4209743366</v>
      </c>
      <c r="F35" s="86">
        <f>'Annual Proforma'!$I$104</f>
        <v>-3537735.082930414</v>
      </c>
      <c r="G35" s="86">
        <f>SUMIFS('Annual Proforma'!$104:$104,'Annual Proforma'!$13:$13,G$27)</f>
        <v>255136.77799999987</v>
      </c>
      <c r="H35" s="86">
        <f>SUMIFS('Annual Proforma'!$104:$104,'Annual Proforma'!$13:$13,H$27)</f>
        <v>271892.69431159989</v>
      </c>
      <c r="I35" s="86">
        <f>SUMIFS('Annual Proforma'!$104:$104,'Annual Proforma'!$13:$13,I$27)</f>
        <v>237349.09655846184</v>
      </c>
      <c r="J35" s="86">
        <f>SUMIFS('Annual Proforma'!$104:$104,'Annual Proforma'!$13:$13,J$27)</f>
        <v>257199.47451269033</v>
      </c>
      <c r="K35" s="86">
        <f>SUMIFS('Annual Proforma'!$104:$104,'Annual Proforma'!$13:$13,K$27)</f>
        <v>6013194.4605219988</v>
      </c>
      <c r="L35" s="86">
        <f>SUMIFS('Annual Proforma'!$104:$104,'Annual Proforma'!$13:$13,L$27)</f>
        <v>0</v>
      </c>
      <c r="M35" s="86">
        <f>SUMIFS('Annual Proforma'!$104:$104,'Annual Proforma'!$13:$13,M$27)</f>
        <v>0</v>
      </c>
      <c r="N35" s="86">
        <f>SUMIFS('Annual Proforma'!$104:$104,'Annual Proforma'!$13:$13,N$27)</f>
        <v>0</v>
      </c>
      <c r="O35" s="86">
        <f>SUMIFS('Annual Proforma'!$104:$104,'Annual Proforma'!$13:$13,O$27)</f>
        <v>0</v>
      </c>
      <c r="P35" s="86">
        <f>SUMIFS('Annual Proforma'!$104:$104,'Annual Proforma'!$13:$13,P$27)</f>
        <v>0</v>
      </c>
      <c r="Q35" s="86">
        <f>SUMIFS('Annual Proforma'!$104:$104,'Annual Proforma'!$13:$13,Q$27)</f>
        <v>0</v>
      </c>
    </row>
    <row r="36" spans="2:17">
      <c r="B36" s="72"/>
      <c r="C36" s="72"/>
      <c r="D36" s="72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</row>
    <row r="37" spans="2:17">
      <c r="B37" s="197" t="s">
        <v>248</v>
      </c>
      <c r="C37" s="197"/>
      <c r="D37" s="72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</row>
    <row r="38" spans="2:17">
      <c r="B38" s="476" t="s">
        <v>393</v>
      </c>
      <c r="C38" s="477">
        <f>IRR(F35:Q35)</f>
        <v>0.16302669690399507</v>
      </c>
      <c r="E38" s="74"/>
    </row>
    <row r="39" spans="2:17">
      <c r="B39" s="478" t="s">
        <v>394</v>
      </c>
      <c r="C39" s="479">
        <f>(E33+E35)/E33</f>
        <v>1.9884961250624889</v>
      </c>
      <c r="E39" s="75"/>
    </row>
    <row r="40" spans="2:17">
      <c r="E40" s="75"/>
    </row>
    <row r="41" spans="2:17">
      <c r="E41" s="75"/>
    </row>
    <row r="42" spans="2:17">
      <c r="B42" s="84" t="s">
        <v>272</v>
      </c>
      <c r="C42" s="84"/>
      <c r="D42" s="84"/>
      <c r="E42" s="86">
        <f>SUM(F42:KA42)</f>
        <v>-2238449.9881266169</v>
      </c>
      <c r="F42" s="86">
        <f>F35</f>
        <v>-3537735.082930414</v>
      </c>
      <c r="G42" s="86">
        <f>SUMIFS('Annual Proforma'!$125:$125,'Annual Proforma'!$13:$13,G$27)</f>
        <v>255136.77799999987</v>
      </c>
      <c r="H42" s="86">
        <f>SUMIFS('Annual Proforma'!$125:$125,'Annual Proforma'!$13:$13,H$27)</f>
        <v>271892.69431159989</v>
      </c>
      <c r="I42" s="86">
        <f>SUMIFS('Annual Proforma'!$125:$125,'Annual Proforma'!$13:$13,I$27)</f>
        <v>237349.09655846184</v>
      </c>
      <c r="J42" s="86">
        <f>SUMIFS('Annual Proforma'!$125:$125,'Annual Proforma'!$13:$13,J$27)</f>
        <v>257199.47451269033</v>
      </c>
      <c r="K42" s="86">
        <f>SUMIFS('Annual Proforma'!$125:$125,'Annual Proforma'!$13:$13,K$27)</f>
        <v>277707.05142104533</v>
      </c>
      <c r="L42" s="86">
        <f>SUMIFS('Annual Proforma'!$125:$125,'Annual Proforma'!$13:$13,L$27)</f>
        <v>0</v>
      </c>
      <c r="M42" s="86">
        <f>SUMIFS('Annual Proforma'!$125:$125,'Annual Proforma'!$13:$13,M$27)</f>
        <v>0</v>
      </c>
      <c r="N42" s="86">
        <f>SUMIFS('Annual Proforma'!$125:$125,'Annual Proforma'!$13:$13,N$27)</f>
        <v>0</v>
      </c>
      <c r="O42" s="86">
        <f>SUMIFS('Annual Proforma'!$125:$125,'Annual Proforma'!$13:$13,O$27)</f>
        <v>0</v>
      </c>
      <c r="P42" s="86">
        <f>SUMIFS('Annual Proforma'!$125:$125,'Annual Proforma'!$13:$13,P$27)</f>
        <v>0</v>
      </c>
      <c r="Q42" s="86">
        <f>SUMIFS('Annual Proforma'!$125:$125,'Annual Proforma'!$13:$13,Q$27)</f>
        <v>0</v>
      </c>
    </row>
    <row r="43" spans="2:17">
      <c r="B43" s="84" t="s">
        <v>39</v>
      </c>
      <c r="C43" s="84"/>
      <c r="D43" s="84"/>
      <c r="E43" s="86">
        <f>SUM(F43:KA43)</f>
        <v>5735487.4091009535</v>
      </c>
      <c r="F43" s="86">
        <v>0</v>
      </c>
      <c r="G43" s="86">
        <f>SUMIFS('Annual Proforma'!$126:$126,'Annual Proforma'!$13:$13,G$27)</f>
        <v>0</v>
      </c>
      <c r="H43" s="86">
        <f>SUMIFS('Annual Proforma'!$126:$126,'Annual Proforma'!$13:$13,H$27)</f>
        <v>0</v>
      </c>
      <c r="I43" s="86">
        <f>SUMIFS('Annual Proforma'!$126:$126,'Annual Proforma'!$13:$13,I$27)</f>
        <v>0</v>
      </c>
      <c r="J43" s="86">
        <f>SUMIFS('Annual Proforma'!$126:$126,'Annual Proforma'!$13:$13,J$27)</f>
        <v>0</v>
      </c>
      <c r="K43" s="86">
        <f>SUMIFS('Annual Proforma'!$126:$126,'Annual Proforma'!$13:$13,K$27)</f>
        <v>5735487.4091009535</v>
      </c>
      <c r="L43" s="86">
        <f>SUMIFS('Annual Proforma'!$126:$126,'Annual Proforma'!$13:$13,L$27)</f>
        <v>0</v>
      </c>
      <c r="M43" s="86">
        <f>SUMIFS('Annual Proforma'!$126:$126,'Annual Proforma'!$13:$13,M$27)</f>
        <v>0</v>
      </c>
      <c r="N43" s="86">
        <f>SUMIFS('Annual Proforma'!$126:$126,'Annual Proforma'!$13:$13,N$27)</f>
        <v>0</v>
      </c>
      <c r="O43" s="86">
        <f>SUMIFS('Annual Proforma'!$126:$126,'Annual Proforma'!$13:$13,O$27)</f>
        <v>0</v>
      </c>
      <c r="P43" s="86">
        <f>SUMIFS('Annual Proforma'!$126:$126,'Annual Proforma'!$13:$13,P$27)</f>
        <v>0</v>
      </c>
      <c r="Q43" s="86">
        <f>SUMIFS('Annual Proforma'!$126:$126,'Annual Proforma'!$13:$13,Q$27)</f>
        <v>0</v>
      </c>
    </row>
    <row r="44" spans="2:17">
      <c r="E44" s="75"/>
    </row>
    <row r="45" spans="2:17">
      <c r="E45" s="75"/>
      <c r="F45" s="68">
        <f>ROUNDUP(F46/12,0)</f>
        <v>0</v>
      </c>
      <c r="G45" s="68">
        <f>ROUNDUP(G46/12,0)</f>
        <v>1</v>
      </c>
      <c r="H45" s="68">
        <f t="shared" ref="H45:Q45" si="20">ROUNDUP(H46/12,0)</f>
        <v>2</v>
      </c>
      <c r="I45" s="68">
        <f t="shared" si="20"/>
        <v>3</v>
      </c>
      <c r="J45" s="68">
        <f t="shared" si="20"/>
        <v>4</v>
      </c>
      <c r="K45" s="68">
        <f t="shared" si="20"/>
        <v>5</v>
      </c>
      <c r="L45" s="68">
        <f t="shared" si="20"/>
        <v>6</v>
      </c>
      <c r="M45" s="68">
        <f t="shared" si="20"/>
        <v>7</v>
      </c>
      <c r="N45" s="68">
        <f t="shared" si="20"/>
        <v>8</v>
      </c>
      <c r="O45" s="68">
        <f t="shared" si="20"/>
        <v>9</v>
      </c>
      <c r="P45" s="68">
        <f t="shared" si="20"/>
        <v>10</v>
      </c>
      <c r="Q45" s="68">
        <f t="shared" si="20"/>
        <v>11</v>
      </c>
    </row>
    <row r="46" spans="2:17">
      <c r="B46" s="464"/>
      <c r="C46" s="465"/>
      <c r="D46" s="465"/>
      <c r="E46" s="465"/>
      <c r="F46" s="466">
        <f t="shared" ref="F46:J47" si="21">F28</f>
        <v>0</v>
      </c>
      <c r="G46" s="466">
        <f t="shared" si="21"/>
        <v>12</v>
      </c>
      <c r="H46" s="466">
        <f t="shared" si="21"/>
        <v>24</v>
      </c>
      <c r="I46" s="466">
        <f t="shared" si="21"/>
        <v>36</v>
      </c>
      <c r="J46" s="466">
        <f t="shared" si="21"/>
        <v>48</v>
      </c>
      <c r="K46" s="466">
        <f t="shared" ref="K46:Q46" si="22">K28</f>
        <v>60</v>
      </c>
      <c r="L46" s="466">
        <f t="shared" si="22"/>
        <v>72</v>
      </c>
      <c r="M46" s="466">
        <f t="shared" si="22"/>
        <v>84</v>
      </c>
      <c r="N46" s="466">
        <f t="shared" si="22"/>
        <v>96</v>
      </c>
      <c r="O46" s="466">
        <f t="shared" si="22"/>
        <v>108</v>
      </c>
      <c r="P46" s="466">
        <f t="shared" si="22"/>
        <v>120</v>
      </c>
      <c r="Q46" s="466">
        <f t="shared" si="22"/>
        <v>132</v>
      </c>
    </row>
    <row r="47" spans="2:17">
      <c r="B47" s="464" t="s">
        <v>395</v>
      </c>
      <c r="C47" s="465"/>
      <c r="D47" s="465"/>
      <c r="E47" s="465"/>
      <c r="F47" s="467">
        <f t="shared" si="21"/>
        <v>45657</v>
      </c>
      <c r="G47" s="467">
        <f t="shared" si="21"/>
        <v>46022</v>
      </c>
      <c r="H47" s="467">
        <f t="shared" si="21"/>
        <v>46387</v>
      </c>
      <c r="I47" s="467">
        <f t="shared" si="21"/>
        <v>46752</v>
      </c>
      <c r="J47" s="467">
        <f t="shared" si="21"/>
        <v>47118</v>
      </c>
      <c r="K47" s="467">
        <f t="shared" ref="K47:Q47" si="23">K29</f>
        <v>47483</v>
      </c>
      <c r="L47" s="467">
        <f t="shared" si="23"/>
        <v>47848</v>
      </c>
      <c r="M47" s="467">
        <f t="shared" si="23"/>
        <v>48213</v>
      </c>
      <c r="N47" s="467">
        <f t="shared" si="23"/>
        <v>48579</v>
      </c>
      <c r="O47" s="467">
        <f t="shared" si="23"/>
        <v>48944</v>
      </c>
      <c r="P47" s="467">
        <f t="shared" si="23"/>
        <v>49309</v>
      </c>
      <c r="Q47" s="467">
        <f t="shared" si="23"/>
        <v>49674</v>
      </c>
    </row>
    <row r="48" spans="2:17"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</row>
    <row r="49" spans="2:17">
      <c r="B49" s="122" t="s">
        <v>396</v>
      </c>
      <c r="G49" s="997"/>
    </row>
    <row r="50" spans="2:17">
      <c r="B50" s="124" t="s">
        <v>397</v>
      </c>
      <c r="F50" s="1004">
        <v>0</v>
      </c>
      <c r="G50" s="126">
        <f>F71</f>
        <v>3537735.082930414</v>
      </c>
      <c r="H50" s="126">
        <f t="shared" ref="H50:J50" si="24">G71</f>
        <v>3537735.082930414</v>
      </c>
      <c r="I50" s="126">
        <f t="shared" si="24"/>
        <v>3537735.082930414</v>
      </c>
      <c r="J50" s="126">
        <f t="shared" si="24"/>
        <v>3537735.082930414</v>
      </c>
      <c r="K50" s="126">
        <f t="shared" ref="K50" si="25">J71</f>
        <v>3537735.082930414</v>
      </c>
      <c r="L50" s="126">
        <f t="shared" ref="L50" si="26">K71</f>
        <v>0</v>
      </c>
      <c r="M50" s="126">
        <f t="shared" ref="M50" si="27">L71</f>
        <v>0</v>
      </c>
      <c r="N50" s="126">
        <f t="shared" ref="N50" si="28">M71</f>
        <v>0</v>
      </c>
      <c r="O50" s="126">
        <f t="shared" ref="O50" si="29">N71</f>
        <v>0</v>
      </c>
      <c r="P50" s="126">
        <f t="shared" ref="P50" si="30">O71</f>
        <v>0</v>
      </c>
      <c r="Q50" s="126">
        <f t="shared" ref="Q50" si="31">P71</f>
        <v>0</v>
      </c>
    </row>
    <row r="51" spans="2:17">
      <c r="B51" s="124" t="s">
        <v>398</v>
      </c>
      <c r="E51" s="127">
        <f>SUM(F51:KA51)</f>
        <v>1415094.0331721655</v>
      </c>
      <c r="F51" s="126">
        <f>F50*$C$18</f>
        <v>0</v>
      </c>
      <c r="G51" s="126">
        <f>G50*$C$18</f>
        <v>283018.8066344331</v>
      </c>
      <c r="H51" s="126">
        <f>H50*$C$18</f>
        <v>283018.8066344331</v>
      </c>
      <c r="I51" s="126">
        <f>I50*$C$18</f>
        <v>283018.8066344331</v>
      </c>
      <c r="J51" s="126">
        <f>J50*$C$18</f>
        <v>283018.8066344331</v>
      </c>
      <c r="K51" s="126">
        <f t="shared" ref="K51:Q51" si="32">K50*$C$18</f>
        <v>283018.8066344331</v>
      </c>
      <c r="L51" s="126">
        <f t="shared" si="32"/>
        <v>0</v>
      </c>
      <c r="M51" s="126">
        <f t="shared" si="32"/>
        <v>0</v>
      </c>
      <c r="N51" s="126">
        <f t="shared" si="32"/>
        <v>0</v>
      </c>
      <c r="O51" s="126">
        <f t="shared" si="32"/>
        <v>0</v>
      </c>
      <c r="P51" s="126">
        <f t="shared" si="32"/>
        <v>0</v>
      </c>
      <c r="Q51" s="126">
        <f t="shared" si="32"/>
        <v>0</v>
      </c>
    </row>
    <row r="52" spans="2:17" hidden="1" outlineLevel="1">
      <c r="B52" s="124" t="s">
        <v>399</v>
      </c>
      <c r="E52" s="75"/>
      <c r="F52" s="147">
        <f>E54+F51</f>
        <v>0</v>
      </c>
      <c r="G52" s="148">
        <f>IF($C$19="IRR",F54+G51-F65,IF(AND($C$19="Simple",$C$20="Cumulative"),F54+G51-F65,G51))</f>
        <v>283018.8066344331</v>
      </c>
      <c r="H52" s="148">
        <f>IF($C$19="IRR",G54+H51-G65,IF(AND($C$19="Simple",$C$20="Cumulative"),G54+H51-G65,H51))</f>
        <v>310900.83526886633</v>
      </c>
      <c r="I52" s="148">
        <f>IF($C$19="IRR",H54+I51-H65,IF(AND($C$19="Simple",$C$20="Cumulative"),H54+I51-H65,I51))</f>
        <v>322026.94759169954</v>
      </c>
      <c r="J52" s="148">
        <f>IF($C$19="IRR",I54+J51-I65,IF(AND($C$19="Simple",$C$20="Cumulative"),I54+J51-I65,J51))</f>
        <v>367696.65766767081</v>
      </c>
      <c r="K52" s="148">
        <f t="shared" ref="K52:Q52" si="33">IF($C$19="IRR",J54+K51-J65,IF(AND($C$19="Simple",$C$20="Cumulative"),J54+K51-J65,K51))</f>
        <v>393515.98978941358</v>
      </c>
      <c r="L52" s="148">
        <f t="shared" si="33"/>
        <v>0</v>
      </c>
      <c r="M52" s="148">
        <f t="shared" si="33"/>
        <v>0</v>
      </c>
      <c r="N52" s="148">
        <f t="shared" si="33"/>
        <v>0</v>
      </c>
      <c r="O52" s="148">
        <f t="shared" si="33"/>
        <v>0</v>
      </c>
      <c r="P52" s="148">
        <f t="shared" si="33"/>
        <v>0</v>
      </c>
      <c r="Q52" s="148">
        <f t="shared" si="33"/>
        <v>0</v>
      </c>
    </row>
    <row r="53" spans="2:17" collapsed="1">
      <c r="B53" s="124" t="s">
        <v>400</v>
      </c>
      <c r="E53" s="127">
        <f>SUM(F53:KA53)</f>
        <v>1299285.0948037971</v>
      </c>
      <c r="F53" s="126">
        <f>MIN(F52,MAX(F42,0))</f>
        <v>0</v>
      </c>
      <c r="G53" s="126">
        <f>MIN(G52,MAX(G42,0))</f>
        <v>255136.77799999987</v>
      </c>
      <c r="H53" s="126">
        <f t="shared" ref="H53:J53" si="34">MIN(H52,MAX(H42,0))</f>
        <v>271892.69431159989</v>
      </c>
      <c r="I53" s="126">
        <f t="shared" si="34"/>
        <v>237349.09655846184</v>
      </c>
      <c r="J53" s="126">
        <f t="shared" si="34"/>
        <v>257199.47451269033</v>
      </c>
      <c r="K53" s="126">
        <f t="shared" ref="K53:Q53" si="35">MIN(K52,MAX(K42,0))</f>
        <v>277707.05142104533</v>
      </c>
      <c r="L53" s="126">
        <f t="shared" si="35"/>
        <v>0</v>
      </c>
      <c r="M53" s="126">
        <f t="shared" si="35"/>
        <v>0</v>
      </c>
      <c r="N53" s="126">
        <f t="shared" si="35"/>
        <v>0</v>
      </c>
      <c r="O53" s="126">
        <f t="shared" si="35"/>
        <v>0</v>
      </c>
      <c r="P53" s="126">
        <f t="shared" si="35"/>
        <v>0</v>
      </c>
      <c r="Q53" s="126">
        <f t="shared" si="35"/>
        <v>0</v>
      </c>
    </row>
    <row r="54" spans="2:17">
      <c r="B54" s="124" t="s">
        <v>401</v>
      </c>
      <c r="E54" s="75"/>
      <c r="F54" s="126">
        <f>F52-F53</f>
        <v>0</v>
      </c>
      <c r="G54" s="126">
        <f>G52-G53</f>
        <v>27882.028634433227</v>
      </c>
      <c r="H54" s="126">
        <f t="shared" ref="H54:J54" si="36">H52-H53</f>
        <v>39008.140957266442</v>
      </c>
      <c r="I54" s="126">
        <f t="shared" si="36"/>
        <v>84677.851033237705</v>
      </c>
      <c r="J54" s="126">
        <f t="shared" si="36"/>
        <v>110497.18315498048</v>
      </c>
      <c r="K54" s="126">
        <f t="shared" ref="K54:Q54" si="37">K52-K53</f>
        <v>115808.93836836825</v>
      </c>
      <c r="L54" s="126">
        <f t="shared" si="37"/>
        <v>0</v>
      </c>
      <c r="M54" s="126">
        <f t="shared" si="37"/>
        <v>0</v>
      </c>
      <c r="N54" s="126">
        <f t="shared" si="37"/>
        <v>0</v>
      </c>
      <c r="O54" s="126">
        <f t="shared" si="37"/>
        <v>0</v>
      </c>
      <c r="P54" s="126">
        <f t="shared" si="37"/>
        <v>0</v>
      </c>
      <c r="Q54" s="126">
        <f t="shared" si="37"/>
        <v>0</v>
      </c>
    </row>
    <row r="55" spans="2:17" hidden="1" outlineLevel="1">
      <c r="B55" s="124" t="s">
        <v>402</v>
      </c>
      <c r="E55" s="127">
        <f>SUM(F55:KA55)</f>
        <v>3537735.082930414</v>
      </c>
      <c r="F55" s="126">
        <f>-MIN(0,F42)</f>
        <v>3537735.082930414</v>
      </c>
      <c r="G55" s="126">
        <f>-MIN(0,G42)</f>
        <v>0</v>
      </c>
      <c r="H55" s="126">
        <f t="shared" ref="H55:J55" si="38">-MIN(0,H42)</f>
        <v>0</v>
      </c>
      <c r="I55" s="126">
        <f t="shared" si="38"/>
        <v>0</v>
      </c>
      <c r="J55" s="126">
        <f t="shared" si="38"/>
        <v>0</v>
      </c>
      <c r="K55" s="126">
        <f t="shared" ref="K55:Q55" si="39">-MIN(0,K42)</f>
        <v>0</v>
      </c>
      <c r="L55" s="126">
        <f t="shared" si="39"/>
        <v>0</v>
      </c>
      <c r="M55" s="126">
        <f t="shared" si="39"/>
        <v>0</v>
      </c>
      <c r="N55" s="126">
        <f t="shared" si="39"/>
        <v>0</v>
      </c>
      <c r="O55" s="126">
        <f t="shared" si="39"/>
        <v>0</v>
      </c>
      <c r="P55" s="126">
        <f t="shared" si="39"/>
        <v>0</v>
      </c>
      <c r="Q55" s="126">
        <f t="shared" si="39"/>
        <v>0</v>
      </c>
    </row>
    <row r="56" spans="2:17" collapsed="1">
      <c r="B56" s="128" t="s">
        <v>403</v>
      </c>
      <c r="C56" s="129"/>
      <c r="D56" s="129"/>
      <c r="E56" s="130">
        <f>SUM(F56:KA56)</f>
        <v>0</v>
      </c>
      <c r="F56" s="131">
        <f>MAX(0,F42-F53)</f>
        <v>0</v>
      </c>
      <c r="G56" s="131">
        <f>MAX(0,G42-G53)</f>
        <v>0</v>
      </c>
      <c r="H56" s="131">
        <f t="shared" ref="H56:J56" si="40">MAX(0,H42-H53)</f>
        <v>0</v>
      </c>
      <c r="I56" s="131">
        <f t="shared" si="40"/>
        <v>0</v>
      </c>
      <c r="J56" s="131">
        <f t="shared" si="40"/>
        <v>0</v>
      </c>
      <c r="K56" s="131">
        <f t="shared" ref="K56:Q56" si="41">MAX(0,K42-K53)</f>
        <v>0</v>
      </c>
      <c r="L56" s="131">
        <f t="shared" si="41"/>
        <v>0</v>
      </c>
      <c r="M56" s="131">
        <f t="shared" si="41"/>
        <v>0</v>
      </c>
      <c r="N56" s="131">
        <f t="shared" si="41"/>
        <v>0</v>
      </c>
      <c r="O56" s="131">
        <f t="shared" si="41"/>
        <v>0</v>
      </c>
      <c r="P56" s="131">
        <f t="shared" si="41"/>
        <v>0</v>
      </c>
      <c r="Q56" s="131">
        <f t="shared" si="41"/>
        <v>0</v>
      </c>
    </row>
    <row r="57" spans="2:17">
      <c r="B57" s="132" t="s">
        <v>404</v>
      </c>
      <c r="E57" s="127">
        <f>SUM(F57:KA57)</f>
        <v>0</v>
      </c>
      <c r="F57" s="126">
        <f>F56*$D$23</f>
        <v>0</v>
      </c>
      <c r="G57" s="126">
        <f>G56*$D$23</f>
        <v>0</v>
      </c>
      <c r="H57" s="126">
        <f>H56*$D$23</f>
        <v>0</v>
      </c>
      <c r="I57" s="126">
        <f>I56*$D$23</f>
        <v>0</v>
      </c>
      <c r="J57" s="126">
        <f>J56*$D$23</f>
        <v>0</v>
      </c>
      <c r="K57" s="126">
        <f t="shared" ref="K57:Q57" si="42">K56*$D$23</f>
        <v>0</v>
      </c>
      <c r="L57" s="126">
        <f t="shared" si="42"/>
        <v>0</v>
      </c>
      <c r="M57" s="126">
        <f t="shared" si="42"/>
        <v>0</v>
      </c>
      <c r="N57" s="126">
        <f t="shared" si="42"/>
        <v>0</v>
      </c>
      <c r="O57" s="126">
        <f t="shared" si="42"/>
        <v>0</v>
      </c>
      <c r="P57" s="126">
        <f t="shared" si="42"/>
        <v>0</v>
      </c>
      <c r="Q57" s="126">
        <f t="shared" si="42"/>
        <v>0</v>
      </c>
    </row>
    <row r="58" spans="2:17">
      <c r="B58" s="133" t="s">
        <v>405</v>
      </c>
      <c r="C58" s="134"/>
      <c r="D58" s="134"/>
      <c r="E58" s="135">
        <f>SUM(F58:KA58)</f>
        <v>0</v>
      </c>
      <c r="F58" s="136">
        <f>F56*$E$23</f>
        <v>0</v>
      </c>
      <c r="G58" s="136">
        <f>G56*$E$23</f>
        <v>0</v>
      </c>
      <c r="H58" s="136">
        <f>H56*$E$23</f>
        <v>0</v>
      </c>
      <c r="I58" s="136">
        <f>I56*$E$23</f>
        <v>0</v>
      </c>
      <c r="J58" s="136">
        <f>J56*$E$23</f>
        <v>0</v>
      </c>
      <c r="K58" s="136">
        <f t="shared" ref="K58:Q58" si="43">K56*$E$23</f>
        <v>0</v>
      </c>
      <c r="L58" s="136">
        <f t="shared" si="43"/>
        <v>0</v>
      </c>
      <c r="M58" s="136">
        <f t="shared" si="43"/>
        <v>0</v>
      </c>
      <c r="N58" s="136">
        <f t="shared" si="43"/>
        <v>0</v>
      </c>
      <c r="O58" s="136">
        <f t="shared" si="43"/>
        <v>0</v>
      </c>
      <c r="P58" s="136">
        <f t="shared" si="43"/>
        <v>0</v>
      </c>
      <c r="Q58" s="136">
        <f t="shared" si="43"/>
        <v>0</v>
      </c>
    </row>
    <row r="59" spans="2:17" hidden="1" outlineLevel="1">
      <c r="B59" s="124" t="s">
        <v>406</v>
      </c>
      <c r="E59" s="75"/>
      <c r="F59" s="126">
        <f>IF($C$19="IRR",MAX(0,F50+F51-F53+F55-F58),MAX(0,F50+F55))</f>
        <v>3537735.082930414</v>
      </c>
      <c r="G59" s="126">
        <f>IF($C$19="IRR",MAX(0,G50+G51-G53+G55-G58),MAX(0,G50+G55))</f>
        <v>3537735.082930414</v>
      </c>
      <c r="H59" s="126">
        <f>IF($C$19="IRR",MAX(0,H50+H51-H53+H55-H58),MAX(0,H50+H55))</f>
        <v>3537735.082930414</v>
      </c>
      <c r="I59" s="126">
        <f>IF($C$19="IRR",MAX(0,I50+I51-I53+I55-I58),MAX(0,I50+I55))</f>
        <v>3537735.082930414</v>
      </c>
      <c r="J59" s="126">
        <f>IF($C$19="IRR",MAX(0,J50+J51-J53+J55-J58),MAX(0,J50+J55))</f>
        <v>3537735.082930414</v>
      </c>
      <c r="K59" s="126">
        <f t="shared" ref="K59:Q59" si="44">IF($C$19="IRR",MAX(0,K50+K51-K53+K55-K58),MAX(0,K50+K55))</f>
        <v>3537735.082930414</v>
      </c>
      <c r="L59" s="126">
        <f t="shared" si="44"/>
        <v>0</v>
      </c>
      <c r="M59" s="126">
        <f t="shared" si="44"/>
        <v>0</v>
      </c>
      <c r="N59" s="126">
        <f t="shared" si="44"/>
        <v>0</v>
      </c>
      <c r="O59" s="126">
        <f t="shared" si="44"/>
        <v>0</v>
      </c>
      <c r="P59" s="126">
        <f t="shared" si="44"/>
        <v>0</v>
      </c>
      <c r="Q59" s="126">
        <f t="shared" si="44"/>
        <v>0</v>
      </c>
    </row>
    <row r="60" spans="2:17" hidden="1" outlineLevel="1">
      <c r="B60" s="139" t="s">
        <v>407</v>
      </c>
      <c r="C60" s="143"/>
      <c r="D60" s="143"/>
      <c r="E60" s="187"/>
      <c r="F60" s="141">
        <f>IF($C$19="IRR",MAX(0,F50+F51-F53+F55-F58),MAX(0,F50+F55-SUM($F$53:F53)-SUM($F$58:F58)-SUM($F$65:F65)))</f>
        <v>3537735.082930414</v>
      </c>
      <c r="G60" s="141">
        <f>IF($C$19="IRR",MAX(0,G50+G51-G53+G55-G58),MAX(0,G50+G55-SUM($F$53:G53)-SUM($F$58:G58)-SUM($F$65:G65)))</f>
        <v>3282598.3049304141</v>
      </c>
      <c r="H60" s="141">
        <f>IF($C$19="IRR",MAX(0,H50+H51-H53+H55-H58),MAX(0,H50+H55-SUM($F$53:H53)-SUM($F$58:H58)-SUM($F$65:H65)))</f>
        <v>3010705.6106188144</v>
      </c>
      <c r="I60" s="141">
        <f>IF($C$19="IRR",MAX(0,I50+I51-I53+I55-I58),MAX(0,I50+I55-SUM($F$53:I53)-SUM($F$58:I58)-SUM($F$65:I65)))</f>
        <v>2773356.5140603525</v>
      </c>
      <c r="J60" s="141">
        <f>IF($C$19="IRR",MAX(0,J50+J51-J53+J55-J58),MAX(0,J50+J55-SUM($F$53:J53)-SUM($F$58:J58)-SUM($F$65:J65)))</f>
        <v>2516157.0395476623</v>
      </c>
      <c r="K60" s="141">
        <f>IF($C$19="IRR",MAX(0,K50+K51-K53+K55-K58),MAX(0,K50+K55-SUM($F$53:K53)-SUM($F$58:K58)-SUM($F$65:K65)))</f>
        <v>2122641.0497582485</v>
      </c>
      <c r="L60" s="141">
        <f>IF($C$19="IRR",MAX(0,L50+L51-L53+L55-L58),MAX(0,L50+L55-SUM($F$53:L53)-SUM($F$58:L58)-SUM($F$65:L65)))</f>
        <v>0</v>
      </c>
      <c r="M60" s="141">
        <f>IF($C$19="IRR",MAX(0,M50+M51-M53+M55-M58),MAX(0,M50+M55-SUM($F$53:M53)-SUM($F$58:M58)-SUM($F$65:M65)))</f>
        <v>0</v>
      </c>
      <c r="N60" s="141">
        <f>IF($C$19="IRR",MAX(0,N50+N51-N53+N55-N58),MAX(0,N50+N55-SUM($F$53:N53)-SUM($F$58:N58)-SUM($F$65:N65)))</f>
        <v>0</v>
      </c>
      <c r="O60" s="141">
        <f>IF($C$19="IRR",MAX(0,O50+O51-O53+O55-O58),MAX(0,O50+O55-SUM($F$53:O53)-SUM($F$58:O58)-SUM($F$65:O65)))</f>
        <v>0</v>
      </c>
      <c r="P60" s="141">
        <f>IF($C$19="IRR",MAX(0,P50+P51-P53+P55-P58),MAX(0,P50+P55-SUM($F$53:P53)-SUM($F$58:P58)-SUM($F$65:P65)))</f>
        <v>0</v>
      </c>
      <c r="Q60" s="141">
        <f>IF($C$19="IRR",MAX(0,Q50+Q51-Q53+Q55-Q58),MAX(0,Q50+Q55-SUM($F$53:Q53)-SUM($F$58:Q58)-SUM($F$65:Q65)))</f>
        <v>0</v>
      </c>
    </row>
    <row r="61" spans="2:17" hidden="1" outlineLevel="1">
      <c r="B61" s="132"/>
      <c r="E61" s="75"/>
      <c r="F61" s="126"/>
      <c r="G61" s="126"/>
      <c r="H61" s="126"/>
      <c r="I61" s="126"/>
      <c r="J61" s="126"/>
      <c r="K61" s="126"/>
      <c r="L61" s="126"/>
      <c r="M61" s="126"/>
      <c r="N61" s="126"/>
      <c r="O61" s="126"/>
      <c r="P61" s="126"/>
      <c r="Q61" s="126"/>
    </row>
    <row r="62" spans="2:17" hidden="1" outlineLevel="1">
      <c r="B62" s="139" t="s">
        <v>408</v>
      </c>
      <c r="C62" s="143"/>
      <c r="D62" s="143"/>
      <c r="E62" s="127">
        <f>SUM(F62:KA62)</f>
        <v>0</v>
      </c>
      <c r="F62" s="141">
        <f>MIN((F56*$E$23),F50)</f>
        <v>0</v>
      </c>
      <c r="G62" s="141">
        <f>MIN((G56*$E$23),G50)</f>
        <v>0</v>
      </c>
      <c r="H62" s="141">
        <f>MIN((H56*$E$23),H50)</f>
        <v>0</v>
      </c>
      <c r="I62" s="141">
        <f>MIN((I56*$E$23),I50)</f>
        <v>0</v>
      </c>
      <c r="J62" s="141">
        <f>MIN((J56*$E$23),J50)</f>
        <v>0</v>
      </c>
      <c r="K62" s="141">
        <f t="shared" ref="K62:Q62" si="45">MIN((K56*$E$23),K50)</f>
        <v>0</v>
      </c>
      <c r="L62" s="141">
        <f t="shared" si="45"/>
        <v>0</v>
      </c>
      <c r="M62" s="141">
        <f t="shared" si="45"/>
        <v>0</v>
      </c>
      <c r="N62" s="141">
        <f t="shared" si="45"/>
        <v>0</v>
      </c>
      <c r="O62" s="141">
        <f t="shared" si="45"/>
        <v>0</v>
      </c>
      <c r="P62" s="141">
        <f t="shared" si="45"/>
        <v>0</v>
      </c>
      <c r="Q62" s="141">
        <f t="shared" si="45"/>
        <v>0</v>
      </c>
    </row>
    <row r="63" spans="2:17" collapsed="1">
      <c r="B63" s="124"/>
      <c r="E63" s="75"/>
      <c r="F63" s="126"/>
      <c r="G63" s="126"/>
      <c r="H63" s="126"/>
      <c r="I63" s="126"/>
      <c r="J63" s="126"/>
      <c r="K63" s="126"/>
      <c r="L63" s="126"/>
      <c r="M63" s="126"/>
      <c r="N63" s="126"/>
      <c r="O63" s="126"/>
      <c r="P63" s="126"/>
      <c r="Q63" s="126"/>
    </row>
    <row r="64" spans="2:17">
      <c r="B64" s="137" t="s">
        <v>409</v>
      </c>
      <c r="E64" s="75"/>
      <c r="F64" s="126"/>
      <c r="G64" s="126"/>
      <c r="H64" s="126"/>
      <c r="I64" s="126"/>
      <c r="J64" s="126"/>
      <c r="K64" s="126"/>
      <c r="L64" s="126"/>
      <c r="M64" s="126"/>
      <c r="N64" s="126"/>
      <c r="O64" s="126"/>
      <c r="P64" s="126"/>
      <c r="Q64" s="126"/>
    </row>
    <row r="65" spans="2:17">
      <c r="B65" s="124" t="s">
        <v>410</v>
      </c>
      <c r="E65" s="127">
        <f>SUM(F65:KA65)</f>
        <v>115808.93836836825</v>
      </c>
      <c r="F65" s="126">
        <f>MIN(F54,MAX(F43,0))</f>
        <v>0</v>
      </c>
      <c r="G65" s="126">
        <f>MIN(G54,MAX(G43,0))</f>
        <v>0</v>
      </c>
      <c r="H65" s="126">
        <f t="shared" ref="H65:J65" si="46">MIN(H54,MAX(H43,0))</f>
        <v>0</v>
      </c>
      <c r="I65" s="126">
        <f t="shared" si="46"/>
        <v>0</v>
      </c>
      <c r="J65" s="126">
        <f t="shared" si="46"/>
        <v>0</v>
      </c>
      <c r="K65" s="126">
        <f t="shared" ref="K65:Q65" si="47">MIN(K54,MAX(K43,0))</f>
        <v>115808.93836836825</v>
      </c>
      <c r="L65" s="126">
        <f t="shared" si="47"/>
        <v>0</v>
      </c>
      <c r="M65" s="126">
        <f t="shared" si="47"/>
        <v>0</v>
      </c>
      <c r="N65" s="126">
        <f t="shared" si="47"/>
        <v>0</v>
      </c>
      <c r="O65" s="126">
        <f t="shared" si="47"/>
        <v>0</v>
      </c>
      <c r="P65" s="126">
        <f t="shared" si="47"/>
        <v>0</v>
      </c>
      <c r="Q65" s="126">
        <f t="shared" si="47"/>
        <v>0</v>
      </c>
    </row>
    <row r="66" spans="2:17">
      <c r="B66" s="124" t="s">
        <v>411</v>
      </c>
      <c r="E66" s="127">
        <f>SUM(F66:KA66)</f>
        <v>3537735.082930414</v>
      </c>
      <c r="F66" s="126">
        <f>MIN((F43-F65),IF($C$19="IRR",F59-F65,IF($C$21="Return on Capital",F59,F60)))</f>
        <v>0</v>
      </c>
      <c r="G66" s="126">
        <f>MIN((G43-G65),IF($C$19="IRR",G59-G65,IF($C$21="Return on Capital",G59,G60)))</f>
        <v>0</v>
      </c>
      <c r="H66" s="126">
        <f>MIN((H43-H65),IF($C$19="IRR",H59-H65,IF($C$21="Return on Capital",H59,H60)))</f>
        <v>0</v>
      </c>
      <c r="I66" s="126">
        <f>MIN((I43-I65),IF($C$19="IRR",I59-I65,IF($C$21="Return on Capital",I59,I60)))</f>
        <v>0</v>
      </c>
      <c r="J66" s="126">
        <f>MIN((J43-J65),IF($C$19="IRR",J59-J65,IF($C$21="Return on Capital",J59,J60)))</f>
        <v>0</v>
      </c>
      <c r="K66" s="126">
        <f t="shared" ref="K66:Q66" si="48">MIN((K43-K65),IF($C$19="IRR",K59-K65,IF($C$21="Return on Capital",K59,K60)))</f>
        <v>3537735.082930414</v>
      </c>
      <c r="L66" s="126">
        <f t="shared" si="48"/>
        <v>0</v>
      </c>
      <c r="M66" s="126">
        <f t="shared" si="48"/>
        <v>0</v>
      </c>
      <c r="N66" s="126">
        <f t="shared" si="48"/>
        <v>0</v>
      </c>
      <c r="O66" s="126">
        <f t="shared" si="48"/>
        <v>0</v>
      </c>
      <c r="P66" s="126">
        <f t="shared" si="48"/>
        <v>0</v>
      </c>
      <c r="Q66" s="126">
        <f t="shared" si="48"/>
        <v>0</v>
      </c>
    </row>
    <row r="67" spans="2:17">
      <c r="B67" s="128" t="s">
        <v>412</v>
      </c>
      <c r="C67" s="129"/>
      <c r="D67" s="129"/>
      <c r="E67" s="130">
        <f>SUM(F67:KA67)</f>
        <v>2081943.3878021715</v>
      </c>
      <c r="F67" s="131">
        <f>F43-F65-F66</f>
        <v>0</v>
      </c>
      <c r="G67" s="131">
        <f>G43-G65-G66</f>
        <v>0</v>
      </c>
      <c r="H67" s="131">
        <f t="shared" ref="H67:J67" si="49">H43-H65-H66</f>
        <v>0</v>
      </c>
      <c r="I67" s="131">
        <f t="shared" si="49"/>
        <v>0</v>
      </c>
      <c r="J67" s="131">
        <f t="shared" si="49"/>
        <v>0</v>
      </c>
      <c r="K67" s="131">
        <f t="shared" ref="K67:Q67" si="50">K43-K65-K66</f>
        <v>2081943.3878021715</v>
      </c>
      <c r="L67" s="131">
        <f t="shared" si="50"/>
        <v>0</v>
      </c>
      <c r="M67" s="131">
        <f t="shared" si="50"/>
        <v>0</v>
      </c>
      <c r="N67" s="131">
        <f t="shared" si="50"/>
        <v>0</v>
      </c>
      <c r="O67" s="131">
        <f t="shared" si="50"/>
        <v>0</v>
      </c>
      <c r="P67" s="131">
        <f t="shared" si="50"/>
        <v>0</v>
      </c>
      <c r="Q67" s="131">
        <f t="shared" si="50"/>
        <v>0</v>
      </c>
    </row>
    <row r="68" spans="2:17">
      <c r="B68" s="132" t="s">
        <v>413</v>
      </c>
      <c r="E68" s="127">
        <f>SUM(F68:KA68)</f>
        <v>416388.67756043433</v>
      </c>
      <c r="F68" s="126">
        <f>F67*$D$24</f>
        <v>0</v>
      </c>
      <c r="G68" s="126">
        <f>G67*$D$24</f>
        <v>0</v>
      </c>
      <c r="H68" s="126">
        <f>H67*$D$24</f>
        <v>0</v>
      </c>
      <c r="I68" s="126">
        <f>I67*$D$24</f>
        <v>0</v>
      </c>
      <c r="J68" s="126">
        <f>J67*$D$24</f>
        <v>0</v>
      </c>
      <c r="K68" s="126">
        <f t="shared" ref="K68:Q68" si="51">K67*$D$24</f>
        <v>416388.67756043433</v>
      </c>
      <c r="L68" s="126">
        <f t="shared" si="51"/>
        <v>0</v>
      </c>
      <c r="M68" s="126">
        <f t="shared" si="51"/>
        <v>0</v>
      </c>
      <c r="N68" s="126">
        <f t="shared" si="51"/>
        <v>0</v>
      </c>
      <c r="O68" s="126">
        <f t="shared" si="51"/>
        <v>0</v>
      </c>
      <c r="P68" s="126">
        <f t="shared" si="51"/>
        <v>0</v>
      </c>
      <c r="Q68" s="126">
        <f t="shared" si="51"/>
        <v>0</v>
      </c>
    </row>
    <row r="69" spans="2:17">
      <c r="B69" s="133" t="s">
        <v>414</v>
      </c>
      <c r="C69" s="134"/>
      <c r="D69" s="134"/>
      <c r="E69" s="135">
        <f>SUM(F69:KA69)</f>
        <v>1665554.7102417373</v>
      </c>
      <c r="F69" s="136">
        <f>F67*$E$24</f>
        <v>0</v>
      </c>
      <c r="G69" s="136">
        <f>G67*$E$24</f>
        <v>0</v>
      </c>
      <c r="H69" s="136">
        <f>H67*$E$24</f>
        <v>0</v>
      </c>
      <c r="I69" s="136">
        <f>I67*$E$24</f>
        <v>0</v>
      </c>
      <c r="J69" s="136">
        <f>J67*$E$24</f>
        <v>0</v>
      </c>
      <c r="K69" s="136">
        <f t="shared" ref="K69:Q69" si="52">K67*$E$24</f>
        <v>1665554.7102417373</v>
      </c>
      <c r="L69" s="136">
        <f t="shared" si="52"/>
        <v>0</v>
      </c>
      <c r="M69" s="136">
        <f t="shared" si="52"/>
        <v>0</v>
      </c>
      <c r="N69" s="136">
        <f t="shared" si="52"/>
        <v>0</v>
      </c>
      <c r="O69" s="136">
        <f t="shared" si="52"/>
        <v>0</v>
      </c>
      <c r="P69" s="136">
        <f t="shared" si="52"/>
        <v>0</v>
      </c>
      <c r="Q69" s="136">
        <f t="shared" si="52"/>
        <v>0</v>
      </c>
    </row>
    <row r="70" spans="2:17">
      <c r="B70" s="132"/>
      <c r="E70" s="75"/>
      <c r="F70" s="126"/>
      <c r="G70" s="126"/>
      <c r="H70" s="126"/>
      <c r="I70" s="126"/>
      <c r="J70" s="126"/>
      <c r="K70" s="126"/>
      <c r="L70" s="126"/>
      <c r="M70" s="126"/>
      <c r="N70" s="126"/>
      <c r="O70" s="126"/>
      <c r="P70" s="126"/>
      <c r="Q70" s="126"/>
    </row>
    <row r="71" spans="2:17">
      <c r="B71" s="138" t="s">
        <v>415</v>
      </c>
      <c r="E71" s="75"/>
      <c r="F71" s="126">
        <f>IF($C$19="IRR",F59-F66-F65,IF(OR(AND($C$21="Return of Capital",F60=F66),AND($C$21="Return of Capital",F27=Assumptions!$E$55)),F60-F66,F59-F66))</f>
        <v>3537735.082930414</v>
      </c>
      <c r="G71" s="126">
        <f>IF($C$19="IRR",G59-G66-G65,IF(OR(AND($C$21="Return of Capital",G60=G66),AND($C$21="Return of Capital",G27=Assumptions!$E$55)),G60-G66,G59-G66))</f>
        <v>3537735.082930414</v>
      </c>
      <c r="H71" s="126">
        <f>IF($C$19="IRR",H59-H66-H65,IF(OR(AND($C$21="Return of Capital",H60=H66),AND($C$21="Return of Capital",H27=Assumptions!$E$55)),H60-H66,H59-H66))</f>
        <v>3537735.082930414</v>
      </c>
      <c r="I71" s="126">
        <f>IF($C$19="IRR",I59-I66-I65,IF(OR(AND($C$21="Return of Capital",I60=I66),AND($C$21="Return of Capital",I27=Assumptions!$E$55)),I60-I66,I59-I66))</f>
        <v>3537735.082930414</v>
      </c>
      <c r="J71" s="126">
        <f>IF($C$19="IRR",J59-J66-J65,IF(OR(AND($C$21="Return of Capital",J60=J66),AND($C$21="Return of Capital",J27=Assumptions!$E$55)),J60-J66,J59-J66))</f>
        <v>3537735.082930414</v>
      </c>
      <c r="K71" s="126">
        <f>IF($C$19="IRR",K59-K66-K65,IF(OR(AND($C$21="Return of Capital",K60=K66),AND($C$21="Return of Capital",K27=Assumptions!$E$55)),K60-K66,K59-K66))</f>
        <v>0</v>
      </c>
      <c r="L71" s="126">
        <f>IF($C$19="IRR",L59-L66-L65,IF(OR(AND($C$21="Return of Capital",L60=L66),AND($C$21="Return of Capital",L27=Assumptions!$E$55)),L60-L66,L59-L66))</f>
        <v>0</v>
      </c>
      <c r="M71" s="126">
        <f>IF($C$19="IRR",M59-M66-M65,IF(OR(AND($C$21="Return of Capital",M60=M66),AND($C$21="Return of Capital",M27=Assumptions!$E$55)),M60-M66,M59-M66))</f>
        <v>0</v>
      </c>
      <c r="N71" s="126">
        <f>IF($C$19="IRR",N59-N66-N65,IF(OR(AND($C$21="Return of Capital",N60=N66),AND($C$21="Return of Capital",N27=Assumptions!$E$55)),N60-N66,N59-N66))</f>
        <v>0</v>
      </c>
      <c r="O71" s="126">
        <f>IF($C$19="IRR",O59-O66-O65,IF(OR(AND($C$21="Return of Capital",O60=O66),AND($C$21="Return of Capital",O27=Assumptions!$E$55)),O60-O66,O59-O66))</f>
        <v>0</v>
      </c>
      <c r="P71" s="126">
        <f>IF($C$19="IRR",P59-P66-P65,IF(OR(AND($C$21="Return of Capital",P60=P66),AND($C$21="Return of Capital",P27=Assumptions!$E$55)),P60-P66,P59-P66))</f>
        <v>0</v>
      </c>
      <c r="Q71" s="126">
        <f>IF($C$19="IRR",Q59-Q66-Q65,IF(OR(AND($C$21="Return of Capital",Q60=Q66),AND($C$21="Return of Capital",Q27=Assumptions!$E$55)),Q60-Q66,Q59-Q66))</f>
        <v>0</v>
      </c>
    </row>
    <row r="72" spans="2:17" hidden="1" outlineLevel="1">
      <c r="B72" s="132"/>
      <c r="E72" s="998"/>
      <c r="F72" s="126"/>
      <c r="G72" s="126"/>
      <c r="H72" s="126"/>
      <c r="I72" s="126"/>
      <c r="J72" s="126"/>
      <c r="K72" s="126"/>
      <c r="L72" s="126"/>
      <c r="M72" s="126"/>
      <c r="N72" s="126"/>
      <c r="O72" s="126"/>
      <c r="P72" s="126"/>
      <c r="Q72" s="126"/>
    </row>
    <row r="73" spans="2:17" hidden="1" outlineLevel="1">
      <c r="B73" s="139" t="s">
        <v>416</v>
      </c>
      <c r="E73" s="999">
        <f>SUM(F73:Q73)/AVERAGEIFS(F71:Q71,F71:Q71,"&gt;0")/COUNTIFS(F71:Q71,"&gt;0")</f>
        <v>7.9999999999999988E-2</v>
      </c>
      <c r="F73" s="141">
        <f>F53+F65</f>
        <v>0</v>
      </c>
      <c r="G73" s="141">
        <f t="shared" ref="G73:J73" si="53">G53+G65</f>
        <v>255136.77799999987</v>
      </c>
      <c r="H73" s="141">
        <f t="shared" si="53"/>
        <v>271892.69431159989</v>
      </c>
      <c r="I73" s="141">
        <f t="shared" si="53"/>
        <v>237349.09655846184</v>
      </c>
      <c r="J73" s="141">
        <f t="shared" si="53"/>
        <v>257199.47451269033</v>
      </c>
      <c r="K73" s="141">
        <f t="shared" ref="K73:Q73" si="54">K53+K65</f>
        <v>393515.98978941358</v>
      </c>
      <c r="L73" s="141">
        <f t="shared" si="54"/>
        <v>0</v>
      </c>
      <c r="M73" s="141">
        <f t="shared" si="54"/>
        <v>0</v>
      </c>
      <c r="N73" s="141">
        <f t="shared" si="54"/>
        <v>0</v>
      </c>
      <c r="O73" s="141">
        <f t="shared" si="54"/>
        <v>0</v>
      </c>
      <c r="P73" s="141">
        <f t="shared" si="54"/>
        <v>0</v>
      </c>
      <c r="Q73" s="141">
        <f t="shared" si="54"/>
        <v>0</v>
      </c>
    </row>
    <row r="74" spans="2:17" hidden="1" outlineLevel="1">
      <c r="B74" s="139" t="s">
        <v>417</v>
      </c>
      <c r="E74" s="999">
        <f>IRR(F74:Q74)</f>
        <v>7.8924233122919851E-2</v>
      </c>
      <c r="F74" s="141">
        <f>-F55+F53+F62+F65+F66</f>
        <v>-3537735.082930414</v>
      </c>
      <c r="G74" s="141">
        <f t="shared" ref="G74:J74" si="55">-G55+G53+G62+G65+G66</f>
        <v>255136.77799999987</v>
      </c>
      <c r="H74" s="141">
        <f t="shared" si="55"/>
        <v>271892.69431159989</v>
      </c>
      <c r="I74" s="141">
        <f t="shared" si="55"/>
        <v>237349.09655846184</v>
      </c>
      <c r="J74" s="141">
        <f t="shared" si="55"/>
        <v>257199.47451269033</v>
      </c>
      <c r="K74" s="141">
        <f t="shared" ref="K74:Q74" si="56">-K55+K53+K62+K65+K66</f>
        <v>3931251.0727198278</v>
      </c>
      <c r="L74" s="141">
        <f t="shared" si="56"/>
        <v>0</v>
      </c>
      <c r="M74" s="141">
        <f t="shared" si="56"/>
        <v>0</v>
      </c>
      <c r="N74" s="141">
        <f t="shared" si="56"/>
        <v>0</v>
      </c>
      <c r="O74" s="141">
        <f t="shared" si="56"/>
        <v>0</v>
      </c>
      <c r="P74" s="141">
        <f t="shared" si="56"/>
        <v>0</v>
      </c>
      <c r="Q74" s="141">
        <f t="shared" si="56"/>
        <v>0</v>
      </c>
    </row>
    <row r="75" spans="2:17" collapsed="1">
      <c r="B75" s="142"/>
      <c r="E75" s="76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</row>
    <row r="76" spans="2:17">
      <c r="B76" s="142"/>
      <c r="E76" s="76"/>
      <c r="F76" s="68">
        <f>ROUNDUP(F77/12,0)</f>
        <v>0</v>
      </c>
      <c r="G76" s="68">
        <f>ROUNDUP(G77/12,0)</f>
        <v>1</v>
      </c>
      <c r="H76" s="68">
        <f t="shared" ref="H76:Q76" si="57">ROUNDUP(H77/12,0)</f>
        <v>2</v>
      </c>
      <c r="I76" s="68">
        <f t="shared" si="57"/>
        <v>3</v>
      </c>
      <c r="J76" s="68">
        <f t="shared" si="57"/>
        <v>4</v>
      </c>
      <c r="K76" s="68">
        <f t="shared" si="57"/>
        <v>5</v>
      </c>
      <c r="L76" s="68">
        <f t="shared" si="57"/>
        <v>6</v>
      </c>
      <c r="M76" s="68">
        <f t="shared" si="57"/>
        <v>7</v>
      </c>
      <c r="N76" s="68">
        <f t="shared" si="57"/>
        <v>8</v>
      </c>
      <c r="O76" s="68">
        <f t="shared" si="57"/>
        <v>9</v>
      </c>
      <c r="P76" s="68">
        <f t="shared" si="57"/>
        <v>10</v>
      </c>
      <c r="Q76" s="68">
        <f t="shared" si="57"/>
        <v>11</v>
      </c>
    </row>
    <row r="77" spans="2:17">
      <c r="B77" s="464"/>
      <c r="C77" s="465"/>
      <c r="D77" s="465"/>
      <c r="E77" s="465"/>
      <c r="F77" s="466">
        <f t="shared" ref="F77:J78" si="58">F28</f>
        <v>0</v>
      </c>
      <c r="G77" s="466">
        <f t="shared" si="58"/>
        <v>12</v>
      </c>
      <c r="H77" s="466">
        <f t="shared" si="58"/>
        <v>24</v>
      </c>
      <c r="I77" s="466">
        <f t="shared" si="58"/>
        <v>36</v>
      </c>
      <c r="J77" s="466">
        <f t="shared" si="58"/>
        <v>48</v>
      </c>
      <c r="K77" s="466">
        <f t="shared" ref="K77:Q77" si="59">K28</f>
        <v>60</v>
      </c>
      <c r="L77" s="466">
        <f t="shared" si="59"/>
        <v>72</v>
      </c>
      <c r="M77" s="466">
        <f t="shared" si="59"/>
        <v>84</v>
      </c>
      <c r="N77" s="466">
        <f t="shared" si="59"/>
        <v>96</v>
      </c>
      <c r="O77" s="466">
        <f t="shared" si="59"/>
        <v>108</v>
      </c>
      <c r="P77" s="466">
        <f t="shared" si="59"/>
        <v>120</v>
      </c>
      <c r="Q77" s="466">
        <f t="shared" si="59"/>
        <v>132</v>
      </c>
    </row>
    <row r="78" spans="2:17">
      <c r="B78" s="468" t="s">
        <v>418</v>
      </c>
      <c r="C78" s="465"/>
      <c r="D78" s="465"/>
      <c r="E78" s="465"/>
      <c r="F78" s="467">
        <f t="shared" si="58"/>
        <v>45657</v>
      </c>
      <c r="G78" s="467">
        <f t="shared" si="58"/>
        <v>46022</v>
      </c>
      <c r="H78" s="467">
        <f t="shared" si="58"/>
        <v>46387</v>
      </c>
      <c r="I78" s="467">
        <f t="shared" si="58"/>
        <v>46752</v>
      </c>
      <c r="J78" s="467">
        <f t="shared" si="58"/>
        <v>47118</v>
      </c>
      <c r="K78" s="467">
        <f t="shared" ref="K78:Q78" si="60">K29</f>
        <v>47483</v>
      </c>
      <c r="L78" s="467">
        <f t="shared" si="60"/>
        <v>47848</v>
      </c>
      <c r="M78" s="467">
        <f t="shared" si="60"/>
        <v>48213</v>
      </c>
      <c r="N78" s="467">
        <f t="shared" si="60"/>
        <v>48579</v>
      </c>
      <c r="O78" s="467">
        <f t="shared" si="60"/>
        <v>48944</v>
      </c>
      <c r="P78" s="467">
        <f t="shared" si="60"/>
        <v>49309</v>
      </c>
      <c r="Q78" s="467">
        <f t="shared" si="60"/>
        <v>49674</v>
      </c>
    </row>
    <row r="80" spans="2:17">
      <c r="B80" s="197" t="s">
        <v>419</v>
      </c>
    </row>
    <row r="81" spans="2:19">
      <c r="B81" s="469" t="s">
        <v>4</v>
      </c>
      <c r="C81" s="470">
        <f>IFERROR(IRR(F81:Q81),"n/a")</f>
        <v>0.16302669690399507</v>
      </c>
      <c r="F81" s="71">
        <f t="shared" ref="F81:J81" si="61">F35</f>
        <v>-3537735.082930414</v>
      </c>
      <c r="G81" s="71">
        <f t="shared" si="61"/>
        <v>255136.77799999987</v>
      </c>
      <c r="H81" s="71">
        <f t="shared" si="61"/>
        <v>271892.69431159989</v>
      </c>
      <c r="I81" s="71">
        <f t="shared" si="61"/>
        <v>237349.09655846184</v>
      </c>
      <c r="J81" s="71">
        <f t="shared" si="61"/>
        <v>257199.47451269033</v>
      </c>
      <c r="K81" s="71">
        <f t="shared" ref="K81:Q81" si="62">K35</f>
        <v>6013194.4605219988</v>
      </c>
      <c r="L81" s="71">
        <f t="shared" si="62"/>
        <v>0</v>
      </c>
      <c r="M81" s="71">
        <f t="shared" si="62"/>
        <v>0</v>
      </c>
      <c r="N81" s="71">
        <f t="shared" si="62"/>
        <v>0</v>
      </c>
      <c r="O81" s="71">
        <f t="shared" si="62"/>
        <v>0</v>
      </c>
      <c r="P81" s="71">
        <f t="shared" si="62"/>
        <v>0</v>
      </c>
      <c r="Q81" s="71">
        <f t="shared" si="62"/>
        <v>0</v>
      </c>
    </row>
    <row r="82" spans="2:19">
      <c r="B82" s="471" t="s">
        <v>420</v>
      </c>
      <c r="C82" s="472">
        <f>SUM(F81:KA81)</f>
        <v>3497037.4209743366</v>
      </c>
    </row>
    <row r="83" spans="2:19">
      <c r="B83" s="471" t="s">
        <v>421</v>
      </c>
      <c r="C83" s="472">
        <f>-SUMIF(F81:KA81,"&lt;0",F81:KA81)</f>
        <v>3537735.082930414</v>
      </c>
    </row>
    <row r="84" spans="2:19">
      <c r="B84" s="473" t="s">
        <v>5</v>
      </c>
      <c r="C84" s="474">
        <f>(C83+C82)/C83</f>
        <v>1.9884961250624889</v>
      </c>
    </row>
    <row r="87" spans="2:19">
      <c r="B87" s="197" t="s">
        <v>422</v>
      </c>
    </row>
    <row r="88" spans="2:19">
      <c r="B88" s="469" t="s">
        <v>4</v>
      </c>
      <c r="C88" s="470">
        <f>IFERROR(IRR(F88:Q88),"n/a")</f>
        <v>0.14819721668757291</v>
      </c>
      <c r="F88" s="71">
        <f t="shared" ref="F88:Q88" si="63">(F$53+-F$55+F$58+F$65+F$66+F$69)*$C$13</f>
        <v>-3537735.082930414</v>
      </c>
      <c r="G88" s="71">
        <f t="shared" si="63"/>
        <v>255136.77799999987</v>
      </c>
      <c r="H88" s="71">
        <f t="shared" si="63"/>
        <v>271892.69431159989</v>
      </c>
      <c r="I88" s="71">
        <f t="shared" si="63"/>
        <v>237349.09655846184</v>
      </c>
      <c r="J88" s="71">
        <f t="shared" si="63"/>
        <v>257199.47451269033</v>
      </c>
      <c r="K88" s="71">
        <f t="shared" si="63"/>
        <v>5596805.7829615651</v>
      </c>
      <c r="L88" s="71">
        <f t="shared" si="63"/>
        <v>0</v>
      </c>
      <c r="M88" s="71">
        <f t="shared" si="63"/>
        <v>0</v>
      </c>
      <c r="N88" s="71">
        <f t="shared" si="63"/>
        <v>0</v>
      </c>
      <c r="O88" s="71">
        <f t="shared" si="63"/>
        <v>0</v>
      </c>
      <c r="P88" s="71">
        <f t="shared" si="63"/>
        <v>0</v>
      </c>
      <c r="Q88" s="71">
        <f t="shared" si="63"/>
        <v>0</v>
      </c>
      <c r="S88" s="176" t="s">
        <v>423</v>
      </c>
    </row>
    <row r="89" spans="2:19">
      <c r="B89" s="471" t="s">
        <v>420</v>
      </c>
      <c r="C89" s="472">
        <f>SUM(F88:KA88)</f>
        <v>3080648.7434139028</v>
      </c>
      <c r="E89" s="248" t="s">
        <v>424</v>
      </c>
      <c r="F89" s="249"/>
      <c r="G89" s="249">
        <f t="shared" ref="G89:J89" si="64">G120</f>
        <v>7.211867819923426E-2</v>
      </c>
      <c r="H89" s="249">
        <f t="shared" si="64"/>
        <v>7.6855018235673783E-2</v>
      </c>
      <c r="I89" s="249">
        <f t="shared" si="64"/>
        <v>6.7090692489573958E-2</v>
      </c>
      <c r="J89" s="249">
        <f t="shared" si="64"/>
        <v>7.2701733873086996E-2</v>
      </c>
      <c r="K89" s="249">
        <f t="shared" ref="K89:Q89" si="65">K120</f>
        <v>7.8498543534529466E-2</v>
      </c>
      <c r="L89" s="249">
        <f t="shared" si="65"/>
        <v>0</v>
      </c>
      <c r="M89" s="249">
        <f t="shared" si="65"/>
        <v>0</v>
      </c>
      <c r="N89" s="249">
        <f t="shared" si="65"/>
        <v>0</v>
      </c>
      <c r="O89" s="249">
        <f t="shared" si="65"/>
        <v>0</v>
      </c>
      <c r="P89" s="249">
        <f t="shared" si="65"/>
        <v>0</v>
      </c>
      <c r="Q89" s="249">
        <f t="shared" si="65"/>
        <v>0</v>
      </c>
      <c r="S89" s="1000">
        <f>E120</f>
        <v>7.345293326641969E-2</v>
      </c>
    </row>
    <row r="90" spans="2:19">
      <c r="B90" s="471" t="s">
        <v>421</v>
      </c>
      <c r="C90" s="472">
        <f>-SUMIF(F88:KA88,"&lt;0",F88:KA88)</f>
        <v>3537735.082930414</v>
      </c>
      <c r="E90" s="248" t="s">
        <v>425</v>
      </c>
      <c r="G90" s="249">
        <f>G121</f>
        <v>7.211867819923426E-2</v>
      </c>
      <c r="H90" s="249">
        <f t="shared" ref="H90:J90" si="66">H121</f>
        <v>7.6855018235673783E-2</v>
      </c>
      <c r="I90" s="249">
        <f t="shared" si="66"/>
        <v>6.7090692489573958E-2</v>
      </c>
      <c r="J90" s="249">
        <f t="shared" si="66"/>
        <v>7.2701733873086996E-2</v>
      </c>
      <c r="K90" s="249">
        <f t="shared" ref="K90:Q90" si="67">K121</f>
        <v>7.8498543534529466E-2</v>
      </c>
      <c r="L90" s="249" t="str">
        <f t="shared" si="67"/>
        <v>n/a</v>
      </c>
      <c r="M90" s="249" t="str">
        <f t="shared" si="67"/>
        <v>n/a</v>
      </c>
      <c r="N90" s="249" t="str">
        <f t="shared" si="67"/>
        <v>n/a</v>
      </c>
      <c r="O90" s="249" t="str">
        <f t="shared" si="67"/>
        <v>n/a</v>
      </c>
      <c r="P90" s="249" t="str">
        <f t="shared" si="67"/>
        <v>n/a</v>
      </c>
      <c r="Q90" s="249" t="str">
        <f t="shared" si="67"/>
        <v>n/a</v>
      </c>
      <c r="S90" s="1000">
        <f>E121</f>
        <v>7.345293326641969E-2</v>
      </c>
    </row>
    <row r="91" spans="2:19">
      <c r="B91" s="473" t="s">
        <v>5</v>
      </c>
      <c r="C91" s="474">
        <f>(C90+C89)/C90</f>
        <v>1.8707969000499911</v>
      </c>
    </row>
    <row r="94" spans="2:19">
      <c r="B94" s="197" t="s">
        <v>426</v>
      </c>
    </row>
    <row r="95" spans="2:19">
      <c r="B95" s="469" t="s">
        <v>4</v>
      </c>
      <c r="C95" s="470" t="str">
        <f>IFERROR(IRR(F95:Q95),"n/a")</f>
        <v>n/a</v>
      </c>
      <c r="F95" s="71">
        <f t="shared" ref="F95:Q95" si="68">(F$53+-F$55+F$58+F$65+F$66+F$69)*$C$14</f>
        <v>0</v>
      </c>
      <c r="G95" s="71">
        <f t="shared" si="68"/>
        <v>0</v>
      </c>
      <c r="H95" s="71">
        <f t="shared" si="68"/>
        <v>0</v>
      </c>
      <c r="I95" s="71">
        <f t="shared" si="68"/>
        <v>0</v>
      </c>
      <c r="J95" s="71">
        <f t="shared" si="68"/>
        <v>0</v>
      </c>
      <c r="K95" s="71">
        <f t="shared" si="68"/>
        <v>0</v>
      </c>
      <c r="L95" s="71">
        <f t="shared" si="68"/>
        <v>0</v>
      </c>
      <c r="M95" s="71">
        <f t="shared" si="68"/>
        <v>0</v>
      </c>
      <c r="N95" s="71">
        <f t="shared" si="68"/>
        <v>0</v>
      </c>
      <c r="O95" s="71">
        <f t="shared" si="68"/>
        <v>0</v>
      </c>
      <c r="P95" s="71">
        <f t="shared" si="68"/>
        <v>0</v>
      </c>
      <c r="Q95" s="71">
        <f t="shared" si="68"/>
        <v>0</v>
      </c>
    </row>
    <row r="96" spans="2:19">
      <c r="B96" s="471" t="s">
        <v>420</v>
      </c>
      <c r="C96" s="472">
        <f>SUM(F95:KA95)</f>
        <v>0</v>
      </c>
    </row>
    <row r="97" spans="2:17">
      <c r="B97" s="471" t="s">
        <v>421</v>
      </c>
      <c r="C97" s="472">
        <f>-SUMIF(F95:KA95,"&lt;0",F95:KA95)</f>
        <v>0</v>
      </c>
    </row>
    <row r="98" spans="2:17">
      <c r="B98" s="473" t="s">
        <v>5</v>
      </c>
      <c r="C98" s="474" t="str">
        <f>IFERROR((C97+C96)/C97,"n/a")</f>
        <v>n/a</v>
      </c>
    </row>
    <row r="101" spans="2:17">
      <c r="B101" s="197" t="s">
        <v>427</v>
      </c>
    </row>
    <row r="102" spans="2:17">
      <c r="B102" s="469" t="s">
        <v>4</v>
      </c>
      <c r="C102" s="470" t="str">
        <f>IFERROR(IRR(F102:Q102),"n/a")</f>
        <v>n/a</v>
      </c>
      <c r="F102" s="71">
        <f>F57+F68</f>
        <v>0</v>
      </c>
      <c r="G102" s="71">
        <f t="shared" ref="G102:J102" si="69">G57+G68</f>
        <v>0</v>
      </c>
      <c r="H102" s="71">
        <f t="shared" si="69"/>
        <v>0</v>
      </c>
      <c r="I102" s="71">
        <f t="shared" si="69"/>
        <v>0</v>
      </c>
      <c r="J102" s="71">
        <f t="shared" si="69"/>
        <v>0</v>
      </c>
      <c r="K102" s="71">
        <f t="shared" ref="K102:Q102" si="70">K57+K68</f>
        <v>416388.67756043433</v>
      </c>
      <c r="L102" s="71">
        <f t="shared" si="70"/>
        <v>0</v>
      </c>
      <c r="M102" s="71">
        <f t="shared" si="70"/>
        <v>0</v>
      </c>
      <c r="N102" s="71">
        <f t="shared" si="70"/>
        <v>0</v>
      </c>
      <c r="O102" s="71">
        <f t="shared" si="70"/>
        <v>0</v>
      </c>
      <c r="P102" s="71">
        <f t="shared" si="70"/>
        <v>0</v>
      </c>
      <c r="Q102" s="71">
        <f t="shared" si="70"/>
        <v>0</v>
      </c>
    </row>
    <row r="103" spans="2:17">
      <c r="B103" s="471" t="s">
        <v>420</v>
      </c>
      <c r="C103" s="472">
        <f>SUM(F102:KA102)</f>
        <v>416388.67756043433</v>
      </c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</row>
    <row r="104" spans="2:17">
      <c r="B104" s="471" t="s">
        <v>421</v>
      </c>
      <c r="C104" s="472" t="s">
        <v>49</v>
      </c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</row>
    <row r="105" spans="2:17">
      <c r="B105" s="473" t="s">
        <v>5</v>
      </c>
      <c r="C105" s="474" t="str">
        <f>IFERROR((C104+C103)/C104,"n/a")</f>
        <v>n/a</v>
      </c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</row>
    <row r="108" spans="2:17">
      <c r="B108" s="197" t="s">
        <v>428</v>
      </c>
    </row>
    <row r="109" spans="2:17">
      <c r="B109" s="469" t="s">
        <v>4</v>
      </c>
      <c r="C109" s="470" t="str">
        <f>IFERROR(IRR(F109:Q109),"n/a")</f>
        <v>n/a</v>
      </c>
      <c r="F109" s="71">
        <f t="shared" ref="F109:J109" si="71">F102+F95</f>
        <v>0</v>
      </c>
      <c r="G109" s="71">
        <f t="shared" si="71"/>
        <v>0</v>
      </c>
      <c r="H109" s="71">
        <f t="shared" si="71"/>
        <v>0</v>
      </c>
      <c r="I109" s="71">
        <f t="shared" si="71"/>
        <v>0</v>
      </c>
      <c r="J109" s="71">
        <f t="shared" si="71"/>
        <v>0</v>
      </c>
      <c r="K109" s="71">
        <f t="shared" ref="K109:Q109" si="72">K102+K95</f>
        <v>416388.67756043433</v>
      </c>
      <c r="L109" s="71">
        <f t="shared" si="72"/>
        <v>0</v>
      </c>
      <c r="M109" s="71">
        <f t="shared" si="72"/>
        <v>0</v>
      </c>
      <c r="N109" s="71">
        <f t="shared" si="72"/>
        <v>0</v>
      </c>
      <c r="O109" s="71">
        <f t="shared" si="72"/>
        <v>0</v>
      </c>
      <c r="P109" s="71">
        <f t="shared" si="72"/>
        <v>0</v>
      </c>
      <c r="Q109" s="71">
        <f t="shared" si="72"/>
        <v>0</v>
      </c>
    </row>
    <row r="110" spans="2:17">
      <c r="B110" s="471" t="s">
        <v>420</v>
      </c>
      <c r="C110" s="472">
        <f>SUM(F109:KA109)</f>
        <v>416388.67756043433</v>
      </c>
    </row>
    <row r="111" spans="2:17">
      <c r="B111" s="471" t="s">
        <v>421</v>
      </c>
      <c r="C111" s="472">
        <f>-SUMIF(F109:KA109,"&lt;0",F109:KA109)</f>
        <v>0</v>
      </c>
    </row>
    <row r="112" spans="2:17">
      <c r="B112" s="473" t="s">
        <v>5</v>
      </c>
      <c r="C112" s="474" t="str">
        <f>IFERROR((C111+C110)/C111,"n/a")</f>
        <v>n/a</v>
      </c>
    </row>
    <row r="113" spans="2:19">
      <c r="C113" s="251"/>
    </row>
    <row r="114" spans="2:19">
      <c r="C114" s="251"/>
    </row>
    <row r="115" spans="2:19">
      <c r="B115" s="483" t="s">
        <v>429</v>
      </c>
      <c r="C115" s="484">
        <f>SUM(F35:Q35)-C89-C103-C96</f>
        <v>-5.8207660913467407E-10</v>
      </c>
    </row>
    <row r="116" spans="2:19">
      <c r="B116" s="483" t="s">
        <v>429</v>
      </c>
      <c r="C116" s="484">
        <f>E35-E42-E43</f>
        <v>0</v>
      </c>
    </row>
    <row r="118" spans="2:19" hidden="1" outlineLevel="1"/>
    <row r="119" spans="2:19" hidden="1" outlineLevel="1">
      <c r="B119" s="143" t="s">
        <v>430</v>
      </c>
      <c r="C119"/>
      <c r="D119"/>
      <c r="E119" s="176" t="s">
        <v>423</v>
      </c>
      <c r="F119" s="127">
        <f t="shared" ref="F119:J119" si="73">F53+F58</f>
        <v>0</v>
      </c>
      <c r="G119" s="127">
        <f t="shared" si="73"/>
        <v>255136.77799999987</v>
      </c>
      <c r="H119" s="127">
        <f t="shared" si="73"/>
        <v>271892.69431159989</v>
      </c>
      <c r="I119" s="127">
        <f t="shared" si="73"/>
        <v>237349.09655846184</v>
      </c>
      <c r="J119" s="127">
        <f t="shared" si="73"/>
        <v>257199.47451269033</v>
      </c>
      <c r="K119" s="127">
        <f t="shared" ref="K119:Q119" si="74">K53+K58</f>
        <v>277707.05142104533</v>
      </c>
      <c r="L119" s="127">
        <f t="shared" si="74"/>
        <v>0</v>
      </c>
      <c r="M119" s="127">
        <f t="shared" si="74"/>
        <v>0</v>
      </c>
      <c r="N119" s="127">
        <f t="shared" si="74"/>
        <v>0</v>
      </c>
      <c r="O119" s="127">
        <f t="shared" si="74"/>
        <v>0</v>
      </c>
      <c r="P119" s="127">
        <f t="shared" si="74"/>
        <v>0</v>
      </c>
      <c r="Q119" s="127">
        <f t="shared" si="74"/>
        <v>0</v>
      </c>
      <c r="S119" s="127"/>
    </row>
    <row r="120" spans="2:19" hidden="1" outlineLevel="1">
      <c r="B120" s="143" t="s">
        <v>431</v>
      </c>
      <c r="C120"/>
      <c r="D120"/>
      <c r="E120" s="1001">
        <f>SUM(F120:Q120)/'Sensitivity Analysis'!$V$13</f>
        <v>7.345293326641969E-2</v>
      </c>
      <c r="F120" s="1002">
        <f>F119/$D$15</f>
        <v>0</v>
      </c>
      <c r="G120" s="1002">
        <f>G119/$D$15</f>
        <v>7.211867819923426E-2</v>
      </c>
      <c r="H120" s="1002">
        <f>H119/$D$15</f>
        <v>7.6855018235673783E-2</v>
      </c>
      <c r="I120" s="1002">
        <f>I119/$D$15</f>
        <v>6.7090692489573958E-2</v>
      </c>
      <c r="J120" s="1002">
        <f>J119/$D$15</f>
        <v>7.2701733873086996E-2</v>
      </c>
      <c r="K120" s="1002">
        <f t="shared" ref="K120:Q120" si="75">K119/$D$15</f>
        <v>7.8498543534529466E-2</v>
      </c>
      <c r="L120" s="1002">
        <f t="shared" si="75"/>
        <v>0</v>
      </c>
      <c r="M120" s="1002">
        <f t="shared" si="75"/>
        <v>0</v>
      </c>
      <c r="N120" s="1002">
        <f t="shared" si="75"/>
        <v>0</v>
      </c>
      <c r="O120" s="1002">
        <f t="shared" si="75"/>
        <v>0</v>
      </c>
      <c r="P120" s="1002">
        <f t="shared" si="75"/>
        <v>0</v>
      </c>
      <c r="Q120" s="1002">
        <f t="shared" si="75"/>
        <v>0</v>
      </c>
    </row>
    <row r="121" spans="2:19" hidden="1" outlineLevel="1">
      <c r="B121" s="1003" t="s">
        <v>52</v>
      </c>
      <c r="E121" s="1001">
        <f>SUM(F121:Q121)/MIN(COUNTIFS(F71:Q71,"&gt;0"),Assumptions!E55)</f>
        <v>7.345293326641969E-2</v>
      </c>
      <c r="G121" s="1002">
        <f>IFERROR(G125/($E$125-MIN($E$125,SUM($F$126:F126))),"n/a")</f>
        <v>7.211867819923426E-2</v>
      </c>
      <c r="H121" s="1002">
        <f>IFERROR(H125/($E$125-MIN($E$125,SUM($F$126:G126))),"n/a")</f>
        <v>7.6855018235673783E-2</v>
      </c>
      <c r="I121" s="1002">
        <f>IFERROR(I125/($E$125-MIN($E$125,SUM($F$126:H126))),"n/a")</f>
        <v>6.7090692489573958E-2</v>
      </c>
      <c r="J121" s="1002">
        <f>IFERROR(J125/($E$125-MIN($E$125,SUM($F$126:I126))),"n/a")</f>
        <v>7.2701733873086996E-2</v>
      </c>
      <c r="K121" s="1002">
        <f>IFERROR(K125/($E$125-MIN($E$125,SUM($F$126:J126))),"n/a")</f>
        <v>7.8498543534529466E-2</v>
      </c>
      <c r="L121" s="1002" t="str">
        <f>IFERROR(L125/($E$125-MIN($E$125,SUM($F$126:K126))),"n/a")</f>
        <v>n/a</v>
      </c>
      <c r="M121" s="1002" t="str">
        <f>IFERROR(M125/($E$125-MIN($E$125,SUM($F$126:L126))),"n/a")</f>
        <v>n/a</v>
      </c>
      <c r="N121" s="1002" t="str">
        <f>IFERROR(N125/($E$125-MIN($E$125,SUM($F$126:M126))),"n/a")</f>
        <v>n/a</v>
      </c>
      <c r="O121" s="1002" t="str">
        <f>IFERROR(O125/($E$125-MIN($E$125,SUM($F$126:N126))),"n/a")</f>
        <v>n/a</v>
      </c>
      <c r="P121" s="1002" t="str">
        <f>IFERROR(P125/($E$125-MIN($E$125,SUM($F$126:O126))),"n/a")</f>
        <v>n/a</v>
      </c>
      <c r="Q121" s="1002" t="str">
        <f>IFERROR(Q125/($E$125-MIN($E$125,SUM($F$126:P126))),"n/a")</f>
        <v>n/a</v>
      </c>
    </row>
    <row r="122" spans="2:19" hidden="1" outlineLevel="1">
      <c r="E122" s="176"/>
    </row>
    <row r="123" spans="2:19" hidden="1" outlineLevel="1">
      <c r="B123" s="143" t="s">
        <v>432</v>
      </c>
      <c r="G123" s="127">
        <f t="shared" ref="G123:J123" si="76">G88+G95-G119</f>
        <v>0</v>
      </c>
      <c r="H123" s="127">
        <f t="shared" si="76"/>
        <v>0</v>
      </c>
      <c r="I123" s="127">
        <f t="shared" si="76"/>
        <v>0</v>
      </c>
      <c r="J123" s="127">
        <f t="shared" si="76"/>
        <v>0</v>
      </c>
      <c r="K123" s="127">
        <f t="shared" ref="K123:Q123" si="77">K88+K95-K119</f>
        <v>5319098.7315405197</v>
      </c>
      <c r="L123" s="127">
        <f t="shared" si="77"/>
        <v>0</v>
      </c>
      <c r="M123" s="127">
        <f t="shared" si="77"/>
        <v>0</v>
      </c>
      <c r="N123" s="127">
        <f t="shared" si="77"/>
        <v>0</v>
      </c>
      <c r="O123" s="127">
        <f t="shared" si="77"/>
        <v>0</v>
      </c>
      <c r="P123" s="127">
        <f t="shared" si="77"/>
        <v>0</v>
      </c>
      <c r="Q123" s="127">
        <f t="shared" si="77"/>
        <v>0</v>
      </c>
    </row>
    <row r="124" spans="2:19" hidden="1" outlineLevel="1"/>
    <row r="125" spans="2:19" hidden="1" outlineLevel="1">
      <c r="B125" s="202" t="s">
        <v>433</v>
      </c>
      <c r="E125" s="204">
        <f>'Executive Summary'!$N$10</f>
        <v>100000</v>
      </c>
      <c r="G125" s="127">
        <f>($E125/$D$15)*G119</f>
        <v>7211.8678199234264</v>
      </c>
      <c r="H125" s="127">
        <f>($E125/$D$15)*H119</f>
        <v>7685.5018235673788</v>
      </c>
      <c r="I125" s="127">
        <f>($E125/$D$15)*I119</f>
        <v>6709.0692489573958</v>
      </c>
      <c r="J125" s="127">
        <f>($E125/$D$15)*J119</f>
        <v>7270.1733873086996</v>
      </c>
      <c r="K125" s="127">
        <f t="shared" ref="K125:Q125" si="78">($E125/$D$15)*K119</f>
        <v>7849.8543534529472</v>
      </c>
      <c r="L125" s="127">
        <f t="shared" si="78"/>
        <v>0</v>
      </c>
      <c r="M125" s="127">
        <f t="shared" si="78"/>
        <v>0</v>
      </c>
      <c r="N125" s="127">
        <f t="shared" si="78"/>
        <v>0</v>
      </c>
      <c r="O125" s="127">
        <f t="shared" si="78"/>
        <v>0</v>
      </c>
      <c r="P125" s="127">
        <f t="shared" si="78"/>
        <v>0</v>
      </c>
      <c r="Q125" s="127">
        <f t="shared" si="78"/>
        <v>0</v>
      </c>
    </row>
    <row r="126" spans="2:19" hidden="1" outlineLevel="1">
      <c r="B126" s="202" t="s">
        <v>434</v>
      </c>
      <c r="G126" s="127">
        <f>($E125/$D$15)*G123</f>
        <v>0</v>
      </c>
      <c r="H126" s="127">
        <f>($E125/$D$15)*H123</f>
        <v>0</v>
      </c>
      <c r="I126" s="127">
        <f>($E125/$D$15)*I123</f>
        <v>0</v>
      </c>
      <c r="J126" s="127">
        <f>($E125/$D$15)*J123</f>
        <v>0</v>
      </c>
      <c r="K126" s="127">
        <f t="shared" ref="K126:Q126" si="79">($E125/$D$15)*K123</f>
        <v>150353.22337178927</v>
      </c>
      <c r="L126" s="127">
        <f t="shared" si="79"/>
        <v>0</v>
      </c>
      <c r="M126" s="127">
        <f t="shared" si="79"/>
        <v>0</v>
      </c>
      <c r="N126" s="127">
        <f t="shared" si="79"/>
        <v>0</v>
      </c>
      <c r="O126" s="127">
        <f t="shared" si="79"/>
        <v>0</v>
      </c>
      <c r="P126" s="127">
        <f t="shared" si="79"/>
        <v>0</v>
      </c>
      <c r="Q126" s="127">
        <f t="shared" si="79"/>
        <v>0</v>
      </c>
    </row>
    <row r="127" spans="2:19" hidden="1" outlineLevel="1"/>
    <row r="128" spans="2:19" collapsed="1"/>
  </sheetData>
  <sheetProtection password="CC59" sheet="1" objects="1" scenarios="1"/>
  <conditionalFormatting sqref="C20:C21">
    <cfRule type="expression" dxfId="9" priority="1">
      <formula>AND($C$19="IRR")</formula>
    </cfRule>
  </conditionalFormatting>
  <hyperlinks>
    <hyperlink ref="B2" location="Assumptions!H76" display="Input Assumptions Here" xr:uid="{00000000-0004-0000-0300-000000000000}"/>
  </hyperlinks>
  <printOptions horizontalCentered="1"/>
  <pageMargins left="0.7" right="0.7" top="0.75" bottom="0.75" header="0.3" footer="0.3"/>
  <pageSetup scale="25" orientation="landscape" r:id="rId1"/>
  <rowBreaks count="1" manualBreakCount="1">
    <brk id="117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168"/>
  <sheetViews>
    <sheetView showGridLines="0" zoomScale="70" zoomScaleNormal="70" zoomScaleSheetLayoutView="70" workbookViewId="0">
      <pane ySplit="10" topLeftCell="A11" activePane="bottomLeft" state="frozen"/>
      <selection pane="bottomLeft" activeCell="F5" sqref="F5"/>
    </sheetView>
  </sheetViews>
  <sheetFormatPr defaultColWidth="9.54296875" defaultRowHeight="15.5" outlineLevelRow="1"/>
  <cols>
    <col min="1" max="1" width="4.453125" style="69" customWidth="1"/>
    <col min="2" max="2" width="37.453125" style="69" customWidth="1"/>
    <col min="3" max="3" width="28" style="69" customWidth="1"/>
    <col min="4" max="4" width="12.54296875" style="69" customWidth="1"/>
    <col min="5" max="5" width="16.453125" style="69" customWidth="1"/>
    <col min="6" max="6" width="13" style="69" customWidth="1"/>
    <col min="7" max="7" width="12.453125" style="69" customWidth="1"/>
    <col min="8" max="8" width="13.81640625" style="69" customWidth="1"/>
    <col min="9" max="9" width="12.1796875" style="69" bestFit="1" customWidth="1"/>
    <col min="10" max="11" width="11.81640625" style="69" bestFit="1" customWidth="1"/>
    <col min="12" max="14" width="11.453125" style="69" bestFit="1" customWidth="1"/>
    <col min="15" max="17" width="11.54296875" style="69" bestFit="1" customWidth="1"/>
    <col min="18" max="18" width="2.453125" style="63" customWidth="1"/>
    <col min="19" max="19" width="10.1796875" style="63" customWidth="1"/>
    <col min="20" max="16384" width="9.54296875" style="63"/>
  </cols>
  <sheetData>
    <row r="1" spans="1:17" ht="218.25" customHeight="1"/>
    <row r="2" spans="1:17">
      <c r="B2" s="987" t="s">
        <v>374</v>
      </c>
      <c r="C2" s="363" t="s">
        <v>0</v>
      </c>
      <c r="D2" s="364"/>
      <c r="E2" s="364"/>
      <c r="F2" s="364"/>
      <c r="G2" s="365" t="s">
        <v>1</v>
      </c>
      <c r="H2" s="366" t="str">
        <f>Assumptions!$M$2</f>
        <v>Preferred Return</v>
      </c>
    </row>
    <row r="3" spans="1:17">
      <c r="C3" s="358" t="s">
        <v>2</v>
      </c>
      <c r="D3" s="359"/>
      <c r="E3" s="230"/>
      <c r="F3" s="360" t="s">
        <v>3</v>
      </c>
      <c r="G3" s="359"/>
      <c r="H3" s="361"/>
    </row>
    <row r="4" spans="1:17">
      <c r="C4" s="231" t="s">
        <v>4</v>
      </c>
      <c r="D4" s="229">
        <f>Assumptions!$I$4</f>
        <v>0.16302669690399507</v>
      </c>
      <c r="E4" s="225"/>
      <c r="F4" s="228" t="s">
        <v>4</v>
      </c>
      <c r="G4" s="225"/>
      <c r="H4" s="232">
        <f>Assumptions!$M$4</f>
        <v>0.14819721668757291</v>
      </c>
    </row>
    <row r="5" spans="1:17">
      <c r="C5" s="231" t="s">
        <v>5</v>
      </c>
      <c r="D5" s="226">
        <f>Assumptions!$I$5</f>
        <v>1.9884961250624889</v>
      </c>
      <c r="E5" s="225"/>
      <c r="F5" s="228" t="s">
        <v>5</v>
      </c>
      <c r="G5" s="225"/>
      <c r="H5" s="233">
        <f>Assumptions!$M$5</f>
        <v>1.8707969000499911</v>
      </c>
    </row>
    <row r="6" spans="1:17">
      <c r="C6" s="231" t="s">
        <v>6</v>
      </c>
      <c r="D6" s="495">
        <f>Assumptions!$I$6</f>
        <v>0.19769922501249776</v>
      </c>
      <c r="E6" s="225"/>
      <c r="F6" s="228" t="s">
        <v>6</v>
      </c>
      <c r="G6" s="225"/>
      <c r="H6" s="232">
        <f>Assumptions!$M$6</f>
        <v>0.17415938000999823</v>
      </c>
    </row>
    <row r="7" spans="1:17">
      <c r="C7" s="276" t="s">
        <v>7</v>
      </c>
      <c r="D7" s="618">
        <f>Assumptions!$I$7</f>
        <v>7.3452933266419704E-2</v>
      </c>
      <c r="E7" s="234"/>
      <c r="F7" s="235" t="s">
        <v>8</v>
      </c>
      <c r="G7" s="234"/>
      <c r="H7" s="236">
        <f>Assumptions!$M$7</f>
        <v>7.345293326641969E-2</v>
      </c>
    </row>
    <row r="8" spans="1:17" ht="10" customHeight="1"/>
    <row r="9" spans="1:17" ht="25" customHeight="1">
      <c r="A9" s="63"/>
      <c r="B9" s="462" t="str">
        <f>Assumptions!$E$10</f>
        <v>Sample Property</v>
      </c>
      <c r="C9" s="988"/>
      <c r="D9" s="988"/>
      <c r="E9" s="988"/>
      <c r="F9" s="988"/>
      <c r="G9" s="988"/>
      <c r="H9" s="988"/>
      <c r="I9" s="988"/>
      <c r="J9" s="988"/>
      <c r="K9" s="988"/>
      <c r="L9" s="988"/>
      <c r="M9" s="988"/>
      <c r="N9" s="988"/>
      <c r="O9" s="988"/>
      <c r="P9" s="988"/>
      <c r="Q9" s="988"/>
    </row>
    <row r="10" spans="1:17" ht="25" customHeight="1">
      <c r="A10" s="63"/>
      <c r="B10" s="463" t="s">
        <v>277</v>
      </c>
      <c r="C10" s="988"/>
      <c r="D10" s="988"/>
      <c r="E10" s="988"/>
      <c r="F10" s="988"/>
      <c r="G10" s="988"/>
      <c r="H10" s="988"/>
      <c r="I10" s="988"/>
      <c r="J10" s="988"/>
      <c r="K10" s="988"/>
      <c r="L10" s="988"/>
      <c r="M10" s="988"/>
      <c r="N10" s="988"/>
      <c r="O10" s="988"/>
      <c r="P10" s="988"/>
      <c r="Q10" s="988"/>
    </row>
    <row r="11" spans="1:17">
      <c r="A11" s="65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</row>
    <row r="12" spans="1:17">
      <c r="A12" s="65"/>
      <c r="B12" s="1005"/>
      <c r="C12" s="1006"/>
      <c r="D12" s="1007"/>
      <c r="E12" s="1007"/>
      <c r="F12" s="1007"/>
      <c r="G12" s="1008" t="s">
        <v>435</v>
      </c>
      <c r="H12" s="1009"/>
      <c r="I12" s="65"/>
      <c r="J12" s="65"/>
      <c r="K12" s="65"/>
      <c r="L12" s="65"/>
      <c r="M12" s="65"/>
      <c r="N12" s="65"/>
      <c r="O12" s="65"/>
      <c r="P12" s="65"/>
      <c r="Q12" s="65"/>
    </row>
    <row r="13" spans="1:17">
      <c r="A13" s="65"/>
      <c r="B13" s="1010"/>
      <c r="C13" s="994"/>
      <c r="D13" s="1011"/>
      <c r="E13" s="1011"/>
      <c r="F13" s="1011"/>
      <c r="G13" s="1012" t="s">
        <v>436</v>
      </c>
      <c r="H13" s="1013"/>
      <c r="I13" s="65"/>
      <c r="J13" s="65"/>
      <c r="K13" s="65"/>
      <c r="L13" s="65"/>
      <c r="M13" s="65"/>
      <c r="N13" s="65"/>
      <c r="O13" s="65"/>
      <c r="P13" s="65"/>
      <c r="Q13" s="65"/>
    </row>
    <row r="14" spans="1:17" ht="31">
      <c r="A14" s="65"/>
      <c r="B14" s="1010" t="s">
        <v>378</v>
      </c>
      <c r="C14" s="994"/>
      <c r="D14" s="1011"/>
      <c r="E14" s="1011" t="s">
        <v>437</v>
      </c>
      <c r="F14" s="1014" t="s">
        <v>438</v>
      </c>
      <c r="G14" s="1015" t="s">
        <v>273</v>
      </c>
      <c r="H14" s="1016" t="s">
        <v>439</v>
      </c>
      <c r="I14" s="65"/>
      <c r="J14" s="65"/>
      <c r="K14" s="65"/>
      <c r="L14" s="65"/>
      <c r="M14" s="65"/>
      <c r="N14" s="65"/>
      <c r="O14" s="65"/>
      <c r="P14" s="65"/>
      <c r="Q14" s="65"/>
    </row>
    <row r="15" spans="1:17">
      <c r="A15" s="65"/>
      <c r="B15" s="83" t="s">
        <v>440</v>
      </c>
      <c r="C15" s="1017"/>
      <c r="D15" s="65" t="s">
        <v>441</v>
      </c>
      <c r="E15" s="66">
        <f>Assumptions!H106</f>
        <v>0.08</v>
      </c>
      <c r="F15" s="66">
        <f>Assumptions!I106</f>
        <v>0</v>
      </c>
      <c r="G15" s="1018">
        <f>(1-F15)*$C$24</f>
        <v>1</v>
      </c>
      <c r="H15" s="1019">
        <f>1-G15</f>
        <v>0</v>
      </c>
      <c r="I15" s="65"/>
      <c r="J15" s="65"/>
      <c r="K15" s="65"/>
      <c r="L15" s="65"/>
      <c r="M15" s="65"/>
      <c r="N15" s="65"/>
      <c r="O15" s="65"/>
      <c r="P15" s="65"/>
      <c r="Q15" s="65"/>
    </row>
    <row r="16" spans="1:17">
      <c r="A16" s="65"/>
      <c r="B16" s="83" t="s">
        <v>442</v>
      </c>
      <c r="C16" s="1017" t="str">
        <f>"From a "&amp;TEXT(E15,"#%")</f>
        <v>From a 8%</v>
      </c>
      <c r="D16" s="65" t="s">
        <v>441</v>
      </c>
      <c r="E16" s="66">
        <f>Assumptions!H110</f>
        <v>0.12</v>
      </c>
      <c r="F16" s="66">
        <f>Assumptions!I109</f>
        <v>0.1</v>
      </c>
      <c r="G16" s="1020">
        <f>(1-F16)*$C$24</f>
        <v>0.9</v>
      </c>
      <c r="H16" s="1021">
        <f>1-G16</f>
        <v>9.9999999999999978E-2</v>
      </c>
      <c r="I16" s="65"/>
      <c r="J16" s="65"/>
      <c r="K16" s="65"/>
      <c r="L16" s="65"/>
      <c r="M16" s="65"/>
      <c r="N16" s="65"/>
      <c r="O16" s="65"/>
      <c r="P16" s="65"/>
      <c r="Q16" s="65"/>
    </row>
    <row r="17" spans="1:17">
      <c r="A17" s="65"/>
      <c r="B17" s="83" t="s">
        <v>443</v>
      </c>
      <c r="C17" s="1017" t="str">
        <f>"From a "&amp;TEXT(E16,"#%")</f>
        <v>From a 12%</v>
      </c>
      <c r="D17" s="65" t="s">
        <v>441</v>
      </c>
      <c r="E17" s="66">
        <f>Assumptions!H111</f>
        <v>0.15</v>
      </c>
      <c r="F17" s="66">
        <f>Assumptions!I110</f>
        <v>0.2</v>
      </c>
      <c r="G17" s="1020">
        <f>(1-F17)*$C$24</f>
        <v>0.8</v>
      </c>
      <c r="H17" s="1021">
        <f>1-G17</f>
        <v>0.19999999999999996</v>
      </c>
      <c r="I17" s="65"/>
      <c r="J17" s="65"/>
      <c r="K17" s="65"/>
      <c r="L17" s="65"/>
      <c r="M17" s="65"/>
      <c r="N17" s="65"/>
      <c r="O17" s="65"/>
      <c r="P17" s="65"/>
      <c r="Q17" s="65"/>
    </row>
    <row r="18" spans="1:17">
      <c r="A18" s="65"/>
      <c r="B18" s="1022" t="s">
        <v>444</v>
      </c>
      <c r="C18" s="67"/>
      <c r="D18" s="67" t="s">
        <v>445</v>
      </c>
      <c r="E18" s="990">
        <f>E17</f>
        <v>0.15</v>
      </c>
      <c r="F18" s="990">
        <f>Assumptions!I111</f>
        <v>0.3</v>
      </c>
      <c r="G18" s="1023">
        <f>(1-F18)*$C$24</f>
        <v>0.7</v>
      </c>
      <c r="H18" s="1024">
        <f>1-G18</f>
        <v>0.30000000000000004</v>
      </c>
      <c r="I18" s="65"/>
      <c r="J18" s="65"/>
      <c r="K18" s="65"/>
      <c r="L18" s="65"/>
      <c r="M18" s="65"/>
      <c r="N18" s="65"/>
      <c r="O18" s="65"/>
      <c r="P18" s="65"/>
      <c r="Q18" s="65"/>
    </row>
    <row r="19" spans="1:17">
      <c r="A19" s="65"/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</row>
    <row r="20" spans="1:17">
      <c r="A20" s="65"/>
      <c r="B20" s="65"/>
      <c r="C20" s="65"/>
      <c r="D20" s="65"/>
      <c r="E20" s="65"/>
      <c r="F20" s="68">
        <f>ROUNDUP(F21/12,0)</f>
        <v>0</v>
      </c>
      <c r="G20" s="68">
        <f>ROUNDUP(G21/12,0)</f>
        <v>1</v>
      </c>
      <c r="H20" s="68">
        <f t="shared" ref="H20:Q20" si="0">ROUNDUP(H21/12,0)</f>
        <v>2</v>
      </c>
      <c r="I20" s="68">
        <f t="shared" si="0"/>
        <v>3</v>
      </c>
      <c r="J20" s="68">
        <f t="shared" si="0"/>
        <v>4</v>
      </c>
      <c r="K20" s="68">
        <f t="shared" si="0"/>
        <v>5</v>
      </c>
      <c r="L20" s="68">
        <f t="shared" si="0"/>
        <v>6</v>
      </c>
      <c r="M20" s="68">
        <f t="shared" si="0"/>
        <v>7</v>
      </c>
      <c r="N20" s="68">
        <f t="shared" si="0"/>
        <v>8</v>
      </c>
      <c r="O20" s="68">
        <f t="shared" si="0"/>
        <v>9</v>
      </c>
      <c r="P20" s="68">
        <f t="shared" si="0"/>
        <v>10</v>
      </c>
      <c r="Q20" s="68">
        <f t="shared" si="0"/>
        <v>11</v>
      </c>
    </row>
    <row r="21" spans="1:17">
      <c r="A21" s="63"/>
      <c r="B21" s="464"/>
      <c r="C21" s="465"/>
      <c r="D21" s="465"/>
      <c r="E21" s="465"/>
      <c r="F21" s="466">
        <v>0</v>
      </c>
      <c r="G21" s="466">
        <f t="shared" ref="G21:J21" si="1">F21+12</f>
        <v>12</v>
      </c>
      <c r="H21" s="466">
        <f t="shared" si="1"/>
        <v>24</v>
      </c>
      <c r="I21" s="466">
        <f t="shared" si="1"/>
        <v>36</v>
      </c>
      <c r="J21" s="466">
        <f t="shared" si="1"/>
        <v>48</v>
      </c>
      <c r="K21" s="466">
        <f t="shared" ref="K21" si="2">J21+12</f>
        <v>60</v>
      </c>
      <c r="L21" s="466">
        <f t="shared" ref="L21" si="3">K21+12</f>
        <v>72</v>
      </c>
      <c r="M21" s="466">
        <f t="shared" ref="M21" si="4">L21+12</f>
        <v>84</v>
      </c>
      <c r="N21" s="466">
        <f t="shared" ref="N21" si="5">M21+12</f>
        <v>96</v>
      </c>
      <c r="O21" s="466">
        <f t="shared" ref="O21:Q21" si="6">N21+12</f>
        <v>108</v>
      </c>
      <c r="P21" s="466">
        <f t="shared" si="6"/>
        <v>120</v>
      </c>
      <c r="Q21" s="466">
        <f t="shared" si="6"/>
        <v>132</v>
      </c>
    </row>
    <row r="22" spans="1:17">
      <c r="A22" s="63"/>
      <c r="B22" s="464" t="s">
        <v>387</v>
      </c>
      <c r="C22" s="465"/>
      <c r="D22" s="465"/>
      <c r="E22" s="465"/>
      <c r="F22" s="467">
        <f>Assumptions!$E$16</f>
        <v>45657</v>
      </c>
      <c r="G22" s="467">
        <f t="shared" ref="G22:J22" si="7">EOMONTH(F22,12)</f>
        <v>46022</v>
      </c>
      <c r="H22" s="467">
        <f t="shared" si="7"/>
        <v>46387</v>
      </c>
      <c r="I22" s="467">
        <f t="shared" si="7"/>
        <v>46752</v>
      </c>
      <c r="J22" s="467">
        <f t="shared" si="7"/>
        <v>47118</v>
      </c>
      <c r="K22" s="467">
        <f t="shared" ref="K22" si="8">EOMONTH(J22,12)</f>
        <v>47483</v>
      </c>
      <c r="L22" s="467">
        <f t="shared" ref="L22" si="9">EOMONTH(K22,12)</f>
        <v>47848</v>
      </c>
      <c r="M22" s="467">
        <f t="shared" ref="M22" si="10">EOMONTH(L22,12)</f>
        <v>48213</v>
      </c>
      <c r="N22" s="467">
        <f t="shared" ref="N22" si="11">EOMONTH(M22,12)</f>
        <v>48579</v>
      </c>
      <c r="O22" s="467">
        <f t="shared" ref="O22:Q22" si="12">EOMONTH(N22,12)</f>
        <v>48944</v>
      </c>
      <c r="P22" s="467">
        <f t="shared" si="12"/>
        <v>49309</v>
      </c>
      <c r="Q22" s="467">
        <f t="shared" si="12"/>
        <v>49674</v>
      </c>
    </row>
    <row r="24" spans="1:17">
      <c r="B24" s="69" t="s">
        <v>388</v>
      </c>
      <c r="C24" s="70">
        <f>Assumptions!I69</f>
        <v>1</v>
      </c>
      <c r="E24" s="71">
        <f>SUM(F24:Q24)</f>
        <v>3537735.082930414</v>
      </c>
      <c r="F24" s="71">
        <f>Assumptions!$J$69</f>
        <v>3537735.082930414</v>
      </c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</row>
    <row r="25" spans="1:17">
      <c r="A25" s="63"/>
      <c r="B25" s="994" t="s">
        <v>389</v>
      </c>
      <c r="C25" s="995">
        <f>IF(OR(Assumptions!I72=3,Assumptions!I72=4),0,Assumptions!I68)</f>
        <v>0</v>
      </c>
      <c r="D25" s="994"/>
      <c r="E25" s="996">
        <f>SUM(F25:Q25)</f>
        <v>0</v>
      </c>
      <c r="F25" s="71">
        <f>Assumptions!$J$68</f>
        <v>0</v>
      </c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</row>
    <row r="26" spans="1:17">
      <c r="A26" s="63"/>
      <c r="B26" s="84" t="s">
        <v>390</v>
      </c>
      <c r="C26" s="85"/>
      <c r="D26" s="84"/>
      <c r="E26" s="86">
        <f>SUM(F26:Q26)</f>
        <v>3537735.082930414</v>
      </c>
      <c r="F26" s="86">
        <f>SUM(F24:F25)</f>
        <v>3537735.082930414</v>
      </c>
      <c r="G26" s="86">
        <f t="shared" ref="G26:J26" si="13">SUM(G24:G25)</f>
        <v>0</v>
      </c>
      <c r="H26" s="86">
        <f t="shared" si="13"/>
        <v>0</v>
      </c>
      <c r="I26" s="86">
        <f t="shared" si="13"/>
        <v>0</v>
      </c>
      <c r="J26" s="86">
        <f t="shared" si="13"/>
        <v>0</v>
      </c>
      <c r="K26" s="86">
        <f t="shared" ref="K26:O26" si="14">SUM(K24:K25)</f>
        <v>0</v>
      </c>
      <c r="L26" s="86">
        <f t="shared" si="14"/>
        <v>0</v>
      </c>
      <c r="M26" s="86">
        <f t="shared" si="14"/>
        <v>0</v>
      </c>
      <c r="N26" s="86">
        <f t="shared" si="14"/>
        <v>0</v>
      </c>
      <c r="O26" s="86">
        <f t="shared" si="14"/>
        <v>0</v>
      </c>
      <c r="P26" s="86">
        <f t="shared" ref="P26:Q26" si="15">SUM(P24:P25)</f>
        <v>0</v>
      </c>
      <c r="Q26" s="86">
        <f t="shared" si="15"/>
        <v>0</v>
      </c>
    </row>
    <row r="27" spans="1:17">
      <c r="A27" s="63"/>
      <c r="B27" s="84" t="s">
        <v>391</v>
      </c>
      <c r="C27" s="84"/>
      <c r="D27" s="84"/>
      <c r="E27" s="86">
        <f>SUM(F27:Q27)</f>
        <v>7034772.5039047506</v>
      </c>
      <c r="F27" s="86">
        <f>IF(F28&lt;0,0,F28)</f>
        <v>0</v>
      </c>
      <c r="G27" s="86">
        <f t="shared" ref="G27:Q27" si="16">IF(G28&lt;0,0,G28)</f>
        <v>255136.77799999987</v>
      </c>
      <c r="H27" s="86">
        <f t="shared" si="16"/>
        <v>271892.69431159989</v>
      </c>
      <c r="I27" s="86">
        <f t="shared" si="16"/>
        <v>237349.09655846184</v>
      </c>
      <c r="J27" s="86">
        <f t="shared" si="16"/>
        <v>257199.47451269033</v>
      </c>
      <c r="K27" s="86">
        <f t="shared" si="16"/>
        <v>6013194.4605219988</v>
      </c>
      <c r="L27" s="86">
        <f t="shared" si="16"/>
        <v>0</v>
      </c>
      <c r="M27" s="86">
        <f t="shared" si="16"/>
        <v>0</v>
      </c>
      <c r="N27" s="86">
        <f t="shared" si="16"/>
        <v>0</v>
      </c>
      <c r="O27" s="86">
        <f t="shared" si="16"/>
        <v>0</v>
      </c>
      <c r="P27" s="86">
        <f t="shared" si="16"/>
        <v>0</v>
      </c>
      <c r="Q27" s="86">
        <f t="shared" si="16"/>
        <v>0</v>
      </c>
    </row>
    <row r="28" spans="1:17">
      <c r="A28" s="63"/>
      <c r="B28" s="84" t="s">
        <v>392</v>
      </c>
      <c r="C28" s="84"/>
      <c r="D28" s="84"/>
      <c r="E28" s="86">
        <f>SUM(F28:Q28)</f>
        <v>3497037.4209743366</v>
      </c>
      <c r="F28" s="86">
        <f>'Annual Proforma'!$I$104</f>
        <v>-3537735.082930414</v>
      </c>
      <c r="G28" s="86">
        <f>SUMIFS('Annual Proforma'!$104:$104,'Annual Proforma'!$13:$13,G$20)</f>
        <v>255136.77799999987</v>
      </c>
      <c r="H28" s="86">
        <f>SUMIFS('Annual Proforma'!104:104,'Annual Proforma'!13:13,H$20)</f>
        <v>271892.69431159989</v>
      </c>
      <c r="I28" s="86">
        <f>SUMIFS('Annual Proforma'!104:104,'Annual Proforma'!13:13,I$20)</f>
        <v>237349.09655846184</v>
      </c>
      <c r="J28" s="86">
        <f>SUMIFS('Annual Proforma'!104:104,'Annual Proforma'!13:13,J$20)</f>
        <v>257199.47451269033</v>
      </c>
      <c r="K28" s="86">
        <f>SUMIFS('Annual Proforma'!104:104,'Annual Proforma'!13:13,K$20)</f>
        <v>6013194.4605219988</v>
      </c>
      <c r="L28" s="86">
        <f>SUMIFS('Annual Proforma'!104:104,'Annual Proforma'!13:13,L$20)</f>
        <v>0</v>
      </c>
      <c r="M28" s="86">
        <f>SUMIFS('Annual Proforma'!104:104,'Annual Proforma'!13:13,M$20)</f>
        <v>0</v>
      </c>
      <c r="N28" s="86">
        <f>SUMIFS('Annual Proforma'!104:104,'Annual Proforma'!13:13,N$20)</f>
        <v>0</v>
      </c>
      <c r="O28" s="86">
        <f>SUMIFS('Annual Proforma'!104:104,'Annual Proforma'!13:13,O$20)</f>
        <v>0</v>
      </c>
      <c r="P28" s="86">
        <f>SUMIFS('Annual Proforma'!104:104,'Annual Proforma'!13:13,P$20)</f>
        <v>0</v>
      </c>
      <c r="Q28" s="86">
        <f>SUMIFS('Annual Proforma'!104:104,'Annual Proforma'!13:13,Q$20)</f>
        <v>0</v>
      </c>
    </row>
    <row r="29" spans="1:17">
      <c r="A29" s="63"/>
      <c r="B29" s="72"/>
      <c r="C29" s="72"/>
      <c r="D29" s="72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</row>
    <row r="30" spans="1:17">
      <c r="A30" s="63"/>
      <c r="B30" s="197" t="s">
        <v>248</v>
      </c>
      <c r="C30" s="72"/>
      <c r="D30" s="72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</row>
    <row r="31" spans="1:17">
      <c r="A31" s="63"/>
      <c r="B31" s="476" t="s">
        <v>393</v>
      </c>
      <c r="C31" s="477">
        <f>IRR(F28:Q28)</f>
        <v>0.16302669690399507</v>
      </c>
      <c r="D31" s="1025"/>
      <c r="E31" s="74"/>
    </row>
    <row r="32" spans="1:17">
      <c r="A32" s="63"/>
      <c r="B32" s="478" t="s">
        <v>394</v>
      </c>
      <c r="C32" s="479">
        <f>(E26+E28)/E26</f>
        <v>1.9884961250624889</v>
      </c>
      <c r="E32" s="75"/>
    </row>
    <row r="33" spans="1:17">
      <c r="A33" s="63"/>
      <c r="E33" s="75"/>
    </row>
    <row r="34" spans="1:17">
      <c r="A34" s="63"/>
      <c r="F34" s="68">
        <f>ROUNDUP(F35/12,0)</f>
        <v>0</v>
      </c>
      <c r="G34" s="68">
        <f>ROUNDUP(G35/12,0)</f>
        <v>1</v>
      </c>
      <c r="H34" s="68">
        <f t="shared" ref="H34:Q34" si="17">ROUNDUP(H35/12,0)</f>
        <v>2</v>
      </c>
      <c r="I34" s="68">
        <f t="shared" si="17"/>
        <v>3</v>
      </c>
      <c r="J34" s="68">
        <f t="shared" si="17"/>
        <v>4</v>
      </c>
      <c r="K34" s="68">
        <f t="shared" si="17"/>
        <v>5</v>
      </c>
      <c r="L34" s="68">
        <f t="shared" si="17"/>
        <v>6</v>
      </c>
      <c r="M34" s="68">
        <f t="shared" si="17"/>
        <v>7</v>
      </c>
      <c r="N34" s="68">
        <f t="shared" si="17"/>
        <v>8</v>
      </c>
      <c r="O34" s="68">
        <f t="shared" si="17"/>
        <v>9</v>
      </c>
      <c r="P34" s="68">
        <f t="shared" si="17"/>
        <v>10</v>
      </c>
      <c r="Q34" s="68">
        <f t="shared" si="17"/>
        <v>11</v>
      </c>
    </row>
    <row r="35" spans="1:17">
      <c r="A35" s="63"/>
      <c r="B35" s="464"/>
      <c r="C35" s="465"/>
      <c r="D35" s="465"/>
      <c r="E35" s="465"/>
      <c r="F35" s="466">
        <f t="shared" ref="F35:J36" si="18">F21</f>
        <v>0</v>
      </c>
      <c r="G35" s="466">
        <f t="shared" si="18"/>
        <v>12</v>
      </c>
      <c r="H35" s="466">
        <f t="shared" si="18"/>
        <v>24</v>
      </c>
      <c r="I35" s="466">
        <f t="shared" si="18"/>
        <v>36</v>
      </c>
      <c r="J35" s="466">
        <f t="shared" si="18"/>
        <v>48</v>
      </c>
      <c r="K35" s="466">
        <f t="shared" ref="K35:O35" si="19">K21</f>
        <v>60</v>
      </c>
      <c r="L35" s="466">
        <f t="shared" si="19"/>
        <v>72</v>
      </c>
      <c r="M35" s="466">
        <f t="shared" si="19"/>
        <v>84</v>
      </c>
      <c r="N35" s="466">
        <f t="shared" si="19"/>
        <v>96</v>
      </c>
      <c r="O35" s="466">
        <f t="shared" si="19"/>
        <v>108</v>
      </c>
      <c r="P35" s="466">
        <f t="shared" ref="P35:Q35" si="20">P21</f>
        <v>120</v>
      </c>
      <c r="Q35" s="466">
        <f t="shared" si="20"/>
        <v>132</v>
      </c>
    </row>
    <row r="36" spans="1:17">
      <c r="A36" s="63"/>
      <c r="B36" s="464" t="s">
        <v>446</v>
      </c>
      <c r="C36" s="465"/>
      <c r="D36" s="465"/>
      <c r="E36" s="465"/>
      <c r="F36" s="467">
        <f t="shared" si="18"/>
        <v>45657</v>
      </c>
      <c r="G36" s="467">
        <f t="shared" si="18"/>
        <v>46022</v>
      </c>
      <c r="H36" s="467">
        <f t="shared" si="18"/>
        <v>46387</v>
      </c>
      <c r="I36" s="467">
        <f t="shared" si="18"/>
        <v>46752</v>
      </c>
      <c r="J36" s="467">
        <f t="shared" si="18"/>
        <v>47118</v>
      </c>
      <c r="K36" s="467">
        <f t="shared" ref="K36:O36" si="21">K22</f>
        <v>47483</v>
      </c>
      <c r="L36" s="467">
        <f t="shared" si="21"/>
        <v>47848</v>
      </c>
      <c r="M36" s="467">
        <f t="shared" si="21"/>
        <v>48213</v>
      </c>
      <c r="N36" s="467">
        <f t="shared" si="21"/>
        <v>48579</v>
      </c>
      <c r="O36" s="467">
        <f t="shared" si="21"/>
        <v>48944</v>
      </c>
      <c r="P36" s="467">
        <f t="shared" ref="P36:Q36" si="22">P22</f>
        <v>49309</v>
      </c>
      <c r="Q36" s="467">
        <f t="shared" si="22"/>
        <v>49674</v>
      </c>
    </row>
    <row r="37" spans="1:17">
      <c r="A37" s="63"/>
    </row>
    <row r="38" spans="1:17">
      <c r="B38" s="1026" t="s">
        <v>440</v>
      </c>
      <c r="C38" s="1027" t="s">
        <v>437</v>
      </c>
      <c r="D38" s="1028" t="s">
        <v>447</v>
      </c>
    </row>
    <row r="39" spans="1:17">
      <c r="B39" s="1029" t="s">
        <v>120</v>
      </c>
      <c r="C39" s="70">
        <f>E15</f>
        <v>0.08</v>
      </c>
      <c r="D39" s="1030">
        <f>G15</f>
        <v>1</v>
      </c>
    </row>
    <row r="40" spans="1:17">
      <c r="B40" s="1031" t="s">
        <v>448</v>
      </c>
      <c r="C40" s="994"/>
      <c r="D40" s="1032">
        <f>H15</f>
        <v>0</v>
      </c>
      <c r="F40" s="76"/>
    </row>
    <row r="41" spans="1:17">
      <c r="D41" s="70"/>
    </row>
    <row r="42" spans="1:17">
      <c r="B42" s="69" t="s">
        <v>449</v>
      </c>
      <c r="E42" s="76"/>
      <c r="F42" s="71">
        <v>0</v>
      </c>
      <c r="G42" s="71">
        <f t="shared" ref="G42:J42" si="23">F46</f>
        <v>3537735.082930414</v>
      </c>
      <c r="H42" s="71">
        <f t="shared" si="23"/>
        <v>3565617.1115648472</v>
      </c>
      <c r="I42" s="71">
        <f t="shared" si="23"/>
        <v>3578973.7861784352</v>
      </c>
      <c r="J42" s="71">
        <f t="shared" si="23"/>
        <v>3627942.5925142481</v>
      </c>
      <c r="K42" s="71">
        <f t="shared" ref="K42" si="24">J46</f>
        <v>3660978.5254026977</v>
      </c>
      <c r="L42" s="71">
        <f t="shared" ref="L42" si="25">K46</f>
        <v>0</v>
      </c>
      <c r="M42" s="71">
        <f t="shared" ref="M42" si="26">L46</f>
        <v>0</v>
      </c>
      <c r="N42" s="71">
        <f t="shared" ref="N42" si="27">M46</f>
        <v>0</v>
      </c>
      <c r="O42" s="71">
        <f t="shared" ref="O42:Q42" si="28">N46</f>
        <v>0</v>
      </c>
      <c r="P42" s="71">
        <f t="shared" si="28"/>
        <v>0</v>
      </c>
      <c r="Q42" s="71">
        <f t="shared" si="28"/>
        <v>0</v>
      </c>
    </row>
    <row r="43" spans="1:17">
      <c r="B43" s="69" t="s">
        <v>450</v>
      </c>
      <c r="D43" s="1033">
        <f>SUM(F43:Q43)</f>
        <v>3537735.082930414</v>
      </c>
      <c r="F43" s="71">
        <f t="shared" ref="F43:J43" si="29">F24</f>
        <v>3537735.082930414</v>
      </c>
      <c r="G43" s="71">
        <f t="shared" si="29"/>
        <v>0</v>
      </c>
      <c r="H43" s="71">
        <f t="shared" si="29"/>
        <v>0</v>
      </c>
      <c r="I43" s="71">
        <f t="shared" si="29"/>
        <v>0</v>
      </c>
      <c r="J43" s="71">
        <f t="shared" si="29"/>
        <v>0</v>
      </c>
      <c r="K43" s="71">
        <f t="shared" ref="K43:O43" si="30">K24</f>
        <v>0</v>
      </c>
      <c r="L43" s="71">
        <f t="shared" si="30"/>
        <v>0</v>
      </c>
      <c r="M43" s="71">
        <f t="shared" si="30"/>
        <v>0</v>
      </c>
      <c r="N43" s="71">
        <f t="shared" si="30"/>
        <v>0</v>
      </c>
      <c r="O43" s="71">
        <f t="shared" si="30"/>
        <v>0</v>
      </c>
      <c r="P43" s="71">
        <f t="shared" ref="P43:Q43" si="31">P24</f>
        <v>0</v>
      </c>
      <c r="Q43" s="71">
        <f t="shared" si="31"/>
        <v>0</v>
      </c>
    </row>
    <row r="44" spans="1:17">
      <c r="B44" s="69" t="s">
        <v>451</v>
      </c>
      <c r="D44" s="1033">
        <f>SUM(F44:Q44)</f>
        <v>1437699.7678872515</v>
      </c>
      <c r="F44" s="71">
        <f t="shared" ref="F44:J44" si="32">+F42*$C$39</f>
        <v>0</v>
      </c>
      <c r="G44" s="71">
        <f t="shared" si="32"/>
        <v>283018.8066344331</v>
      </c>
      <c r="H44" s="71">
        <f t="shared" si="32"/>
        <v>285249.36892518779</v>
      </c>
      <c r="I44" s="71">
        <f t="shared" si="32"/>
        <v>286317.9028942748</v>
      </c>
      <c r="J44" s="71">
        <f t="shared" si="32"/>
        <v>290235.40740113985</v>
      </c>
      <c r="K44" s="71">
        <f t="shared" ref="K44:O44" si="33">+K42*$C$39</f>
        <v>292878.28203221585</v>
      </c>
      <c r="L44" s="71">
        <f t="shared" si="33"/>
        <v>0</v>
      </c>
      <c r="M44" s="71">
        <f t="shared" si="33"/>
        <v>0</v>
      </c>
      <c r="N44" s="71">
        <f t="shared" si="33"/>
        <v>0</v>
      </c>
      <c r="O44" s="71">
        <f t="shared" si="33"/>
        <v>0</v>
      </c>
      <c r="P44" s="71">
        <f t="shared" ref="P44:Q44" si="34">+P42*$C$39</f>
        <v>0</v>
      </c>
      <c r="Q44" s="71">
        <f t="shared" si="34"/>
        <v>0</v>
      </c>
    </row>
    <row r="45" spans="1:17">
      <c r="A45" s="994"/>
      <c r="B45" s="994" t="s">
        <v>452</v>
      </c>
      <c r="C45" s="994"/>
      <c r="D45" s="1034">
        <f>SUM(F45:Q45)</f>
        <v>-4975434.8508176655</v>
      </c>
      <c r="E45" s="994"/>
      <c r="F45" s="996">
        <f t="shared" ref="F45:J45" si="35">MIN(0,MAX(-(F42+F43+F44),-$D$39*F28))</f>
        <v>0</v>
      </c>
      <c r="G45" s="996">
        <f t="shared" si="35"/>
        <v>-255136.77799999987</v>
      </c>
      <c r="H45" s="996">
        <f t="shared" si="35"/>
        <v>-271892.69431159989</v>
      </c>
      <c r="I45" s="996">
        <f t="shared" si="35"/>
        <v>-237349.09655846184</v>
      </c>
      <c r="J45" s="996">
        <f t="shared" si="35"/>
        <v>-257199.47451269033</v>
      </c>
      <c r="K45" s="996">
        <f t="shared" ref="K45:O45" si="36">MIN(0,MAX(-(K42+K43+K44),-$D$39*K28))</f>
        <v>-3953856.8074349137</v>
      </c>
      <c r="L45" s="996">
        <f t="shared" si="36"/>
        <v>0</v>
      </c>
      <c r="M45" s="996">
        <f t="shared" si="36"/>
        <v>0</v>
      </c>
      <c r="N45" s="996">
        <f t="shared" si="36"/>
        <v>0</v>
      </c>
      <c r="O45" s="996">
        <f t="shared" si="36"/>
        <v>0</v>
      </c>
      <c r="P45" s="996">
        <f t="shared" ref="P45:Q45" si="37">MIN(0,MAX(-(P42+P43+P44),-$D$39*P28))</f>
        <v>0</v>
      </c>
      <c r="Q45" s="996">
        <f t="shared" si="37"/>
        <v>0</v>
      </c>
    </row>
    <row r="46" spans="1:17">
      <c r="B46" s="69" t="s">
        <v>453</v>
      </c>
      <c r="D46" s="1033">
        <f>SUM(D43:D45)</f>
        <v>0</v>
      </c>
      <c r="F46" s="71">
        <f>SUM(F42:F45)</f>
        <v>3537735.082930414</v>
      </c>
      <c r="G46" s="71">
        <f>SUM(G42:G45)</f>
        <v>3565617.1115648472</v>
      </c>
      <c r="H46" s="71">
        <f t="shared" ref="H46:J46" si="38">SUM(H42:H45)</f>
        <v>3578973.7861784352</v>
      </c>
      <c r="I46" s="71">
        <f t="shared" si="38"/>
        <v>3627942.5925142481</v>
      </c>
      <c r="J46" s="71">
        <f t="shared" si="38"/>
        <v>3660978.5254026977</v>
      </c>
      <c r="K46" s="71">
        <f t="shared" ref="K46:O46" si="39">SUM(K42:K45)</f>
        <v>0</v>
      </c>
      <c r="L46" s="71">
        <f t="shared" si="39"/>
        <v>0</v>
      </c>
      <c r="M46" s="71">
        <f t="shared" si="39"/>
        <v>0</v>
      </c>
      <c r="N46" s="71">
        <f t="shared" si="39"/>
        <v>0</v>
      </c>
      <c r="O46" s="71">
        <f t="shared" si="39"/>
        <v>0</v>
      </c>
      <c r="P46" s="71">
        <f t="shared" ref="P46:Q46" si="40">SUM(P42:P45)</f>
        <v>0</v>
      </c>
      <c r="Q46" s="71">
        <f t="shared" si="40"/>
        <v>0</v>
      </c>
    </row>
    <row r="47" spans="1:17"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</row>
    <row r="48" spans="1:17">
      <c r="B48" s="69" t="s">
        <v>454</v>
      </c>
      <c r="E48" s="71">
        <f>SUM(F48:Q48)</f>
        <v>0</v>
      </c>
      <c r="F48" s="71">
        <f t="shared" ref="F48:J48" si="41">F25</f>
        <v>0</v>
      </c>
      <c r="G48" s="71">
        <f t="shared" si="41"/>
        <v>0</v>
      </c>
      <c r="H48" s="71">
        <f t="shared" si="41"/>
        <v>0</v>
      </c>
      <c r="I48" s="71">
        <f t="shared" si="41"/>
        <v>0</v>
      </c>
      <c r="J48" s="71">
        <f t="shared" si="41"/>
        <v>0</v>
      </c>
      <c r="K48" s="71">
        <f t="shared" ref="K48:O48" si="42">K25</f>
        <v>0</v>
      </c>
      <c r="L48" s="71">
        <f t="shared" si="42"/>
        <v>0</v>
      </c>
      <c r="M48" s="71">
        <f t="shared" si="42"/>
        <v>0</v>
      </c>
      <c r="N48" s="71">
        <f t="shared" si="42"/>
        <v>0</v>
      </c>
      <c r="O48" s="71">
        <f t="shared" si="42"/>
        <v>0</v>
      </c>
      <c r="P48" s="71">
        <f t="shared" ref="P48:Q48" si="43">P25</f>
        <v>0</v>
      </c>
      <c r="Q48" s="71">
        <f t="shared" si="43"/>
        <v>0</v>
      </c>
    </row>
    <row r="49" spans="1:17"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</row>
    <row r="50" spans="1:17">
      <c r="A50" s="63"/>
      <c r="B50" s="1035" t="s">
        <v>422</v>
      </c>
      <c r="C50" s="1036">
        <f>D39</f>
        <v>1</v>
      </c>
      <c r="D50" s="1037"/>
      <c r="E50" s="1038">
        <f>SUM(F50:Q50)</f>
        <v>1437699.7678872515</v>
      </c>
      <c r="F50" s="1038">
        <f>+MIN(-(F43+F45),F42+F44)</f>
        <v>-3537735.082930414</v>
      </c>
      <c r="G50" s="1038">
        <f>+MIN(-(G43+G45),G42+G44)</f>
        <v>255136.77799999987</v>
      </c>
      <c r="H50" s="1038">
        <f t="shared" ref="H50:J50" si="44">+MIN(-(H43+H45),H42+H44)</f>
        <v>271892.69431159989</v>
      </c>
      <c r="I50" s="1038">
        <f t="shared" si="44"/>
        <v>237349.09655846184</v>
      </c>
      <c r="J50" s="1038">
        <f t="shared" si="44"/>
        <v>257199.47451269033</v>
      </c>
      <c r="K50" s="1038">
        <f t="shared" ref="K50:O50" si="45">+MIN(-(K43+K45),K42+K44)</f>
        <v>3953856.8074349137</v>
      </c>
      <c r="L50" s="1038">
        <f t="shared" si="45"/>
        <v>0</v>
      </c>
      <c r="M50" s="1038">
        <f t="shared" si="45"/>
        <v>0</v>
      </c>
      <c r="N50" s="1038">
        <f t="shared" si="45"/>
        <v>0</v>
      </c>
      <c r="O50" s="1038">
        <f t="shared" si="45"/>
        <v>0</v>
      </c>
      <c r="P50" s="1038">
        <f t="shared" ref="P50:Q50" si="46">+MIN(-(P43+P45),P42+P44)</f>
        <v>0</v>
      </c>
      <c r="Q50" s="1038">
        <f t="shared" si="46"/>
        <v>0</v>
      </c>
    </row>
    <row r="51" spans="1:17">
      <c r="A51" s="63"/>
      <c r="B51" s="1039" t="s">
        <v>455</v>
      </c>
      <c r="C51" s="1040">
        <f>D40-C52</f>
        <v>0</v>
      </c>
      <c r="D51" s="1039"/>
      <c r="E51" s="1041">
        <f>SUM(F51:Q51)</f>
        <v>0</v>
      </c>
      <c r="F51" s="1041">
        <f t="shared" ref="F51:J51" si="47">(-F45/$C$50*$C$51)-F48</f>
        <v>0</v>
      </c>
      <c r="G51" s="1041">
        <f t="shared" si="47"/>
        <v>0</v>
      </c>
      <c r="H51" s="1041">
        <f t="shared" si="47"/>
        <v>0</v>
      </c>
      <c r="I51" s="1041">
        <f t="shared" si="47"/>
        <v>0</v>
      </c>
      <c r="J51" s="1041">
        <f t="shared" si="47"/>
        <v>0</v>
      </c>
      <c r="K51" s="1041">
        <f t="shared" ref="K51:O51" si="48">(-K45/$C$50*$C$51)-K48</f>
        <v>0</v>
      </c>
      <c r="L51" s="1041">
        <f t="shared" si="48"/>
        <v>0</v>
      </c>
      <c r="M51" s="1041">
        <f t="shared" si="48"/>
        <v>0</v>
      </c>
      <c r="N51" s="1041">
        <f t="shared" si="48"/>
        <v>0</v>
      </c>
      <c r="O51" s="1041">
        <f t="shared" si="48"/>
        <v>0</v>
      </c>
      <c r="P51" s="1041">
        <f t="shared" ref="P51:Q51" si="49">(-P45/$C$50*$C$51)-P48</f>
        <v>0</v>
      </c>
      <c r="Q51" s="1041">
        <f t="shared" si="49"/>
        <v>0</v>
      </c>
    </row>
    <row r="52" spans="1:17">
      <c r="A52" s="63"/>
      <c r="B52" s="1042" t="s">
        <v>427</v>
      </c>
      <c r="C52" s="1043">
        <f>F15</f>
        <v>0</v>
      </c>
      <c r="D52" s="1042"/>
      <c r="E52" s="1044">
        <f>SUM(F52:Q52)</f>
        <v>0</v>
      </c>
      <c r="F52" s="1044">
        <f t="shared" ref="F52:J52" si="50">-F45/$C$50*$C$52</f>
        <v>0</v>
      </c>
      <c r="G52" s="1044">
        <f t="shared" si="50"/>
        <v>0</v>
      </c>
      <c r="H52" s="1044">
        <f t="shared" si="50"/>
        <v>0</v>
      </c>
      <c r="I52" s="1044">
        <f t="shared" si="50"/>
        <v>0</v>
      </c>
      <c r="J52" s="1044">
        <f t="shared" si="50"/>
        <v>0</v>
      </c>
      <c r="K52" s="1044">
        <f t="shared" ref="K52:O52" si="51">-K45/$C$50*$C$52</f>
        <v>0</v>
      </c>
      <c r="L52" s="1044">
        <f t="shared" si="51"/>
        <v>0</v>
      </c>
      <c r="M52" s="1044">
        <f t="shared" si="51"/>
        <v>0</v>
      </c>
      <c r="N52" s="1044">
        <f t="shared" si="51"/>
        <v>0</v>
      </c>
      <c r="O52" s="1044">
        <f t="shared" si="51"/>
        <v>0</v>
      </c>
      <c r="P52" s="1044">
        <f t="shared" ref="P52:Q52" si="52">-P45/$C$50*$C$52</f>
        <v>0</v>
      </c>
      <c r="Q52" s="1044">
        <f t="shared" si="52"/>
        <v>0</v>
      </c>
    </row>
    <row r="53" spans="1:17">
      <c r="A53" s="63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</row>
    <row r="54" spans="1:17">
      <c r="A54" s="63"/>
      <c r="B54" s="1045" t="s">
        <v>456</v>
      </c>
      <c r="C54" s="1045"/>
      <c r="D54" s="1045"/>
      <c r="E54" s="1046">
        <f>SUM(F54:Q54)</f>
        <v>2059337.6530870851</v>
      </c>
      <c r="F54" s="1046">
        <f t="shared" ref="F54:J54" si="53">IF(F50&lt;0,0,F27-SUM(F50:F52))</f>
        <v>0</v>
      </c>
      <c r="G54" s="1046">
        <f t="shared" si="53"/>
        <v>0</v>
      </c>
      <c r="H54" s="1046">
        <f t="shared" si="53"/>
        <v>0</v>
      </c>
      <c r="I54" s="1046">
        <f t="shared" si="53"/>
        <v>0</v>
      </c>
      <c r="J54" s="1046">
        <f t="shared" si="53"/>
        <v>0</v>
      </c>
      <c r="K54" s="1046">
        <f t="shared" ref="K54:O54" si="54">IF(K50&lt;0,0,K27-SUM(K50:K52))</f>
        <v>2059337.6530870851</v>
      </c>
      <c r="L54" s="1046">
        <f t="shared" si="54"/>
        <v>0</v>
      </c>
      <c r="M54" s="1046">
        <f t="shared" si="54"/>
        <v>0</v>
      </c>
      <c r="N54" s="1046">
        <f t="shared" si="54"/>
        <v>0</v>
      </c>
      <c r="O54" s="1046">
        <f t="shared" si="54"/>
        <v>0</v>
      </c>
      <c r="P54" s="1046">
        <f t="shared" ref="P54:Q54" si="55">IF(P50&lt;0,0,P27-SUM(P50:P52))</f>
        <v>0</v>
      </c>
      <c r="Q54" s="1046">
        <f t="shared" si="55"/>
        <v>0</v>
      </c>
    </row>
    <row r="55" spans="1:17">
      <c r="A55" s="63"/>
    </row>
    <row r="56" spans="1:17">
      <c r="A56" s="63"/>
      <c r="F56" s="68">
        <f>ROUNDUP(F57/12,0)</f>
        <v>0</v>
      </c>
      <c r="G56" s="68">
        <f>ROUNDUP(G57/12,0)</f>
        <v>1</v>
      </c>
      <c r="H56" s="68">
        <f t="shared" ref="H56:Q56" si="56">ROUNDUP(H57/12,0)</f>
        <v>2</v>
      </c>
      <c r="I56" s="68">
        <f t="shared" si="56"/>
        <v>3</v>
      </c>
      <c r="J56" s="68">
        <f t="shared" si="56"/>
        <v>4</v>
      </c>
      <c r="K56" s="68">
        <f t="shared" si="56"/>
        <v>5</v>
      </c>
      <c r="L56" s="68">
        <f t="shared" si="56"/>
        <v>6</v>
      </c>
      <c r="M56" s="68">
        <f t="shared" si="56"/>
        <v>7</v>
      </c>
      <c r="N56" s="68">
        <f t="shared" si="56"/>
        <v>8</v>
      </c>
      <c r="O56" s="68">
        <f t="shared" si="56"/>
        <v>9</v>
      </c>
      <c r="P56" s="68">
        <f t="shared" si="56"/>
        <v>10</v>
      </c>
      <c r="Q56" s="68">
        <f t="shared" si="56"/>
        <v>11</v>
      </c>
    </row>
    <row r="57" spans="1:17">
      <c r="A57" s="63"/>
      <c r="B57" s="464"/>
      <c r="C57" s="465"/>
      <c r="D57" s="465"/>
      <c r="E57" s="465"/>
      <c r="F57" s="466">
        <f t="shared" ref="F57:J58" si="57">F21</f>
        <v>0</v>
      </c>
      <c r="G57" s="466">
        <f t="shared" si="57"/>
        <v>12</v>
      </c>
      <c r="H57" s="466">
        <f t="shared" si="57"/>
        <v>24</v>
      </c>
      <c r="I57" s="466">
        <f t="shared" si="57"/>
        <v>36</v>
      </c>
      <c r="J57" s="466">
        <f t="shared" si="57"/>
        <v>48</v>
      </c>
      <c r="K57" s="466">
        <f t="shared" ref="K57:O57" si="58">K21</f>
        <v>60</v>
      </c>
      <c r="L57" s="466">
        <f t="shared" si="58"/>
        <v>72</v>
      </c>
      <c r="M57" s="466">
        <f t="shared" si="58"/>
        <v>84</v>
      </c>
      <c r="N57" s="466">
        <f t="shared" si="58"/>
        <v>96</v>
      </c>
      <c r="O57" s="466">
        <f t="shared" si="58"/>
        <v>108</v>
      </c>
      <c r="P57" s="466">
        <f t="shared" ref="P57:Q57" si="59">P21</f>
        <v>120</v>
      </c>
      <c r="Q57" s="466">
        <f t="shared" si="59"/>
        <v>132</v>
      </c>
    </row>
    <row r="58" spans="1:17">
      <c r="A58" s="63"/>
      <c r="B58" s="464" t="s">
        <v>457</v>
      </c>
      <c r="C58" s="465"/>
      <c r="D58" s="465"/>
      <c r="E58" s="465"/>
      <c r="F58" s="467">
        <f t="shared" si="57"/>
        <v>45657</v>
      </c>
      <c r="G58" s="467">
        <f t="shared" si="57"/>
        <v>46022</v>
      </c>
      <c r="H58" s="467">
        <f t="shared" si="57"/>
        <v>46387</v>
      </c>
      <c r="I58" s="467">
        <f t="shared" si="57"/>
        <v>46752</v>
      </c>
      <c r="J58" s="467">
        <f t="shared" si="57"/>
        <v>47118</v>
      </c>
      <c r="K58" s="467">
        <f t="shared" ref="K58:O58" si="60">K22</f>
        <v>47483</v>
      </c>
      <c r="L58" s="467">
        <f t="shared" si="60"/>
        <v>47848</v>
      </c>
      <c r="M58" s="467">
        <f t="shared" si="60"/>
        <v>48213</v>
      </c>
      <c r="N58" s="467">
        <f t="shared" si="60"/>
        <v>48579</v>
      </c>
      <c r="O58" s="467">
        <f t="shared" si="60"/>
        <v>48944</v>
      </c>
      <c r="P58" s="467">
        <f t="shared" ref="P58:Q58" si="61">P22</f>
        <v>49309</v>
      </c>
      <c r="Q58" s="467">
        <f t="shared" si="61"/>
        <v>49674</v>
      </c>
    </row>
    <row r="59" spans="1:17">
      <c r="A59" s="63"/>
    </row>
    <row r="60" spans="1:17">
      <c r="A60" s="63"/>
      <c r="B60" s="1026" t="s">
        <v>442</v>
      </c>
      <c r="C60" s="1027" t="s">
        <v>437</v>
      </c>
      <c r="D60" s="1028" t="s">
        <v>458</v>
      </c>
    </row>
    <row r="61" spans="1:17">
      <c r="B61" s="1029" t="s">
        <v>120</v>
      </c>
      <c r="C61" s="70">
        <f>E16</f>
        <v>0.12</v>
      </c>
      <c r="D61" s="1030">
        <f>G16</f>
        <v>0.9</v>
      </c>
    </row>
    <row r="62" spans="1:17">
      <c r="B62" s="1031" t="s">
        <v>448</v>
      </c>
      <c r="C62" s="1047"/>
      <c r="D62" s="1032">
        <f>H16</f>
        <v>9.9999999999999978E-2</v>
      </c>
    </row>
    <row r="64" spans="1:17">
      <c r="B64" s="69" t="s">
        <v>449</v>
      </c>
      <c r="D64" s="76"/>
      <c r="F64" s="71">
        <v>0</v>
      </c>
      <c r="G64" s="71">
        <f>F69</f>
        <v>3537735.082930414</v>
      </c>
      <c r="H64" s="71">
        <f t="shared" ref="H64:J64" si="62">G69</f>
        <v>3707126.5148820635</v>
      </c>
      <c r="I64" s="71">
        <f t="shared" si="62"/>
        <v>3880089.0023563113</v>
      </c>
      <c r="J64" s="71">
        <f t="shared" si="62"/>
        <v>4108350.586080607</v>
      </c>
      <c r="K64" s="71">
        <f t="shared" ref="K64" si="63">J69</f>
        <v>4344153.181897589</v>
      </c>
      <c r="L64" s="71">
        <f t="shared" ref="L64" si="64">K69</f>
        <v>0</v>
      </c>
      <c r="M64" s="71">
        <f t="shared" ref="M64" si="65">L69</f>
        <v>0</v>
      </c>
      <c r="N64" s="71">
        <f t="shared" ref="N64" si="66">M69</f>
        <v>0</v>
      </c>
      <c r="O64" s="71">
        <f t="shared" ref="O64:Q64" si="67">N69</f>
        <v>0</v>
      </c>
      <c r="P64" s="71">
        <f t="shared" si="67"/>
        <v>0</v>
      </c>
      <c r="Q64" s="71">
        <f t="shared" si="67"/>
        <v>0</v>
      </c>
    </row>
    <row r="65" spans="1:17">
      <c r="B65" s="69" t="s">
        <v>450</v>
      </c>
      <c r="D65" s="76">
        <f>SUM(F65:Q65)</f>
        <v>3537735.082930414</v>
      </c>
      <c r="F65" s="71">
        <f t="shared" ref="F65:J65" si="68">F43</f>
        <v>3537735.082930414</v>
      </c>
      <c r="G65" s="71">
        <f t="shared" si="68"/>
        <v>0</v>
      </c>
      <c r="H65" s="71">
        <f t="shared" si="68"/>
        <v>0</v>
      </c>
      <c r="I65" s="71">
        <f t="shared" si="68"/>
        <v>0</v>
      </c>
      <c r="J65" s="71">
        <f t="shared" si="68"/>
        <v>0</v>
      </c>
      <c r="K65" s="71">
        <f t="shared" ref="K65:O65" si="69">K43</f>
        <v>0</v>
      </c>
      <c r="L65" s="71">
        <f t="shared" si="69"/>
        <v>0</v>
      </c>
      <c r="M65" s="71">
        <f t="shared" si="69"/>
        <v>0</v>
      </c>
      <c r="N65" s="71">
        <f t="shared" si="69"/>
        <v>0</v>
      </c>
      <c r="O65" s="71">
        <f t="shared" si="69"/>
        <v>0</v>
      </c>
      <c r="P65" s="71">
        <f t="shared" ref="P65:Q65" si="70">P43</f>
        <v>0</v>
      </c>
      <c r="Q65" s="71">
        <f t="shared" si="70"/>
        <v>0</v>
      </c>
    </row>
    <row r="66" spans="1:17">
      <c r="B66" s="69" t="s">
        <v>451</v>
      </c>
      <c r="D66" s="76">
        <f>SUM(F66:Q66)</f>
        <v>2349294.5241776379</v>
      </c>
      <c r="F66" s="71">
        <f t="shared" ref="F66:J66" si="71">+F64*$C$61</f>
        <v>0</v>
      </c>
      <c r="G66" s="71">
        <f t="shared" si="71"/>
        <v>424528.20995164965</v>
      </c>
      <c r="H66" s="71">
        <f t="shared" si="71"/>
        <v>444855.18178584758</v>
      </c>
      <c r="I66" s="71">
        <f t="shared" si="71"/>
        <v>465610.68028275733</v>
      </c>
      <c r="J66" s="71">
        <f t="shared" si="71"/>
        <v>493002.07032967283</v>
      </c>
      <c r="K66" s="71">
        <f t="shared" ref="K66:O66" si="72">+K64*$C$61</f>
        <v>521298.38182771066</v>
      </c>
      <c r="L66" s="71">
        <f t="shared" si="72"/>
        <v>0</v>
      </c>
      <c r="M66" s="71">
        <f t="shared" si="72"/>
        <v>0</v>
      </c>
      <c r="N66" s="71">
        <f t="shared" si="72"/>
        <v>0</v>
      </c>
      <c r="O66" s="71">
        <f t="shared" si="72"/>
        <v>0</v>
      </c>
      <c r="P66" s="71">
        <f t="shared" ref="P66:Q66" si="73">+P64*$C$61</f>
        <v>0</v>
      </c>
      <c r="Q66" s="71">
        <f t="shared" si="73"/>
        <v>0</v>
      </c>
    </row>
    <row r="67" spans="1:17">
      <c r="B67" s="69" t="s">
        <v>459</v>
      </c>
      <c r="D67" s="76">
        <f>SUM(F67:Q67)</f>
        <v>-4975434.8508176655</v>
      </c>
      <c r="F67" s="71">
        <f t="shared" ref="F67:J67" si="74">F45</f>
        <v>0</v>
      </c>
      <c r="G67" s="71">
        <f t="shared" si="74"/>
        <v>-255136.77799999987</v>
      </c>
      <c r="H67" s="71">
        <f t="shared" si="74"/>
        <v>-271892.69431159989</v>
      </c>
      <c r="I67" s="71">
        <f t="shared" si="74"/>
        <v>-237349.09655846184</v>
      </c>
      <c r="J67" s="71">
        <f t="shared" si="74"/>
        <v>-257199.47451269033</v>
      </c>
      <c r="K67" s="71">
        <f t="shared" ref="K67:O67" si="75">K45</f>
        <v>-3953856.8074349137</v>
      </c>
      <c r="L67" s="71">
        <f t="shared" si="75"/>
        <v>0</v>
      </c>
      <c r="M67" s="71">
        <f t="shared" si="75"/>
        <v>0</v>
      </c>
      <c r="N67" s="71">
        <f t="shared" si="75"/>
        <v>0</v>
      </c>
      <c r="O67" s="71">
        <f t="shared" si="75"/>
        <v>0</v>
      </c>
      <c r="P67" s="71">
        <f t="shared" ref="P67:Q67" si="76">P45</f>
        <v>0</v>
      </c>
      <c r="Q67" s="71">
        <f t="shared" si="76"/>
        <v>0</v>
      </c>
    </row>
    <row r="68" spans="1:17">
      <c r="A68" s="63"/>
      <c r="B68" s="994" t="s">
        <v>460</v>
      </c>
      <c r="C68" s="994"/>
      <c r="D68" s="1048">
        <f>SUM(F68:Q68)</f>
        <v>-911594.75629038643</v>
      </c>
      <c r="E68" s="994"/>
      <c r="F68" s="996">
        <f>MIN(0,MAX(-(F64+F66+F67),-F54*$D$61))</f>
        <v>0</v>
      </c>
      <c r="G68" s="996">
        <f t="shared" ref="G68:J68" si="77">MIN(0,MAX(-(G64+G66+G67),-G54*$D$61))</f>
        <v>0</v>
      </c>
      <c r="H68" s="996">
        <f t="shared" si="77"/>
        <v>0</v>
      </c>
      <c r="I68" s="996">
        <f t="shared" si="77"/>
        <v>0</v>
      </c>
      <c r="J68" s="996">
        <f t="shared" si="77"/>
        <v>0</v>
      </c>
      <c r="K68" s="996">
        <f t="shared" ref="K68:O68" si="78">MIN(0,MAX(-(K64+K66+K67),-K54*$D$61))</f>
        <v>-911594.75629038643</v>
      </c>
      <c r="L68" s="996">
        <f t="shared" si="78"/>
        <v>0</v>
      </c>
      <c r="M68" s="996">
        <f t="shared" si="78"/>
        <v>0</v>
      </c>
      <c r="N68" s="996">
        <f t="shared" si="78"/>
        <v>0</v>
      </c>
      <c r="O68" s="996">
        <f t="shared" si="78"/>
        <v>0</v>
      </c>
      <c r="P68" s="996">
        <f t="shared" ref="P68:Q68" si="79">MIN(0,MAX(-(P64+P66+P67),-P54*$D$61))</f>
        <v>0</v>
      </c>
      <c r="Q68" s="996">
        <f t="shared" si="79"/>
        <v>0</v>
      </c>
    </row>
    <row r="69" spans="1:17">
      <c r="A69" s="63"/>
      <c r="B69" s="69" t="s">
        <v>453</v>
      </c>
      <c r="D69" s="76">
        <f>SUM(D65:D68)</f>
        <v>0</v>
      </c>
      <c r="F69" s="71">
        <f>SUM(F64:F68)</f>
        <v>3537735.082930414</v>
      </c>
      <c r="G69" s="71">
        <f t="shared" ref="G69:J69" si="80">SUM(G64:G68)</f>
        <v>3707126.5148820635</v>
      </c>
      <c r="H69" s="71">
        <f t="shared" si="80"/>
        <v>3880089.0023563113</v>
      </c>
      <c r="I69" s="71">
        <f t="shared" si="80"/>
        <v>4108350.586080607</v>
      </c>
      <c r="J69" s="71">
        <f t="shared" si="80"/>
        <v>4344153.181897589</v>
      </c>
      <c r="K69" s="71">
        <f t="shared" ref="K69:O69" si="81">SUM(K64:K68)</f>
        <v>0</v>
      </c>
      <c r="L69" s="71">
        <f t="shared" si="81"/>
        <v>0</v>
      </c>
      <c r="M69" s="71">
        <f t="shared" si="81"/>
        <v>0</v>
      </c>
      <c r="N69" s="71">
        <f t="shared" si="81"/>
        <v>0</v>
      </c>
      <c r="O69" s="71">
        <f t="shared" si="81"/>
        <v>0</v>
      </c>
      <c r="P69" s="71">
        <f t="shared" ref="P69:Q69" si="82">SUM(P64:P68)</f>
        <v>0</v>
      </c>
      <c r="Q69" s="71">
        <f t="shared" si="82"/>
        <v>0</v>
      </c>
    </row>
    <row r="70" spans="1:17">
      <c r="A70" s="63"/>
      <c r="H70" s="1049"/>
    </row>
    <row r="71" spans="1:17">
      <c r="A71" s="63"/>
      <c r="B71" s="1035" t="s">
        <v>422</v>
      </c>
      <c r="C71" s="1036">
        <f>D61</f>
        <v>0.9</v>
      </c>
      <c r="D71" s="1035"/>
      <c r="E71" s="1038">
        <f>SUM(F71:Q71)</f>
        <v>911594.75629038643</v>
      </c>
      <c r="F71" s="1038">
        <f>MAX(0,MIN(-(F65+F68),F64+F66))</f>
        <v>0</v>
      </c>
      <c r="G71" s="1038">
        <f t="shared" ref="G71:J71" si="83">MAX(0,MIN(-(G65+G68),G64+G66))</f>
        <v>0</v>
      </c>
      <c r="H71" s="1038">
        <f t="shared" si="83"/>
        <v>0</v>
      </c>
      <c r="I71" s="1038">
        <f t="shared" si="83"/>
        <v>0</v>
      </c>
      <c r="J71" s="1038">
        <f t="shared" si="83"/>
        <v>0</v>
      </c>
      <c r="K71" s="1038">
        <f t="shared" ref="K71:O71" si="84">MAX(0,MIN(-(K65+K68),K64+K66))</f>
        <v>911594.75629038643</v>
      </c>
      <c r="L71" s="1038">
        <f t="shared" si="84"/>
        <v>0</v>
      </c>
      <c r="M71" s="1038">
        <f t="shared" si="84"/>
        <v>0</v>
      </c>
      <c r="N71" s="1038">
        <f t="shared" si="84"/>
        <v>0</v>
      </c>
      <c r="O71" s="1038">
        <f t="shared" si="84"/>
        <v>0</v>
      </c>
      <c r="P71" s="1038">
        <f t="shared" ref="P71:Q71" si="85">MAX(0,MIN(-(P65+P68),P64+P66))</f>
        <v>0</v>
      </c>
      <c r="Q71" s="1038">
        <f t="shared" si="85"/>
        <v>0</v>
      </c>
    </row>
    <row r="72" spans="1:17">
      <c r="A72" s="63"/>
      <c r="B72" s="1039" t="s">
        <v>455</v>
      </c>
      <c r="C72" s="1040">
        <f>D62-C73</f>
        <v>0</v>
      </c>
      <c r="D72" s="1039"/>
      <c r="E72" s="1041">
        <f>SUM(F72:Q72)</f>
        <v>0</v>
      </c>
      <c r="F72" s="1041">
        <f t="shared" ref="F72:J72" si="86">-F68/$C$71*$C$72</f>
        <v>0</v>
      </c>
      <c r="G72" s="1041">
        <f t="shared" si="86"/>
        <v>0</v>
      </c>
      <c r="H72" s="1041">
        <f t="shared" si="86"/>
        <v>0</v>
      </c>
      <c r="I72" s="1041">
        <f t="shared" si="86"/>
        <v>0</v>
      </c>
      <c r="J72" s="1041">
        <f t="shared" si="86"/>
        <v>0</v>
      </c>
      <c r="K72" s="1041">
        <f t="shared" ref="K72:O72" si="87">-K68/$C$71*$C$72</f>
        <v>0</v>
      </c>
      <c r="L72" s="1041">
        <f t="shared" si="87"/>
        <v>0</v>
      </c>
      <c r="M72" s="1041">
        <f t="shared" si="87"/>
        <v>0</v>
      </c>
      <c r="N72" s="1041">
        <f t="shared" si="87"/>
        <v>0</v>
      </c>
      <c r="O72" s="1041">
        <f t="shared" si="87"/>
        <v>0</v>
      </c>
      <c r="P72" s="1041">
        <f t="shared" ref="P72:Q72" si="88">-P68/$C$71*$C$72</f>
        <v>0</v>
      </c>
      <c r="Q72" s="1041">
        <f t="shared" si="88"/>
        <v>0</v>
      </c>
    </row>
    <row r="73" spans="1:17">
      <c r="A73" s="63"/>
      <c r="B73" s="1042" t="s">
        <v>427</v>
      </c>
      <c r="C73" s="1043">
        <f>F16</f>
        <v>0.1</v>
      </c>
      <c r="D73" s="1042"/>
      <c r="E73" s="1044">
        <f>SUM(F73:Q73)</f>
        <v>101288.30625448738</v>
      </c>
      <c r="F73" s="1044">
        <f t="shared" ref="F73:J73" si="89">-F68/$C$71*$C$73</f>
        <v>0</v>
      </c>
      <c r="G73" s="1044">
        <f t="shared" si="89"/>
        <v>0</v>
      </c>
      <c r="H73" s="1044">
        <f t="shared" si="89"/>
        <v>0</v>
      </c>
      <c r="I73" s="1044">
        <f t="shared" si="89"/>
        <v>0</v>
      </c>
      <c r="J73" s="1044">
        <f t="shared" si="89"/>
        <v>0</v>
      </c>
      <c r="K73" s="1044">
        <f t="shared" ref="K73:O73" si="90">-K68/$C$71*$C$73</f>
        <v>101288.30625448738</v>
      </c>
      <c r="L73" s="1044">
        <f t="shared" si="90"/>
        <v>0</v>
      </c>
      <c r="M73" s="1044">
        <f t="shared" si="90"/>
        <v>0</v>
      </c>
      <c r="N73" s="1044">
        <f t="shared" si="90"/>
        <v>0</v>
      </c>
      <c r="O73" s="1044">
        <f t="shared" si="90"/>
        <v>0</v>
      </c>
      <c r="P73" s="1044">
        <f t="shared" ref="P73:Q73" si="91">-P68/$C$71*$C$73</f>
        <v>0</v>
      </c>
      <c r="Q73" s="1044">
        <f t="shared" si="91"/>
        <v>0</v>
      </c>
    </row>
    <row r="74" spans="1:17">
      <c r="A74" s="63"/>
    </row>
    <row r="75" spans="1:17">
      <c r="A75" s="63"/>
      <c r="B75" s="1045" t="s">
        <v>456</v>
      </c>
      <c r="C75" s="1045"/>
      <c r="D75" s="1045"/>
      <c r="E75" s="1046">
        <f>SUM(F75:Q75)</f>
        <v>1046454.5905422113</v>
      </c>
      <c r="F75" s="1046">
        <f t="shared" ref="F75:J75" si="92">F54-SUM(F71:F73)</f>
        <v>0</v>
      </c>
      <c r="G75" s="1046">
        <f t="shared" si="92"/>
        <v>0</v>
      </c>
      <c r="H75" s="1046">
        <f t="shared" si="92"/>
        <v>0</v>
      </c>
      <c r="I75" s="1046">
        <f t="shared" si="92"/>
        <v>0</v>
      </c>
      <c r="J75" s="1046">
        <f t="shared" si="92"/>
        <v>0</v>
      </c>
      <c r="K75" s="1046">
        <f t="shared" ref="K75:O75" si="93">K54-SUM(K71:K73)</f>
        <v>1046454.5905422113</v>
      </c>
      <c r="L75" s="1046">
        <f t="shared" si="93"/>
        <v>0</v>
      </c>
      <c r="M75" s="1046">
        <f t="shared" si="93"/>
        <v>0</v>
      </c>
      <c r="N75" s="1046">
        <f t="shared" si="93"/>
        <v>0</v>
      </c>
      <c r="O75" s="1046">
        <f t="shared" si="93"/>
        <v>0</v>
      </c>
      <c r="P75" s="1046">
        <f t="shared" ref="P75:Q75" si="94">P54-SUM(P71:P73)</f>
        <v>0</v>
      </c>
      <c r="Q75" s="1046">
        <f t="shared" si="94"/>
        <v>0</v>
      </c>
    </row>
    <row r="76" spans="1:17">
      <c r="A76" s="63"/>
    </row>
    <row r="77" spans="1:17">
      <c r="A77" s="63"/>
      <c r="F77" s="68">
        <f>ROUNDUP(F78/12,0)</f>
        <v>0</v>
      </c>
      <c r="G77" s="68">
        <f>ROUNDUP(G78/12,0)</f>
        <v>1</v>
      </c>
      <c r="H77" s="68">
        <f t="shared" ref="H77:Q77" si="95">ROUNDUP(H78/12,0)</f>
        <v>2</v>
      </c>
      <c r="I77" s="68">
        <f t="shared" si="95"/>
        <v>3</v>
      </c>
      <c r="J77" s="68">
        <f t="shared" si="95"/>
        <v>4</v>
      </c>
      <c r="K77" s="68">
        <f t="shared" si="95"/>
        <v>5</v>
      </c>
      <c r="L77" s="68">
        <f t="shared" si="95"/>
        <v>6</v>
      </c>
      <c r="M77" s="68">
        <f t="shared" si="95"/>
        <v>7</v>
      </c>
      <c r="N77" s="68">
        <f t="shared" si="95"/>
        <v>8</v>
      </c>
      <c r="O77" s="68">
        <f t="shared" si="95"/>
        <v>9</v>
      </c>
      <c r="P77" s="68">
        <f t="shared" si="95"/>
        <v>10</v>
      </c>
      <c r="Q77" s="68">
        <f t="shared" si="95"/>
        <v>11</v>
      </c>
    </row>
    <row r="78" spans="1:17">
      <c r="A78" s="63"/>
      <c r="B78" s="464"/>
      <c r="C78" s="465"/>
      <c r="D78" s="465"/>
      <c r="E78" s="465"/>
      <c r="F78" s="466">
        <f t="shared" ref="F78:J79" si="96">F21</f>
        <v>0</v>
      </c>
      <c r="G78" s="466">
        <f t="shared" si="96"/>
        <v>12</v>
      </c>
      <c r="H78" s="466">
        <f t="shared" si="96"/>
        <v>24</v>
      </c>
      <c r="I78" s="466">
        <f t="shared" si="96"/>
        <v>36</v>
      </c>
      <c r="J78" s="466">
        <f t="shared" si="96"/>
        <v>48</v>
      </c>
      <c r="K78" s="466">
        <f t="shared" ref="K78:O78" si="97">K21</f>
        <v>60</v>
      </c>
      <c r="L78" s="466">
        <f t="shared" si="97"/>
        <v>72</v>
      </c>
      <c r="M78" s="466">
        <f t="shared" si="97"/>
        <v>84</v>
      </c>
      <c r="N78" s="466">
        <f t="shared" si="97"/>
        <v>96</v>
      </c>
      <c r="O78" s="466">
        <f t="shared" si="97"/>
        <v>108</v>
      </c>
      <c r="P78" s="466">
        <f t="shared" ref="P78:Q78" si="98">P21</f>
        <v>120</v>
      </c>
      <c r="Q78" s="466">
        <f t="shared" si="98"/>
        <v>132</v>
      </c>
    </row>
    <row r="79" spans="1:17">
      <c r="A79" s="63"/>
      <c r="B79" s="464" t="s">
        <v>461</v>
      </c>
      <c r="C79" s="465"/>
      <c r="D79" s="465"/>
      <c r="E79" s="465"/>
      <c r="F79" s="467">
        <f t="shared" si="96"/>
        <v>45657</v>
      </c>
      <c r="G79" s="467">
        <f t="shared" si="96"/>
        <v>46022</v>
      </c>
      <c r="H79" s="467">
        <f t="shared" si="96"/>
        <v>46387</v>
      </c>
      <c r="I79" s="467">
        <f t="shared" si="96"/>
        <v>46752</v>
      </c>
      <c r="J79" s="467">
        <f t="shared" si="96"/>
        <v>47118</v>
      </c>
      <c r="K79" s="467">
        <f t="shared" ref="K79:O79" si="99">K22</f>
        <v>47483</v>
      </c>
      <c r="L79" s="467">
        <f t="shared" si="99"/>
        <v>47848</v>
      </c>
      <c r="M79" s="467">
        <f t="shared" si="99"/>
        <v>48213</v>
      </c>
      <c r="N79" s="467">
        <f t="shared" si="99"/>
        <v>48579</v>
      </c>
      <c r="O79" s="467">
        <f t="shared" si="99"/>
        <v>48944</v>
      </c>
      <c r="P79" s="467">
        <f t="shared" ref="P79:Q79" si="100">P22</f>
        <v>49309</v>
      </c>
      <c r="Q79" s="467">
        <f t="shared" si="100"/>
        <v>49674</v>
      </c>
    </row>
    <row r="80" spans="1:17">
      <c r="A80" s="63"/>
    </row>
    <row r="81" spans="1:17">
      <c r="A81" s="63"/>
      <c r="B81" s="1026" t="s">
        <v>443</v>
      </c>
      <c r="C81" s="1027" t="s">
        <v>437</v>
      </c>
      <c r="D81" s="1028" t="s">
        <v>458</v>
      </c>
    </row>
    <row r="82" spans="1:17">
      <c r="A82" s="63"/>
      <c r="B82" s="1029" t="s">
        <v>120</v>
      </c>
      <c r="C82" s="70">
        <f>E17</f>
        <v>0.15</v>
      </c>
      <c r="D82" s="1030">
        <f>G17</f>
        <v>0.8</v>
      </c>
    </row>
    <row r="83" spans="1:17">
      <c r="B83" s="1031" t="s">
        <v>448</v>
      </c>
      <c r="C83" s="1047"/>
      <c r="D83" s="1032">
        <f>H17</f>
        <v>0.19999999999999996</v>
      </c>
    </row>
    <row r="85" spans="1:17">
      <c r="B85" s="69" t="s">
        <v>449</v>
      </c>
      <c r="F85" s="71">
        <v>0</v>
      </c>
      <c r="G85" s="71">
        <f>F91</f>
        <v>3537735.082930414</v>
      </c>
      <c r="H85" s="71">
        <f t="shared" ref="H85:J85" si="101">G91</f>
        <v>3813258.5673699761</v>
      </c>
      <c r="I85" s="71">
        <f t="shared" si="101"/>
        <v>4113354.658163873</v>
      </c>
      <c r="J85" s="71">
        <f t="shared" si="101"/>
        <v>4493008.7603299925</v>
      </c>
      <c r="K85" s="71">
        <f t="shared" ref="K85" si="102">J91</f>
        <v>4909760.5998668009</v>
      </c>
      <c r="L85" s="71">
        <f t="shared" ref="L85" si="103">K91</f>
        <v>0</v>
      </c>
      <c r="M85" s="71">
        <f t="shared" ref="M85" si="104">L91</f>
        <v>0</v>
      </c>
      <c r="N85" s="71">
        <f t="shared" ref="N85" si="105">M91</f>
        <v>0</v>
      </c>
      <c r="O85" s="71">
        <f t="shared" ref="O85:Q85" si="106">N91</f>
        <v>0</v>
      </c>
      <c r="P85" s="71">
        <f t="shared" si="106"/>
        <v>0</v>
      </c>
      <c r="Q85" s="71">
        <f t="shared" si="106"/>
        <v>0</v>
      </c>
    </row>
    <row r="86" spans="1:17">
      <c r="B86" s="69" t="s">
        <v>450</v>
      </c>
      <c r="D86" s="76">
        <f>SUM(F86:Q86)</f>
        <v>3537735.082930414</v>
      </c>
      <c r="F86" s="71">
        <f t="shared" ref="F86:J86" si="107">F43</f>
        <v>3537735.082930414</v>
      </c>
      <c r="G86" s="71">
        <f t="shared" si="107"/>
        <v>0</v>
      </c>
      <c r="H86" s="71">
        <f t="shared" si="107"/>
        <v>0</v>
      </c>
      <c r="I86" s="71">
        <f t="shared" si="107"/>
        <v>0</v>
      </c>
      <c r="J86" s="71">
        <f t="shared" si="107"/>
        <v>0</v>
      </c>
      <c r="K86" s="71">
        <f t="shared" ref="K86:O86" si="108">K43</f>
        <v>0</v>
      </c>
      <c r="L86" s="71">
        <f t="shared" si="108"/>
        <v>0</v>
      </c>
      <c r="M86" s="71">
        <f t="shared" si="108"/>
        <v>0</v>
      </c>
      <c r="N86" s="71">
        <f t="shared" si="108"/>
        <v>0</v>
      </c>
      <c r="O86" s="71">
        <f t="shared" si="108"/>
        <v>0</v>
      </c>
      <c r="P86" s="71">
        <f t="shared" ref="P86:Q86" si="109">P43</f>
        <v>0</v>
      </c>
      <c r="Q86" s="71">
        <f t="shared" si="109"/>
        <v>0</v>
      </c>
    </row>
    <row r="87" spans="1:17">
      <c r="B87" s="69" t="s">
        <v>451</v>
      </c>
      <c r="D87" s="76">
        <f>SUM(F87:Q87)</f>
        <v>3130067.6502991589</v>
      </c>
      <c r="F87" s="71">
        <f>+F85*$C$82</f>
        <v>0</v>
      </c>
      <c r="G87" s="71">
        <f t="shared" ref="G87:J87" si="110">+G85*$C$82</f>
        <v>530660.26243956212</v>
      </c>
      <c r="H87" s="71">
        <f t="shared" si="110"/>
        <v>571988.78510549641</v>
      </c>
      <c r="I87" s="71">
        <f t="shared" si="110"/>
        <v>617003.19872458093</v>
      </c>
      <c r="J87" s="71">
        <f t="shared" si="110"/>
        <v>673951.31404949888</v>
      </c>
      <c r="K87" s="71">
        <f t="shared" ref="K87:O87" si="111">+K85*$C$82</f>
        <v>736464.08998002007</v>
      </c>
      <c r="L87" s="71">
        <f t="shared" si="111"/>
        <v>0</v>
      </c>
      <c r="M87" s="71">
        <f t="shared" si="111"/>
        <v>0</v>
      </c>
      <c r="N87" s="71">
        <f t="shared" si="111"/>
        <v>0</v>
      </c>
      <c r="O87" s="71">
        <f t="shared" si="111"/>
        <v>0</v>
      </c>
      <c r="P87" s="71">
        <f t="shared" ref="P87:Q87" si="112">+P85*$C$82</f>
        <v>0</v>
      </c>
      <c r="Q87" s="71">
        <f t="shared" si="112"/>
        <v>0</v>
      </c>
    </row>
    <row r="88" spans="1:17">
      <c r="B88" s="69" t="s">
        <v>459</v>
      </c>
      <c r="D88" s="76">
        <f>SUM(F88:Q88)</f>
        <v>-4975434.8508176655</v>
      </c>
      <c r="F88" s="71">
        <f t="shared" ref="F88:J88" si="113">F45</f>
        <v>0</v>
      </c>
      <c r="G88" s="71">
        <f t="shared" si="113"/>
        <v>-255136.77799999987</v>
      </c>
      <c r="H88" s="71">
        <f t="shared" si="113"/>
        <v>-271892.69431159989</v>
      </c>
      <c r="I88" s="71">
        <f t="shared" si="113"/>
        <v>-237349.09655846184</v>
      </c>
      <c r="J88" s="71">
        <f t="shared" si="113"/>
        <v>-257199.47451269033</v>
      </c>
      <c r="K88" s="71">
        <f t="shared" ref="K88:O88" si="114">K45</f>
        <v>-3953856.8074349137</v>
      </c>
      <c r="L88" s="71">
        <f t="shared" si="114"/>
        <v>0</v>
      </c>
      <c r="M88" s="71">
        <f t="shared" si="114"/>
        <v>0</v>
      </c>
      <c r="N88" s="71">
        <f t="shared" si="114"/>
        <v>0</v>
      </c>
      <c r="O88" s="71">
        <f t="shared" si="114"/>
        <v>0</v>
      </c>
      <c r="P88" s="71">
        <f t="shared" ref="P88:Q88" si="115">P45</f>
        <v>0</v>
      </c>
      <c r="Q88" s="71">
        <f t="shared" si="115"/>
        <v>0</v>
      </c>
    </row>
    <row r="89" spans="1:17">
      <c r="A89" s="63"/>
      <c r="B89" s="69" t="s">
        <v>460</v>
      </c>
      <c r="D89" s="76">
        <f>SUM(F89:Q89)</f>
        <v>-911594.75629038643</v>
      </c>
      <c r="F89" s="71">
        <f>F68</f>
        <v>0</v>
      </c>
      <c r="G89" s="71">
        <f t="shared" ref="G89:J89" si="116">G68</f>
        <v>0</v>
      </c>
      <c r="H89" s="71">
        <f t="shared" si="116"/>
        <v>0</v>
      </c>
      <c r="I89" s="71">
        <f t="shared" si="116"/>
        <v>0</v>
      </c>
      <c r="J89" s="71">
        <f t="shared" si="116"/>
        <v>0</v>
      </c>
      <c r="K89" s="71">
        <f t="shared" ref="K89:O89" si="117">K68</f>
        <v>-911594.75629038643</v>
      </c>
      <c r="L89" s="71">
        <f t="shared" si="117"/>
        <v>0</v>
      </c>
      <c r="M89" s="71">
        <f t="shared" si="117"/>
        <v>0</v>
      </c>
      <c r="N89" s="71">
        <f t="shared" si="117"/>
        <v>0</v>
      </c>
      <c r="O89" s="71">
        <f t="shared" si="117"/>
        <v>0</v>
      </c>
      <c r="P89" s="71">
        <f t="shared" ref="P89:Q89" si="118">P68</f>
        <v>0</v>
      </c>
      <c r="Q89" s="71">
        <f t="shared" si="118"/>
        <v>0</v>
      </c>
    </row>
    <row r="90" spans="1:17">
      <c r="A90" s="63"/>
      <c r="B90" s="994" t="s">
        <v>462</v>
      </c>
      <c r="C90" s="994"/>
      <c r="D90" s="1048">
        <f>SUM(F90:Q90)</f>
        <v>-780773.126121521</v>
      </c>
      <c r="E90" s="1050"/>
      <c r="F90" s="996">
        <f t="shared" ref="F90:J90" si="119">MIN(0,MAX(-F85-F87-F88-F89,-F75*$D$82))</f>
        <v>0</v>
      </c>
      <c r="G90" s="996">
        <f t="shared" si="119"/>
        <v>0</v>
      </c>
      <c r="H90" s="996">
        <f t="shared" si="119"/>
        <v>0</v>
      </c>
      <c r="I90" s="996">
        <f t="shared" si="119"/>
        <v>0</v>
      </c>
      <c r="J90" s="996">
        <f t="shared" si="119"/>
        <v>0</v>
      </c>
      <c r="K90" s="996">
        <f t="shared" ref="K90:O90" si="120">MIN(0,MAX(-K85-K87-K88-K89,-K75*$D$82))</f>
        <v>-780773.126121521</v>
      </c>
      <c r="L90" s="996">
        <f t="shared" si="120"/>
        <v>0</v>
      </c>
      <c r="M90" s="996">
        <f t="shared" si="120"/>
        <v>0</v>
      </c>
      <c r="N90" s="996">
        <f t="shared" si="120"/>
        <v>0</v>
      </c>
      <c r="O90" s="996">
        <f t="shared" si="120"/>
        <v>0</v>
      </c>
      <c r="P90" s="996">
        <f t="shared" ref="P90:Q90" si="121">MIN(0,MAX(-P85-P87-P88-P89,-P75*$D$82))</f>
        <v>0</v>
      </c>
      <c r="Q90" s="996">
        <f t="shared" si="121"/>
        <v>0</v>
      </c>
    </row>
    <row r="91" spans="1:17">
      <c r="A91" s="63"/>
      <c r="B91" s="69" t="s">
        <v>453</v>
      </c>
      <c r="D91" s="76">
        <f>SUM(D86:D90)</f>
        <v>0</v>
      </c>
      <c r="F91" s="71">
        <f>SUM(F85:F90)</f>
        <v>3537735.082930414</v>
      </c>
      <c r="G91" s="71">
        <f t="shared" ref="G91:J91" si="122">SUM(G85:G90)</f>
        <v>3813258.5673699761</v>
      </c>
      <c r="H91" s="71">
        <f t="shared" si="122"/>
        <v>4113354.658163873</v>
      </c>
      <c r="I91" s="71">
        <f t="shared" si="122"/>
        <v>4493008.7603299925</v>
      </c>
      <c r="J91" s="71">
        <f t="shared" si="122"/>
        <v>4909760.5998668009</v>
      </c>
      <c r="K91" s="71">
        <f t="shared" ref="K91:O91" si="123">SUM(K85:K90)</f>
        <v>0</v>
      </c>
      <c r="L91" s="71">
        <f t="shared" si="123"/>
        <v>0</v>
      </c>
      <c r="M91" s="71">
        <f t="shared" si="123"/>
        <v>0</v>
      </c>
      <c r="N91" s="71">
        <f t="shared" si="123"/>
        <v>0</v>
      </c>
      <c r="O91" s="71">
        <f t="shared" si="123"/>
        <v>0</v>
      </c>
      <c r="P91" s="71">
        <f t="shared" ref="P91:Q91" si="124">SUM(P85:P90)</f>
        <v>0</v>
      </c>
      <c r="Q91" s="71">
        <f t="shared" si="124"/>
        <v>0</v>
      </c>
    </row>
    <row r="92" spans="1:17">
      <c r="A92" s="63"/>
      <c r="F92" s="75"/>
      <c r="G92" s="75"/>
      <c r="H92" s="75"/>
      <c r="I92" s="1051"/>
      <c r="J92" s="75"/>
      <c r="K92" s="75"/>
      <c r="L92" s="75"/>
      <c r="M92" s="75"/>
      <c r="N92" s="75"/>
      <c r="O92" s="75"/>
      <c r="P92" s="75"/>
      <c r="Q92" s="75"/>
    </row>
    <row r="93" spans="1:17">
      <c r="A93" s="63"/>
      <c r="B93" s="1035" t="s">
        <v>422</v>
      </c>
      <c r="C93" s="1036">
        <f>D82</f>
        <v>0.8</v>
      </c>
      <c r="D93" s="1035"/>
      <c r="E93" s="1038">
        <f>SUM(F93:Q93)</f>
        <v>780773.126121521</v>
      </c>
      <c r="F93" s="1038">
        <f>MAX(0,MIN(-(F86+F90),F85+F87))</f>
        <v>0</v>
      </c>
      <c r="G93" s="1038">
        <f t="shared" ref="G93:J93" si="125">MAX(0,MIN(-(G86+G90),G85+G87))</f>
        <v>0</v>
      </c>
      <c r="H93" s="1038">
        <f t="shared" si="125"/>
        <v>0</v>
      </c>
      <c r="I93" s="1038">
        <f t="shared" si="125"/>
        <v>0</v>
      </c>
      <c r="J93" s="1038">
        <f t="shared" si="125"/>
        <v>0</v>
      </c>
      <c r="K93" s="1038">
        <f t="shared" ref="K93:O93" si="126">MAX(0,MIN(-(K86+K90),K85+K87))</f>
        <v>780773.126121521</v>
      </c>
      <c r="L93" s="1038">
        <f t="shared" si="126"/>
        <v>0</v>
      </c>
      <c r="M93" s="1038">
        <f t="shared" si="126"/>
        <v>0</v>
      </c>
      <c r="N93" s="1038">
        <f t="shared" si="126"/>
        <v>0</v>
      </c>
      <c r="O93" s="1038">
        <f t="shared" si="126"/>
        <v>0</v>
      </c>
      <c r="P93" s="1038">
        <f t="shared" ref="P93:Q93" si="127">MAX(0,MIN(-(P86+P90),P85+P87))</f>
        <v>0</v>
      </c>
      <c r="Q93" s="1038">
        <f t="shared" si="127"/>
        <v>0</v>
      </c>
    </row>
    <row r="94" spans="1:17">
      <c r="A94" s="63"/>
      <c r="B94" s="1039" t="s">
        <v>455</v>
      </c>
      <c r="C94" s="1040">
        <f>D83-C95</f>
        <v>0</v>
      </c>
      <c r="D94" s="1039"/>
      <c r="E94" s="1041">
        <f>SUM(F94:Q94)</f>
        <v>0</v>
      </c>
      <c r="F94" s="1041">
        <f t="shared" ref="F94:J94" si="128">-F90/$C$93*$C$94</f>
        <v>0</v>
      </c>
      <c r="G94" s="1041">
        <f t="shared" si="128"/>
        <v>0</v>
      </c>
      <c r="H94" s="1041">
        <f t="shared" si="128"/>
        <v>0</v>
      </c>
      <c r="I94" s="1041">
        <f t="shared" si="128"/>
        <v>0</v>
      </c>
      <c r="J94" s="1041">
        <f t="shared" si="128"/>
        <v>0</v>
      </c>
      <c r="K94" s="1041">
        <f t="shared" ref="K94:O94" si="129">-K90/$C$93*$C$94</f>
        <v>0</v>
      </c>
      <c r="L94" s="1041">
        <f t="shared" si="129"/>
        <v>0</v>
      </c>
      <c r="M94" s="1041">
        <f t="shared" si="129"/>
        <v>0</v>
      </c>
      <c r="N94" s="1041">
        <f t="shared" si="129"/>
        <v>0</v>
      </c>
      <c r="O94" s="1041">
        <f t="shared" si="129"/>
        <v>0</v>
      </c>
      <c r="P94" s="1041">
        <f t="shared" ref="P94:Q94" si="130">-P90/$C$93*$C$94</f>
        <v>0</v>
      </c>
      <c r="Q94" s="1041">
        <f t="shared" si="130"/>
        <v>0</v>
      </c>
    </row>
    <row r="95" spans="1:17">
      <c r="A95" s="63"/>
      <c r="B95" s="1042" t="s">
        <v>427</v>
      </c>
      <c r="C95" s="1043">
        <f>F17</f>
        <v>0.2</v>
      </c>
      <c r="D95" s="1042"/>
      <c r="E95" s="1044">
        <f>SUM(F95:Q95)</f>
        <v>195193.28153038025</v>
      </c>
      <c r="F95" s="1044">
        <f t="shared" ref="F95:J95" si="131">-F90/$C$93*$C$95</f>
        <v>0</v>
      </c>
      <c r="G95" s="1044">
        <f t="shared" si="131"/>
        <v>0</v>
      </c>
      <c r="H95" s="1044">
        <f t="shared" si="131"/>
        <v>0</v>
      </c>
      <c r="I95" s="1044">
        <f t="shared" si="131"/>
        <v>0</v>
      </c>
      <c r="J95" s="1044">
        <f t="shared" si="131"/>
        <v>0</v>
      </c>
      <c r="K95" s="1044">
        <f t="shared" ref="K95:O95" si="132">-K90/$C$93*$C$95</f>
        <v>195193.28153038025</v>
      </c>
      <c r="L95" s="1044">
        <f t="shared" si="132"/>
        <v>0</v>
      </c>
      <c r="M95" s="1044">
        <f t="shared" si="132"/>
        <v>0</v>
      </c>
      <c r="N95" s="1044">
        <f t="shared" si="132"/>
        <v>0</v>
      </c>
      <c r="O95" s="1044">
        <f t="shared" si="132"/>
        <v>0</v>
      </c>
      <c r="P95" s="1044">
        <f t="shared" ref="P95:Q95" si="133">-P90/$C$93*$C$95</f>
        <v>0</v>
      </c>
      <c r="Q95" s="1044">
        <f t="shared" si="133"/>
        <v>0</v>
      </c>
    </row>
    <row r="96" spans="1:17">
      <c r="A96" s="63"/>
    </row>
    <row r="97" spans="1:17">
      <c r="A97" s="63"/>
      <c r="B97" s="1045" t="s">
        <v>456</v>
      </c>
      <c r="C97" s="1045"/>
      <c r="D97" s="1045"/>
      <c r="E97" s="1046">
        <f>SUM(F97:Q97)</f>
        <v>70488.182890310069</v>
      </c>
      <c r="F97" s="1046">
        <f t="shared" ref="F97:J97" si="134">F75-SUM(F93:F95)</f>
        <v>0</v>
      </c>
      <c r="G97" s="1046">
        <f t="shared" si="134"/>
        <v>0</v>
      </c>
      <c r="H97" s="1046">
        <f t="shared" si="134"/>
        <v>0</v>
      </c>
      <c r="I97" s="1046">
        <f t="shared" si="134"/>
        <v>0</v>
      </c>
      <c r="J97" s="1046">
        <f t="shared" si="134"/>
        <v>0</v>
      </c>
      <c r="K97" s="1046">
        <f t="shared" ref="K97:O97" si="135">K75-SUM(K93:K95)</f>
        <v>70488.182890310069</v>
      </c>
      <c r="L97" s="1046">
        <f t="shared" si="135"/>
        <v>0</v>
      </c>
      <c r="M97" s="1046">
        <f t="shared" si="135"/>
        <v>0</v>
      </c>
      <c r="N97" s="1046">
        <f t="shared" si="135"/>
        <v>0</v>
      </c>
      <c r="O97" s="1046">
        <f t="shared" si="135"/>
        <v>0</v>
      </c>
      <c r="P97" s="1046">
        <f t="shared" ref="P97:Q97" si="136">P75-SUM(P93:P95)</f>
        <v>0</v>
      </c>
      <c r="Q97" s="1046">
        <f t="shared" si="136"/>
        <v>0</v>
      </c>
    </row>
    <row r="98" spans="1:17">
      <c r="A98" s="63"/>
    </row>
    <row r="99" spans="1:17">
      <c r="A99" s="63"/>
      <c r="F99" s="68">
        <f>ROUNDUP(F100/12,0)</f>
        <v>0</v>
      </c>
      <c r="G99" s="68">
        <f>ROUNDUP(G100/12,0)</f>
        <v>1</v>
      </c>
      <c r="H99" s="68">
        <f t="shared" ref="H99:Q99" si="137">ROUNDUP(H100/12,0)</f>
        <v>2</v>
      </c>
      <c r="I99" s="68">
        <f t="shared" si="137"/>
        <v>3</v>
      </c>
      <c r="J99" s="68">
        <f t="shared" si="137"/>
        <v>4</v>
      </c>
      <c r="K99" s="68">
        <f t="shared" si="137"/>
        <v>5</v>
      </c>
      <c r="L99" s="68">
        <f t="shared" si="137"/>
        <v>6</v>
      </c>
      <c r="M99" s="68">
        <f t="shared" si="137"/>
        <v>7</v>
      </c>
      <c r="N99" s="68">
        <f t="shared" si="137"/>
        <v>8</v>
      </c>
      <c r="O99" s="68">
        <f t="shared" si="137"/>
        <v>9</v>
      </c>
      <c r="P99" s="68">
        <f t="shared" si="137"/>
        <v>10</v>
      </c>
      <c r="Q99" s="68">
        <f t="shared" si="137"/>
        <v>11</v>
      </c>
    </row>
    <row r="100" spans="1:17">
      <c r="A100" s="63"/>
      <c r="B100" s="464"/>
      <c r="C100" s="465"/>
      <c r="D100" s="465"/>
      <c r="E100" s="465"/>
      <c r="F100" s="466">
        <f t="shared" ref="F100:J101" si="138">F21</f>
        <v>0</v>
      </c>
      <c r="G100" s="466">
        <f t="shared" si="138"/>
        <v>12</v>
      </c>
      <c r="H100" s="466">
        <f t="shared" si="138"/>
        <v>24</v>
      </c>
      <c r="I100" s="466">
        <f t="shared" si="138"/>
        <v>36</v>
      </c>
      <c r="J100" s="466">
        <f t="shared" si="138"/>
        <v>48</v>
      </c>
      <c r="K100" s="466">
        <f t="shared" ref="K100:O100" si="139">K21</f>
        <v>60</v>
      </c>
      <c r="L100" s="466">
        <f t="shared" si="139"/>
        <v>72</v>
      </c>
      <c r="M100" s="466">
        <f t="shared" si="139"/>
        <v>84</v>
      </c>
      <c r="N100" s="466">
        <f t="shared" si="139"/>
        <v>96</v>
      </c>
      <c r="O100" s="466">
        <f t="shared" si="139"/>
        <v>108</v>
      </c>
      <c r="P100" s="466">
        <f t="shared" ref="P100:Q100" si="140">P21</f>
        <v>120</v>
      </c>
      <c r="Q100" s="466">
        <f t="shared" si="140"/>
        <v>132</v>
      </c>
    </row>
    <row r="101" spans="1:17">
      <c r="A101" s="63"/>
      <c r="B101" s="464" t="s">
        <v>463</v>
      </c>
      <c r="C101" s="465"/>
      <c r="D101" s="465"/>
      <c r="E101" s="465"/>
      <c r="F101" s="467">
        <f t="shared" si="138"/>
        <v>45657</v>
      </c>
      <c r="G101" s="467">
        <f t="shared" si="138"/>
        <v>46022</v>
      </c>
      <c r="H101" s="467">
        <f t="shared" si="138"/>
        <v>46387</v>
      </c>
      <c r="I101" s="467">
        <f t="shared" si="138"/>
        <v>46752</v>
      </c>
      <c r="J101" s="467">
        <f t="shared" si="138"/>
        <v>47118</v>
      </c>
      <c r="K101" s="467">
        <f t="shared" ref="K101:O101" si="141">K22</f>
        <v>47483</v>
      </c>
      <c r="L101" s="467">
        <f t="shared" si="141"/>
        <v>47848</v>
      </c>
      <c r="M101" s="467">
        <f t="shared" si="141"/>
        <v>48213</v>
      </c>
      <c r="N101" s="467">
        <f t="shared" si="141"/>
        <v>48579</v>
      </c>
      <c r="O101" s="467">
        <f t="shared" si="141"/>
        <v>48944</v>
      </c>
      <c r="P101" s="467">
        <f t="shared" ref="P101:Q101" si="142">P22</f>
        <v>49309</v>
      </c>
      <c r="Q101" s="467">
        <f t="shared" si="142"/>
        <v>49674</v>
      </c>
    </row>
    <row r="102" spans="1:17">
      <c r="A102" s="63"/>
    </row>
    <row r="103" spans="1:17">
      <c r="A103" s="63"/>
      <c r="B103" s="1026" t="s">
        <v>464</v>
      </c>
      <c r="C103" s="1027" t="s">
        <v>465</v>
      </c>
      <c r="D103" s="1028" t="s">
        <v>458</v>
      </c>
    </row>
    <row r="104" spans="1:17">
      <c r="A104" s="63"/>
      <c r="B104" s="1029" t="s">
        <v>120</v>
      </c>
      <c r="C104" s="70">
        <f>E18</f>
        <v>0.15</v>
      </c>
      <c r="D104" s="1030">
        <f>G18</f>
        <v>0.7</v>
      </c>
    </row>
    <row r="105" spans="1:17">
      <c r="A105" s="63"/>
      <c r="B105" s="1031" t="s">
        <v>448</v>
      </c>
      <c r="C105" s="1047"/>
      <c r="D105" s="1032">
        <f>H18</f>
        <v>0.30000000000000004</v>
      </c>
    </row>
    <row r="106" spans="1:17">
      <c r="A106" s="63"/>
    </row>
    <row r="107" spans="1:17">
      <c r="A107" s="63"/>
      <c r="B107" s="1035" t="s">
        <v>422</v>
      </c>
      <c r="C107" s="1036">
        <f>D104</f>
        <v>0.7</v>
      </c>
      <c r="D107" s="1035"/>
      <c r="E107" s="1038">
        <f>SUM(F107:Q107)</f>
        <v>49341.728023217045</v>
      </c>
      <c r="F107" s="1038">
        <f t="shared" ref="F107:J107" si="143">F97*$D$104</f>
        <v>0</v>
      </c>
      <c r="G107" s="1038">
        <f t="shared" si="143"/>
        <v>0</v>
      </c>
      <c r="H107" s="1038">
        <f t="shared" si="143"/>
        <v>0</v>
      </c>
      <c r="I107" s="1038">
        <f t="shared" si="143"/>
        <v>0</v>
      </c>
      <c r="J107" s="1038">
        <f t="shared" si="143"/>
        <v>0</v>
      </c>
      <c r="K107" s="1038">
        <f t="shared" ref="K107:O107" si="144">K97*$D$104</f>
        <v>49341.728023217045</v>
      </c>
      <c r="L107" s="1038">
        <f t="shared" si="144"/>
        <v>0</v>
      </c>
      <c r="M107" s="1038">
        <f t="shared" si="144"/>
        <v>0</v>
      </c>
      <c r="N107" s="1038">
        <f t="shared" si="144"/>
        <v>0</v>
      </c>
      <c r="O107" s="1038">
        <f t="shared" si="144"/>
        <v>0</v>
      </c>
      <c r="P107" s="1038">
        <f t="shared" ref="P107:Q107" si="145">P97*$D$104</f>
        <v>0</v>
      </c>
      <c r="Q107" s="1038">
        <f t="shared" si="145"/>
        <v>0</v>
      </c>
    </row>
    <row r="108" spans="1:17">
      <c r="A108" s="63"/>
      <c r="B108" s="1039" t="s">
        <v>455</v>
      </c>
      <c r="C108" s="1040">
        <f>D105-C109</f>
        <v>0</v>
      </c>
      <c r="D108" s="1039"/>
      <c r="E108" s="1041">
        <f>SUM(F108:Q108)</f>
        <v>0</v>
      </c>
      <c r="F108" s="1041">
        <f t="shared" ref="F108:J108" si="146">F97*$C$108</f>
        <v>0</v>
      </c>
      <c r="G108" s="1041">
        <f t="shared" si="146"/>
        <v>0</v>
      </c>
      <c r="H108" s="1041">
        <f t="shared" si="146"/>
        <v>0</v>
      </c>
      <c r="I108" s="1041">
        <f t="shared" si="146"/>
        <v>0</v>
      </c>
      <c r="J108" s="1041">
        <f t="shared" si="146"/>
        <v>0</v>
      </c>
      <c r="K108" s="1041">
        <f t="shared" ref="K108:O108" si="147">K97*$C$108</f>
        <v>0</v>
      </c>
      <c r="L108" s="1041">
        <f t="shared" si="147"/>
        <v>0</v>
      </c>
      <c r="M108" s="1041">
        <f t="shared" si="147"/>
        <v>0</v>
      </c>
      <c r="N108" s="1041">
        <f t="shared" si="147"/>
        <v>0</v>
      </c>
      <c r="O108" s="1041">
        <f t="shared" si="147"/>
        <v>0</v>
      </c>
      <c r="P108" s="1041">
        <f t="shared" ref="P108:Q108" si="148">P97*$C$108</f>
        <v>0</v>
      </c>
      <c r="Q108" s="1041">
        <f t="shared" si="148"/>
        <v>0</v>
      </c>
    </row>
    <row r="109" spans="1:17">
      <c r="A109" s="63"/>
      <c r="B109" s="1042" t="s">
        <v>427</v>
      </c>
      <c r="C109" s="1043">
        <f>F18</f>
        <v>0.3</v>
      </c>
      <c r="D109" s="1042"/>
      <c r="E109" s="1044">
        <f>SUM(F109:Q109)</f>
        <v>21146.45486709302</v>
      </c>
      <c r="F109" s="1044">
        <f t="shared" ref="F109:J109" si="149">F97*$C$109</f>
        <v>0</v>
      </c>
      <c r="G109" s="1044">
        <f t="shared" si="149"/>
        <v>0</v>
      </c>
      <c r="H109" s="1044">
        <f t="shared" si="149"/>
        <v>0</v>
      </c>
      <c r="I109" s="1044">
        <f t="shared" si="149"/>
        <v>0</v>
      </c>
      <c r="J109" s="1044">
        <f t="shared" si="149"/>
        <v>0</v>
      </c>
      <c r="K109" s="1044">
        <f t="shared" ref="K109:O109" si="150">K97*$C$109</f>
        <v>21146.45486709302</v>
      </c>
      <c r="L109" s="1044">
        <f t="shared" si="150"/>
        <v>0</v>
      </c>
      <c r="M109" s="1044">
        <f t="shared" si="150"/>
        <v>0</v>
      </c>
      <c r="N109" s="1044">
        <f t="shared" si="150"/>
        <v>0</v>
      </c>
      <c r="O109" s="1044">
        <f t="shared" si="150"/>
        <v>0</v>
      </c>
      <c r="P109" s="1044">
        <f t="shared" ref="P109:Q109" si="151">P97*$C$109</f>
        <v>0</v>
      </c>
      <c r="Q109" s="1044">
        <f t="shared" si="151"/>
        <v>0</v>
      </c>
    </row>
    <row r="110" spans="1:17">
      <c r="A110" s="63"/>
    </row>
    <row r="111" spans="1:17">
      <c r="A111" s="63"/>
      <c r="F111" s="68">
        <f>ROUNDUP(F112/12,0)</f>
        <v>0</v>
      </c>
      <c r="G111" s="68">
        <f>ROUNDUP(G112/12,0)</f>
        <v>1</v>
      </c>
      <c r="H111" s="68">
        <f t="shared" ref="H111:Q111" si="152">ROUNDUP(H112/12,0)</f>
        <v>2</v>
      </c>
      <c r="I111" s="68">
        <f t="shared" si="152"/>
        <v>3</v>
      </c>
      <c r="J111" s="68">
        <f t="shared" si="152"/>
        <v>4</v>
      </c>
      <c r="K111" s="68">
        <f t="shared" si="152"/>
        <v>5</v>
      </c>
      <c r="L111" s="68">
        <f t="shared" si="152"/>
        <v>6</v>
      </c>
      <c r="M111" s="68">
        <f t="shared" si="152"/>
        <v>7</v>
      </c>
      <c r="N111" s="68">
        <f t="shared" si="152"/>
        <v>8</v>
      </c>
      <c r="O111" s="68">
        <f t="shared" si="152"/>
        <v>9</v>
      </c>
      <c r="P111" s="68">
        <f t="shared" si="152"/>
        <v>10</v>
      </c>
      <c r="Q111" s="68">
        <f t="shared" si="152"/>
        <v>11</v>
      </c>
    </row>
    <row r="112" spans="1:17">
      <c r="A112" s="63"/>
      <c r="B112" s="464"/>
      <c r="C112" s="465"/>
      <c r="D112" s="465"/>
      <c r="E112" s="465"/>
      <c r="F112" s="466">
        <f t="shared" ref="F112:J113" si="153">F21</f>
        <v>0</v>
      </c>
      <c r="G112" s="466">
        <f t="shared" si="153"/>
        <v>12</v>
      </c>
      <c r="H112" s="466">
        <f t="shared" si="153"/>
        <v>24</v>
      </c>
      <c r="I112" s="466">
        <f t="shared" si="153"/>
        <v>36</v>
      </c>
      <c r="J112" s="466">
        <f t="shared" si="153"/>
        <v>48</v>
      </c>
      <c r="K112" s="466">
        <f t="shared" ref="K112:O112" si="154">K21</f>
        <v>60</v>
      </c>
      <c r="L112" s="466">
        <f t="shared" si="154"/>
        <v>72</v>
      </c>
      <c r="M112" s="466">
        <f t="shared" si="154"/>
        <v>84</v>
      </c>
      <c r="N112" s="466">
        <f t="shared" si="154"/>
        <v>96</v>
      </c>
      <c r="O112" s="466">
        <f t="shared" si="154"/>
        <v>108</v>
      </c>
      <c r="P112" s="466">
        <f t="shared" ref="P112:Q112" si="155">P21</f>
        <v>120</v>
      </c>
      <c r="Q112" s="466">
        <f t="shared" si="155"/>
        <v>132</v>
      </c>
    </row>
    <row r="113" spans="1:19">
      <c r="A113" s="63"/>
      <c r="B113" s="468" t="s">
        <v>418</v>
      </c>
      <c r="C113" s="465"/>
      <c r="D113" s="465"/>
      <c r="E113" s="465"/>
      <c r="F113" s="467">
        <f t="shared" si="153"/>
        <v>45657</v>
      </c>
      <c r="G113" s="467">
        <f t="shared" si="153"/>
        <v>46022</v>
      </c>
      <c r="H113" s="467">
        <f t="shared" si="153"/>
        <v>46387</v>
      </c>
      <c r="I113" s="467">
        <f t="shared" si="153"/>
        <v>46752</v>
      </c>
      <c r="J113" s="467">
        <f t="shared" si="153"/>
        <v>47118</v>
      </c>
      <c r="K113" s="467">
        <f t="shared" ref="K113:O113" si="156">K22</f>
        <v>47483</v>
      </c>
      <c r="L113" s="467">
        <f t="shared" si="156"/>
        <v>47848</v>
      </c>
      <c r="M113" s="467">
        <f t="shared" si="156"/>
        <v>48213</v>
      </c>
      <c r="N113" s="467">
        <f t="shared" si="156"/>
        <v>48579</v>
      </c>
      <c r="O113" s="467">
        <f t="shared" si="156"/>
        <v>48944</v>
      </c>
      <c r="P113" s="467">
        <f t="shared" ref="P113:Q113" si="157">P22</f>
        <v>49309</v>
      </c>
      <c r="Q113" s="467">
        <f t="shared" si="157"/>
        <v>49674</v>
      </c>
    </row>
    <row r="114" spans="1:19">
      <c r="A114" s="63"/>
    </row>
    <row r="115" spans="1:19">
      <c r="B115" s="197" t="s">
        <v>419</v>
      </c>
    </row>
    <row r="116" spans="1:19">
      <c r="B116" s="469" t="s">
        <v>4</v>
      </c>
      <c r="C116" s="470">
        <f>IRR(F116:Q116)</f>
        <v>0.16302669690399507</v>
      </c>
      <c r="F116" s="71">
        <f>F28</f>
        <v>-3537735.082930414</v>
      </c>
      <c r="G116" s="71">
        <f t="shared" ref="G116:J116" si="158">G28</f>
        <v>255136.77799999987</v>
      </c>
      <c r="H116" s="71">
        <f t="shared" si="158"/>
        <v>271892.69431159989</v>
      </c>
      <c r="I116" s="71">
        <f t="shared" si="158"/>
        <v>237349.09655846184</v>
      </c>
      <c r="J116" s="71">
        <f t="shared" si="158"/>
        <v>257199.47451269033</v>
      </c>
      <c r="K116" s="71">
        <f t="shared" ref="K116:O116" si="159">K28</f>
        <v>6013194.4605219988</v>
      </c>
      <c r="L116" s="71">
        <f t="shared" si="159"/>
        <v>0</v>
      </c>
      <c r="M116" s="71">
        <f t="shared" si="159"/>
        <v>0</v>
      </c>
      <c r="N116" s="71">
        <f t="shared" si="159"/>
        <v>0</v>
      </c>
      <c r="O116" s="71">
        <f t="shared" si="159"/>
        <v>0</v>
      </c>
      <c r="P116" s="71">
        <f t="shared" ref="P116:Q116" si="160">P28</f>
        <v>0</v>
      </c>
      <c r="Q116" s="71">
        <f t="shared" si="160"/>
        <v>0</v>
      </c>
    </row>
    <row r="117" spans="1:19">
      <c r="B117" s="471" t="s">
        <v>420</v>
      </c>
      <c r="C117" s="472">
        <f>SUM(F116:Q116)</f>
        <v>3497037.4209743366</v>
      </c>
    </row>
    <row r="118" spans="1:19">
      <c r="B118" s="471" t="s">
        <v>421</v>
      </c>
      <c r="C118" s="472">
        <f>-SUMIF(F116:Q116,"&lt;0",F116:Q116)</f>
        <v>3537735.082930414</v>
      </c>
    </row>
    <row r="119" spans="1:19">
      <c r="B119" s="473" t="s">
        <v>5</v>
      </c>
      <c r="C119" s="474">
        <f>(C118+C117)/C118</f>
        <v>1.9884961250624889</v>
      </c>
    </row>
    <row r="122" spans="1:19">
      <c r="B122" s="197" t="s">
        <v>422</v>
      </c>
    </row>
    <row r="123" spans="1:19">
      <c r="B123" s="469" t="s">
        <v>4</v>
      </c>
      <c r="C123" s="470">
        <f>IRR(F123:Q123)</f>
        <v>0.15178811469976838</v>
      </c>
      <c r="F123" s="71">
        <f>F107+F93+F71+F50</f>
        <v>-3537735.082930414</v>
      </c>
      <c r="G123" s="71">
        <f t="shared" ref="G123:J123" si="161">G107+G93+G71+G50</f>
        <v>255136.77799999987</v>
      </c>
      <c r="H123" s="71">
        <f t="shared" si="161"/>
        <v>271892.69431159989</v>
      </c>
      <c r="I123" s="71">
        <f t="shared" si="161"/>
        <v>237349.09655846184</v>
      </c>
      <c r="J123" s="71">
        <f t="shared" si="161"/>
        <v>257199.47451269033</v>
      </c>
      <c r="K123" s="71">
        <f t="shared" ref="K123:O123" si="162">K107+K93+K71+K50</f>
        <v>5695566.4178700382</v>
      </c>
      <c r="L123" s="71">
        <f t="shared" si="162"/>
        <v>0</v>
      </c>
      <c r="M123" s="71">
        <f t="shared" si="162"/>
        <v>0</v>
      </c>
      <c r="N123" s="71">
        <f t="shared" si="162"/>
        <v>0</v>
      </c>
      <c r="O123" s="71">
        <f t="shared" si="162"/>
        <v>0</v>
      </c>
      <c r="P123" s="71">
        <f t="shared" ref="P123:Q123" si="163">P107+P93+P71+P50</f>
        <v>0</v>
      </c>
      <c r="Q123" s="71">
        <f t="shared" si="163"/>
        <v>0</v>
      </c>
    </row>
    <row r="124" spans="1:19">
      <c r="B124" s="471" t="s">
        <v>420</v>
      </c>
      <c r="C124" s="472">
        <f>SUM(F123:Q123)</f>
        <v>3179409.3783223759</v>
      </c>
      <c r="E124" s="248" t="s">
        <v>424</v>
      </c>
      <c r="F124" s="249"/>
      <c r="G124" s="249">
        <f>'IRR Waterfall'!G160</f>
        <v>7.211867819923426E-2</v>
      </c>
      <c r="H124" s="249">
        <f>'IRR Waterfall'!H160</f>
        <v>7.6855018235673783E-2</v>
      </c>
      <c r="I124" s="249">
        <f>'IRR Waterfall'!I160</f>
        <v>6.7090692489573958E-2</v>
      </c>
      <c r="J124" s="249">
        <f>'IRR Waterfall'!J160</f>
        <v>7.2701733873086996E-2</v>
      </c>
      <c r="K124" s="249">
        <f>'IRR Waterfall'!K160</f>
        <v>7.4352105414559222E-2</v>
      </c>
      <c r="L124" s="249">
        <f>'IRR Waterfall'!L160</f>
        <v>0</v>
      </c>
      <c r="M124" s="249">
        <f>'IRR Waterfall'!M160</f>
        <v>0</v>
      </c>
      <c r="N124" s="249">
        <f>'IRR Waterfall'!N160</f>
        <v>0</v>
      </c>
      <c r="O124" s="249">
        <f>'IRR Waterfall'!O160</f>
        <v>0</v>
      </c>
      <c r="P124" s="249">
        <f>'IRR Waterfall'!P160</f>
        <v>0</v>
      </c>
      <c r="Q124" s="249">
        <f>'IRR Waterfall'!Q160</f>
        <v>0</v>
      </c>
      <c r="S124" s="252">
        <f>E160</f>
        <v>7.2623645642425641E-2</v>
      </c>
    </row>
    <row r="125" spans="1:19">
      <c r="B125" s="471" t="s">
        <v>421</v>
      </c>
      <c r="C125" s="472">
        <f>-SUMIF(F123:Q123,"&lt;0",F123:Q123)</f>
        <v>3537735.082930414</v>
      </c>
      <c r="S125" s="253"/>
    </row>
    <row r="126" spans="1:19">
      <c r="B126" s="473" t="s">
        <v>5</v>
      </c>
      <c r="C126" s="474">
        <f>(C125+C124)/C125</f>
        <v>1.8987132455629703</v>
      </c>
    </row>
    <row r="129" spans="2:17">
      <c r="B129" s="197" t="s">
        <v>426</v>
      </c>
    </row>
    <row r="130" spans="2:17" hidden="1" outlineLevel="1">
      <c r="B130" s="1052" t="s">
        <v>454</v>
      </c>
      <c r="C130" s="1053">
        <f>SUM(F130:Q130)</f>
        <v>0</v>
      </c>
      <c r="F130" s="71">
        <f t="shared" ref="F130:J130" si="164">-F25</f>
        <v>0</v>
      </c>
      <c r="G130" s="71">
        <f t="shared" si="164"/>
        <v>0</v>
      </c>
      <c r="H130" s="71">
        <f t="shared" si="164"/>
        <v>0</v>
      </c>
      <c r="I130" s="71">
        <f t="shared" si="164"/>
        <v>0</v>
      </c>
      <c r="J130" s="71">
        <f t="shared" si="164"/>
        <v>0</v>
      </c>
      <c r="K130" s="71">
        <f t="shared" ref="K130:O130" si="165">-K25</f>
        <v>0</v>
      </c>
      <c r="L130" s="71">
        <f t="shared" si="165"/>
        <v>0</v>
      </c>
      <c r="M130" s="71">
        <f t="shared" si="165"/>
        <v>0</v>
      </c>
      <c r="N130" s="71">
        <f t="shared" si="165"/>
        <v>0</v>
      </c>
      <c r="O130" s="71">
        <f t="shared" si="165"/>
        <v>0</v>
      </c>
      <c r="P130" s="71">
        <f t="shared" ref="P130:Q130" si="166">-P25</f>
        <v>0</v>
      </c>
      <c r="Q130" s="71">
        <f t="shared" si="166"/>
        <v>0</v>
      </c>
    </row>
    <row r="131" spans="2:17" hidden="1" outlineLevel="1">
      <c r="B131" s="1054" t="s">
        <v>455</v>
      </c>
      <c r="C131" s="1055">
        <f>SUM(F131:Q131)</f>
        <v>0</v>
      </c>
      <c r="F131" s="71">
        <f>(F108-F130)+F94+F72+F51</f>
        <v>0</v>
      </c>
      <c r="G131" s="71">
        <f t="shared" ref="G131:J131" si="167">(G108-G130)+G94+G72+G51</f>
        <v>0</v>
      </c>
      <c r="H131" s="71">
        <f t="shared" si="167"/>
        <v>0</v>
      </c>
      <c r="I131" s="71">
        <f t="shared" si="167"/>
        <v>0</v>
      </c>
      <c r="J131" s="71">
        <f t="shared" si="167"/>
        <v>0</v>
      </c>
      <c r="K131" s="71">
        <f t="shared" ref="K131:O131" si="168">(K108-K130)+K94+K72+K51</f>
        <v>0</v>
      </c>
      <c r="L131" s="71">
        <f t="shared" si="168"/>
        <v>0</v>
      </c>
      <c r="M131" s="71">
        <f t="shared" si="168"/>
        <v>0</v>
      </c>
      <c r="N131" s="71">
        <f t="shared" si="168"/>
        <v>0</v>
      </c>
      <c r="O131" s="71">
        <f t="shared" si="168"/>
        <v>0</v>
      </c>
      <c r="P131" s="71">
        <f t="shared" ref="P131:Q131" si="169">(P108-P130)+P94+P72+P51</f>
        <v>0</v>
      </c>
      <c r="Q131" s="71">
        <f t="shared" si="169"/>
        <v>0</v>
      </c>
    </row>
    <row r="132" spans="2:17" hidden="1" outlineLevel="1">
      <c r="B132" s="1056" t="s">
        <v>420</v>
      </c>
      <c r="C132" s="1057">
        <f>SUM(C130:C131)</f>
        <v>0</v>
      </c>
    </row>
    <row r="133" spans="2:17" hidden="1" outlineLevel="1"/>
    <row r="134" spans="2:17" collapsed="1">
      <c r="B134" s="469" t="s">
        <v>4</v>
      </c>
      <c r="C134" s="470" t="str">
        <f>IFERROR(IRR(F134:Q134),"n/a")</f>
        <v>n/a</v>
      </c>
      <c r="F134" s="1058">
        <f t="shared" ref="F134:J134" si="170">SUM(F130:F131)</f>
        <v>0</v>
      </c>
      <c r="G134" s="1058">
        <f t="shared" si="170"/>
        <v>0</v>
      </c>
      <c r="H134" s="1058">
        <f t="shared" si="170"/>
        <v>0</v>
      </c>
      <c r="I134" s="1058">
        <f t="shared" si="170"/>
        <v>0</v>
      </c>
      <c r="J134" s="1058">
        <f t="shared" si="170"/>
        <v>0</v>
      </c>
      <c r="K134" s="1058">
        <f t="shared" ref="K134:O134" si="171">SUM(K130:K131)</f>
        <v>0</v>
      </c>
      <c r="L134" s="1058">
        <f t="shared" si="171"/>
        <v>0</v>
      </c>
      <c r="M134" s="1058">
        <f t="shared" si="171"/>
        <v>0</v>
      </c>
      <c r="N134" s="1058">
        <f t="shared" si="171"/>
        <v>0</v>
      </c>
      <c r="O134" s="1058">
        <f t="shared" si="171"/>
        <v>0</v>
      </c>
      <c r="P134" s="1058">
        <f t="shared" ref="P134:Q134" si="172">SUM(P130:P131)</f>
        <v>0</v>
      </c>
      <c r="Q134" s="1058">
        <f t="shared" si="172"/>
        <v>0</v>
      </c>
    </row>
    <row r="135" spans="2:17">
      <c r="B135" s="471" t="s">
        <v>420</v>
      </c>
      <c r="C135" s="472">
        <f>C132</f>
        <v>0</v>
      </c>
    </row>
    <row r="136" spans="2:17">
      <c r="B136" s="471" t="s">
        <v>421</v>
      </c>
      <c r="C136" s="472">
        <f>-SUMIF(F134:Q134,"&lt;0",F134:Q134)</f>
        <v>0</v>
      </c>
    </row>
    <row r="137" spans="2:17">
      <c r="B137" s="473" t="s">
        <v>5</v>
      </c>
      <c r="C137" s="474" t="str">
        <f>IFERROR((C136+C135)/C136,"n/a")</f>
        <v>n/a</v>
      </c>
    </row>
    <row r="140" spans="2:17">
      <c r="B140" s="197" t="s">
        <v>427</v>
      </c>
    </row>
    <row r="141" spans="2:17">
      <c r="B141" s="469" t="s">
        <v>4</v>
      </c>
      <c r="C141" s="470" t="str">
        <f>IFERROR(IRR(F141:Q141),"n/a")</f>
        <v>n/a</v>
      </c>
    </row>
    <row r="142" spans="2:17">
      <c r="B142" s="471" t="s">
        <v>420</v>
      </c>
      <c r="C142" s="472">
        <f>SUM(F142:Q142)</f>
        <v>317628.04265196063</v>
      </c>
      <c r="F142" s="996">
        <f t="shared" ref="F142:J142" si="173">F109+F95+F73+F52</f>
        <v>0</v>
      </c>
      <c r="G142" s="996">
        <f t="shared" si="173"/>
        <v>0</v>
      </c>
      <c r="H142" s="996">
        <f t="shared" si="173"/>
        <v>0</v>
      </c>
      <c r="I142" s="996">
        <f t="shared" si="173"/>
        <v>0</v>
      </c>
      <c r="J142" s="996">
        <f t="shared" si="173"/>
        <v>0</v>
      </c>
      <c r="K142" s="996">
        <f t="shared" ref="K142:O142" si="174">K109+K95+K73+K52</f>
        <v>317628.04265196063</v>
      </c>
      <c r="L142" s="996">
        <f t="shared" si="174"/>
        <v>0</v>
      </c>
      <c r="M142" s="996">
        <f t="shared" si="174"/>
        <v>0</v>
      </c>
      <c r="N142" s="996">
        <f t="shared" si="174"/>
        <v>0</v>
      </c>
      <c r="O142" s="996">
        <f t="shared" si="174"/>
        <v>0</v>
      </c>
      <c r="P142" s="996">
        <f t="shared" ref="P142:Q142" si="175">P109+P95+P73+P52</f>
        <v>0</v>
      </c>
      <c r="Q142" s="996">
        <f t="shared" si="175"/>
        <v>0</v>
      </c>
    </row>
    <row r="143" spans="2:17">
      <c r="B143" s="471" t="s">
        <v>421</v>
      </c>
      <c r="C143" s="472" t="s">
        <v>49</v>
      </c>
    </row>
    <row r="144" spans="2:17">
      <c r="B144" s="473" t="s">
        <v>5</v>
      </c>
      <c r="C144" s="474" t="s">
        <v>49</v>
      </c>
    </row>
    <row r="147" spans="1:19">
      <c r="B147" s="197" t="s">
        <v>428</v>
      </c>
    </row>
    <row r="148" spans="1:19">
      <c r="B148" s="469" t="s">
        <v>4</v>
      </c>
      <c r="C148" s="470" t="str">
        <f>IFERROR(IRR(F148:Q148),"n/a")</f>
        <v>n/a</v>
      </c>
      <c r="F148" s="71">
        <f t="shared" ref="F148:J148" si="176">F134+F142</f>
        <v>0</v>
      </c>
      <c r="G148" s="71">
        <f t="shared" si="176"/>
        <v>0</v>
      </c>
      <c r="H148" s="71">
        <f t="shared" si="176"/>
        <v>0</v>
      </c>
      <c r="I148" s="71">
        <f t="shared" si="176"/>
        <v>0</v>
      </c>
      <c r="J148" s="71">
        <f t="shared" si="176"/>
        <v>0</v>
      </c>
      <c r="K148" s="71">
        <f t="shared" ref="K148:O148" si="177">K134+K142</f>
        <v>317628.04265196063</v>
      </c>
      <c r="L148" s="71">
        <f t="shared" si="177"/>
        <v>0</v>
      </c>
      <c r="M148" s="71">
        <f t="shared" si="177"/>
        <v>0</v>
      </c>
      <c r="N148" s="71">
        <f t="shared" si="177"/>
        <v>0</v>
      </c>
      <c r="O148" s="71">
        <f t="shared" si="177"/>
        <v>0</v>
      </c>
      <c r="P148" s="71">
        <f t="shared" ref="P148:Q148" si="178">P134+P142</f>
        <v>0</v>
      </c>
      <c r="Q148" s="71">
        <f t="shared" si="178"/>
        <v>0</v>
      </c>
    </row>
    <row r="149" spans="1:19">
      <c r="B149" s="471" t="s">
        <v>420</v>
      </c>
      <c r="C149" s="472">
        <f>SUM(F148:Q148)</f>
        <v>317628.04265196063</v>
      </c>
    </row>
    <row r="150" spans="1:19">
      <c r="B150" s="471" t="s">
        <v>421</v>
      </c>
      <c r="C150" s="472">
        <f>-SUMIF(F148:Q148,"&lt;0",F148:Q148)</f>
        <v>0</v>
      </c>
    </row>
    <row r="151" spans="1:19">
      <c r="B151" s="473" t="s">
        <v>5</v>
      </c>
      <c r="C151" s="474" t="str">
        <f>IFERROR((C150+C149)/C150,"n/a")</f>
        <v>n/a</v>
      </c>
    </row>
    <row r="152" spans="1:19">
      <c r="C152" s="251"/>
    </row>
    <row r="153" spans="1:19">
      <c r="C153" s="251"/>
    </row>
    <row r="154" spans="1:19">
      <c r="B154" s="483" t="s">
        <v>429</v>
      </c>
      <c r="C154" s="484">
        <f>SUM(F28:Q28)-C124-C132-C142</f>
        <v>0</v>
      </c>
    </row>
    <row r="157" spans="1:19" hidden="1" outlineLevel="1">
      <c r="A157" s="63"/>
      <c r="B157" s="143" t="s">
        <v>272</v>
      </c>
      <c r="C157" s="63"/>
      <c r="D157" s="63"/>
      <c r="E157" s="63"/>
      <c r="F157" s="127">
        <f>IF('Preferred Return Waterfall'!F42&lt;0,0,'Preferred Return Waterfall'!F42)</f>
        <v>0</v>
      </c>
      <c r="G157" s="127">
        <f>IF('Preferred Return Waterfall'!G42&lt;0,0,'Preferred Return Waterfall'!G42)</f>
        <v>255136.77799999987</v>
      </c>
      <c r="H157" s="127">
        <f>IF('Preferred Return Waterfall'!H42&lt;0,0,'Preferred Return Waterfall'!H42)</f>
        <v>271892.69431159989</v>
      </c>
      <c r="I157" s="127">
        <f>IF('Preferred Return Waterfall'!I42&lt;0,0,'Preferred Return Waterfall'!I42)</f>
        <v>237349.09655846184</v>
      </c>
      <c r="J157" s="127">
        <f>IF('Preferred Return Waterfall'!J42&lt;0,0,'Preferred Return Waterfall'!J42)</f>
        <v>257199.47451269033</v>
      </c>
      <c r="K157" s="127">
        <f>IF('Preferred Return Waterfall'!K42&lt;0,0,'Preferred Return Waterfall'!K42)</f>
        <v>277707.05142104533</v>
      </c>
      <c r="L157" s="127">
        <f>IF('Preferred Return Waterfall'!L42&lt;0,0,'Preferred Return Waterfall'!L42)</f>
        <v>0</v>
      </c>
      <c r="M157" s="127">
        <f>IF('Preferred Return Waterfall'!M42&lt;0,0,'Preferred Return Waterfall'!M42)</f>
        <v>0</v>
      </c>
      <c r="N157" s="127">
        <f>IF('Preferred Return Waterfall'!N42&lt;0,0,'Preferred Return Waterfall'!N42)</f>
        <v>0</v>
      </c>
      <c r="O157" s="127">
        <f>IF('Preferred Return Waterfall'!O42&lt;0,0,'Preferred Return Waterfall'!O42)</f>
        <v>0</v>
      </c>
      <c r="P157" s="127">
        <f>IF('Preferred Return Waterfall'!P42&lt;0,0,'Preferred Return Waterfall'!P42)</f>
        <v>0</v>
      </c>
      <c r="Q157" s="127">
        <f>IF('Preferred Return Waterfall'!Q42&lt;0,0,'Preferred Return Waterfall'!Q42)</f>
        <v>0</v>
      </c>
      <c r="S157" s="127"/>
    </row>
    <row r="158" spans="1:19" hidden="1" outlineLevel="1">
      <c r="A158" s="63"/>
      <c r="B158" s="143" t="s">
        <v>39</v>
      </c>
      <c r="C158" s="63"/>
      <c r="D158" s="63"/>
      <c r="E158" s="63"/>
      <c r="F158" s="127">
        <f>IF('Preferred Return Waterfall'!F43&lt;0,0,'Preferred Return Waterfall'!F43)</f>
        <v>0</v>
      </c>
      <c r="G158" s="127">
        <f>IF('Preferred Return Waterfall'!G43&lt;0,0,'Preferred Return Waterfall'!G43)</f>
        <v>0</v>
      </c>
      <c r="H158" s="127">
        <f>IF('Preferred Return Waterfall'!H43&lt;0,0,'Preferred Return Waterfall'!H43)</f>
        <v>0</v>
      </c>
      <c r="I158" s="127">
        <f>IF('Preferred Return Waterfall'!I43&lt;0,0,'Preferred Return Waterfall'!I43)</f>
        <v>0</v>
      </c>
      <c r="J158" s="127">
        <f>IF('Preferred Return Waterfall'!J43&lt;0,0,'Preferred Return Waterfall'!J43)</f>
        <v>0</v>
      </c>
      <c r="K158" s="127">
        <f>IF('Preferred Return Waterfall'!K43&lt;0,0,'Preferred Return Waterfall'!K43)</f>
        <v>5735487.4091009535</v>
      </c>
      <c r="L158" s="127">
        <f>IF('Preferred Return Waterfall'!L43&lt;0,0,'Preferred Return Waterfall'!L43)</f>
        <v>0</v>
      </c>
      <c r="M158" s="127">
        <f>IF('Preferred Return Waterfall'!M43&lt;0,0,'Preferred Return Waterfall'!M43)</f>
        <v>0</v>
      </c>
      <c r="N158" s="127">
        <f>IF('Preferred Return Waterfall'!N43&lt;0,0,'Preferred Return Waterfall'!N43)</f>
        <v>0</v>
      </c>
      <c r="O158" s="127">
        <f>IF('Preferred Return Waterfall'!O43&lt;0,0,'Preferred Return Waterfall'!O43)</f>
        <v>0</v>
      </c>
      <c r="P158" s="127">
        <f>IF('Preferred Return Waterfall'!P43&lt;0,0,'Preferred Return Waterfall'!P43)</f>
        <v>0</v>
      </c>
      <c r="Q158" s="127">
        <f>IF('Preferred Return Waterfall'!Q43&lt;0,0,'Preferred Return Waterfall'!Q43)</f>
        <v>0</v>
      </c>
      <c r="S158" s="127"/>
    </row>
    <row r="159" spans="1:19" hidden="1" outlineLevel="1">
      <c r="A159" s="63"/>
      <c r="B159" s="143" t="s">
        <v>430</v>
      </c>
      <c r="C159" s="63"/>
      <c r="D159" s="63"/>
      <c r="E159" s="63"/>
      <c r="F159" s="127">
        <f t="shared" ref="F159:J159" si="179">IFERROR(F157-(F142*(F157/SUM(F157:F158))),0)</f>
        <v>0</v>
      </c>
      <c r="G159" s="127">
        <f t="shared" si="179"/>
        <v>255136.77799999987</v>
      </c>
      <c r="H159" s="127">
        <f t="shared" si="179"/>
        <v>271892.69431159989</v>
      </c>
      <c r="I159" s="127">
        <f t="shared" si="179"/>
        <v>237349.09655846184</v>
      </c>
      <c r="J159" s="127">
        <f t="shared" si="179"/>
        <v>257199.47451269033</v>
      </c>
      <c r="K159" s="127">
        <f t="shared" ref="K159:O159" si="180">IFERROR(K157-(K142*(K157/SUM(K157:K158))),0)</f>
        <v>263038.05181482655</v>
      </c>
      <c r="L159" s="127">
        <f t="shared" si="180"/>
        <v>0</v>
      </c>
      <c r="M159" s="127">
        <f t="shared" si="180"/>
        <v>0</v>
      </c>
      <c r="N159" s="127">
        <f t="shared" si="180"/>
        <v>0</v>
      </c>
      <c r="O159" s="127">
        <f t="shared" si="180"/>
        <v>0</v>
      </c>
      <c r="P159" s="127">
        <f t="shared" ref="P159:Q159" si="181">IFERROR(P157-(P142*(P157/SUM(P157:P158))),0)</f>
        <v>0</v>
      </c>
      <c r="Q159" s="127">
        <f t="shared" si="181"/>
        <v>0</v>
      </c>
      <c r="S159" s="127"/>
    </row>
    <row r="160" spans="1:19" hidden="1" outlineLevel="1">
      <c r="A160" s="63"/>
      <c r="B160" s="143" t="s">
        <v>431</v>
      </c>
      <c r="C160" s="63"/>
      <c r="D160" s="63"/>
      <c r="E160" s="254">
        <f>SUM(F160:Q160)/'Sensitivity Analysis'!$V$13</f>
        <v>7.2623645642425641E-2</v>
      </c>
      <c r="F160" s="255">
        <f t="shared" ref="F160:J160" si="182">F159/$E$26</f>
        <v>0</v>
      </c>
      <c r="G160" s="255">
        <f t="shared" si="182"/>
        <v>7.211867819923426E-2</v>
      </c>
      <c r="H160" s="255">
        <f t="shared" si="182"/>
        <v>7.6855018235673783E-2</v>
      </c>
      <c r="I160" s="255">
        <f t="shared" si="182"/>
        <v>6.7090692489573958E-2</v>
      </c>
      <c r="J160" s="255">
        <f t="shared" si="182"/>
        <v>7.2701733873086996E-2</v>
      </c>
      <c r="K160" s="255">
        <f t="shared" ref="K160:O160" si="183">K159/$E$26</f>
        <v>7.4352105414559222E-2</v>
      </c>
      <c r="L160" s="255">
        <f t="shared" si="183"/>
        <v>0</v>
      </c>
      <c r="M160" s="255">
        <f t="shared" si="183"/>
        <v>0</v>
      </c>
      <c r="N160" s="255">
        <f t="shared" si="183"/>
        <v>0</v>
      </c>
      <c r="O160" s="255">
        <f t="shared" si="183"/>
        <v>0</v>
      </c>
      <c r="P160" s="255">
        <f t="shared" ref="P160:Q160" si="184">P159/$E$26</f>
        <v>0</v>
      </c>
      <c r="Q160" s="255">
        <f t="shared" si="184"/>
        <v>0</v>
      </c>
    </row>
    <row r="161" spans="1:17" hidden="1" outlineLevel="1">
      <c r="A161" s="63"/>
      <c r="B161" s="63"/>
      <c r="C161" s="63"/>
      <c r="D161" s="63"/>
      <c r="E161" s="253" t="s">
        <v>423</v>
      </c>
      <c r="F161" s="63"/>
      <c r="G161" s="63"/>
      <c r="H161" s="63"/>
      <c r="I161" s="63"/>
      <c r="J161" s="63"/>
      <c r="K161" s="63"/>
      <c r="L161" s="63"/>
      <c r="M161" s="63"/>
      <c r="N161" s="63"/>
      <c r="O161" s="63"/>
      <c r="P161" s="63"/>
      <c r="Q161" s="63"/>
    </row>
    <row r="162" spans="1:17" hidden="1" outlineLevel="1">
      <c r="A162" s="63"/>
      <c r="B162" s="63"/>
      <c r="C162" s="63"/>
      <c r="D162" s="63"/>
      <c r="E162" s="253"/>
      <c r="F162" s="63"/>
      <c r="G162" s="63"/>
      <c r="H162" s="63"/>
      <c r="I162" s="63"/>
      <c r="J162" s="63"/>
      <c r="K162" s="63"/>
      <c r="L162" s="63"/>
      <c r="M162" s="63"/>
      <c r="N162" s="63"/>
      <c r="O162" s="63"/>
      <c r="P162" s="63"/>
      <c r="Q162" s="63"/>
    </row>
    <row r="163" spans="1:17" hidden="1" outlineLevel="1">
      <c r="A163" s="63"/>
      <c r="B163" s="143" t="s">
        <v>432</v>
      </c>
      <c r="C163" s="63"/>
      <c r="D163" s="63"/>
      <c r="E163" s="63"/>
      <c r="F163" s="63"/>
      <c r="G163" s="127">
        <f t="shared" ref="G163:J163" si="185">G123+G134-G159</f>
        <v>0</v>
      </c>
      <c r="H163" s="127">
        <f t="shared" si="185"/>
        <v>0</v>
      </c>
      <c r="I163" s="127">
        <f t="shared" si="185"/>
        <v>0</v>
      </c>
      <c r="J163" s="127">
        <f t="shared" si="185"/>
        <v>0</v>
      </c>
      <c r="K163" s="127">
        <f t="shared" ref="K163:O163" si="186">K123+K134-K159</f>
        <v>5432528.366055212</v>
      </c>
      <c r="L163" s="127">
        <f t="shared" si="186"/>
        <v>0</v>
      </c>
      <c r="M163" s="127">
        <f t="shared" si="186"/>
        <v>0</v>
      </c>
      <c r="N163" s="127">
        <f t="shared" si="186"/>
        <v>0</v>
      </c>
      <c r="O163" s="127">
        <f t="shared" si="186"/>
        <v>0</v>
      </c>
      <c r="P163" s="127">
        <f t="shared" ref="P163:Q163" si="187">P123+P134-P159</f>
        <v>0</v>
      </c>
      <c r="Q163" s="127">
        <f t="shared" si="187"/>
        <v>0</v>
      </c>
    </row>
    <row r="164" spans="1:17" ht="15" hidden="1" outlineLevel="1">
      <c r="A164" s="63"/>
      <c r="B164" s="63"/>
      <c r="C164" s="63"/>
      <c r="D164" s="63"/>
      <c r="E164" s="63"/>
      <c r="F164" s="63"/>
      <c r="G164" s="63"/>
      <c r="H164" s="63"/>
      <c r="I164" s="63"/>
      <c r="J164" s="63"/>
      <c r="K164" s="63"/>
      <c r="L164" s="63"/>
      <c r="M164" s="63"/>
      <c r="N164" s="63"/>
      <c r="O164" s="63"/>
      <c r="P164" s="63"/>
      <c r="Q164" s="63"/>
    </row>
    <row r="165" spans="1:17" hidden="1" outlineLevel="1">
      <c r="B165" s="202" t="s">
        <v>433</v>
      </c>
      <c r="E165" s="204">
        <f>'Executive Summary'!$N$10</f>
        <v>100000</v>
      </c>
      <c r="G165" s="127">
        <f>($E165/$C$118)*G159</f>
        <v>7211.8678199234264</v>
      </c>
      <c r="H165" s="127">
        <f t="shared" ref="H165:J165" si="188">($E165/$C$118)*H159</f>
        <v>7685.5018235673788</v>
      </c>
      <c r="I165" s="127">
        <f t="shared" si="188"/>
        <v>6709.0692489573958</v>
      </c>
      <c r="J165" s="127">
        <f t="shared" si="188"/>
        <v>7270.1733873086996</v>
      </c>
      <c r="K165" s="127">
        <f t="shared" ref="K165:O165" si="189">($E165/$C$118)*K159</f>
        <v>7435.2105414559219</v>
      </c>
      <c r="L165" s="127">
        <f t="shared" si="189"/>
        <v>0</v>
      </c>
      <c r="M165" s="127">
        <f t="shared" si="189"/>
        <v>0</v>
      </c>
      <c r="N165" s="127">
        <f t="shared" si="189"/>
        <v>0</v>
      </c>
      <c r="O165" s="127">
        <f t="shared" si="189"/>
        <v>0</v>
      </c>
      <c r="P165" s="127">
        <f t="shared" ref="P165:Q165" si="190">($E165/$C$118)*P159</f>
        <v>0</v>
      </c>
      <c r="Q165" s="127">
        <f t="shared" si="190"/>
        <v>0</v>
      </c>
    </row>
    <row r="166" spans="1:17" hidden="1" outlineLevel="1">
      <c r="B166" s="202" t="s">
        <v>434</v>
      </c>
      <c r="G166" s="127">
        <f>($E165/$C$118)*G163</f>
        <v>0</v>
      </c>
      <c r="H166" s="127">
        <f t="shared" ref="H166:J166" si="191">($E165/$C$118)*H163</f>
        <v>0</v>
      </c>
      <c r="I166" s="127">
        <f t="shared" si="191"/>
        <v>0</v>
      </c>
      <c r="J166" s="127">
        <f t="shared" si="191"/>
        <v>0</v>
      </c>
      <c r="K166" s="127">
        <f t="shared" ref="K166:O166" si="192">($E165/$C$118)*K163</f>
        <v>153559.50173508422</v>
      </c>
      <c r="L166" s="127">
        <f t="shared" si="192"/>
        <v>0</v>
      </c>
      <c r="M166" s="127">
        <f t="shared" si="192"/>
        <v>0</v>
      </c>
      <c r="N166" s="127">
        <f t="shared" si="192"/>
        <v>0</v>
      </c>
      <c r="O166" s="127">
        <f t="shared" si="192"/>
        <v>0</v>
      </c>
      <c r="P166" s="127">
        <f t="shared" ref="P166:Q166" si="193">($E165/$C$118)*P163</f>
        <v>0</v>
      </c>
      <c r="Q166" s="127">
        <f t="shared" si="193"/>
        <v>0</v>
      </c>
    </row>
    <row r="167" spans="1:17" hidden="1" outlineLevel="1"/>
    <row r="168" spans="1:17" collapsed="1"/>
  </sheetData>
  <sheetProtection password="CC59" sheet="1" objects="1" scenarios="1"/>
  <hyperlinks>
    <hyperlink ref="B2" location="Assumptions!H96" display="Input Assumptions Here" xr:uid="{00000000-0004-0000-0400-000000000000}"/>
  </hyperlinks>
  <printOptions horizontalCentered="1"/>
  <pageMargins left="0.7" right="0.7" top="0.75" bottom="0.75" header="0.3" footer="0.3"/>
  <pageSetup scale="27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272"/>
  <sheetViews>
    <sheetView showGridLines="0" topLeftCell="I158" zoomScale="70" zoomScaleNormal="70" zoomScaleSheetLayoutView="70" workbookViewId="0">
      <selection activeCell="E181" sqref="E181"/>
    </sheetView>
  </sheetViews>
  <sheetFormatPr defaultColWidth="12.54296875" defaultRowHeight="15.5" outlineLevelRow="2"/>
  <cols>
    <col min="1" max="1" width="2.54296875" style="309" customWidth="1"/>
    <col min="2" max="2" width="43.81640625" style="310" customWidth="1"/>
    <col min="3" max="3" width="20.453125" style="310" bestFit="1" customWidth="1"/>
    <col min="4" max="4" width="17" style="310" customWidth="1"/>
    <col min="5" max="5" width="15.81640625" style="310" customWidth="1"/>
    <col min="6" max="6" width="11.1796875" style="310" customWidth="1"/>
    <col min="7" max="7" width="12.453125" style="310" customWidth="1"/>
    <col min="8" max="8" width="14.453125" style="310" customWidth="1"/>
    <col min="9" max="9" width="11.1796875" style="310" customWidth="1"/>
    <col min="10" max="10" width="18.453125" style="310" customWidth="1"/>
    <col min="11" max="11" width="12.453125" style="310" customWidth="1"/>
    <col min="12" max="12" width="3.1796875" style="310" customWidth="1"/>
    <col min="13" max="13" width="15.54296875" style="310" customWidth="1"/>
    <col min="14" max="14" width="14.54296875" style="311" bestFit="1" customWidth="1"/>
    <col min="15" max="15" width="16.54296875" style="310" customWidth="1"/>
    <col min="16" max="16" width="14" style="310" customWidth="1"/>
    <col min="17" max="19" width="12.54296875" style="310" bestFit="1" customWidth="1"/>
    <col min="20" max="20" width="13.81640625" style="310" bestFit="1" customWidth="1"/>
    <col min="21" max="21" width="12.54296875" style="310" bestFit="1" customWidth="1"/>
    <col min="22" max="22" width="15.1796875" style="310" customWidth="1"/>
    <col min="23" max="26" width="13.81640625" style="310" bestFit="1" customWidth="1"/>
    <col min="27" max="27" width="3" style="309" customWidth="1"/>
    <col min="28" max="65" width="13.81640625" style="309" bestFit="1" customWidth="1"/>
    <col min="66" max="67" width="14.54296875" style="309" bestFit="1" customWidth="1"/>
    <col min="68" max="295" width="13" style="309" bestFit="1" customWidth="1"/>
    <col min="296" max="16384" width="12.54296875" style="309"/>
  </cols>
  <sheetData>
    <row r="1" spans="2:26" ht="191.25" customHeight="1"/>
    <row r="2" spans="2:26">
      <c r="B2" s="987" t="s">
        <v>374</v>
      </c>
    </row>
    <row r="3" spans="2:26" ht="7" customHeight="1"/>
    <row r="4" spans="2:26" ht="25" customHeight="1">
      <c r="B4" s="1059" t="s">
        <v>291</v>
      </c>
      <c r="C4" s="480"/>
      <c r="D4" s="480"/>
      <c r="E4" s="480"/>
      <c r="F4" s="480"/>
      <c r="G4" s="480"/>
      <c r="H4" s="480"/>
      <c r="I4" s="480"/>
      <c r="J4" s="480"/>
      <c r="K4" s="480"/>
      <c r="L4" s="480"/>
      <c r="M4" s="480"/>
      <c r="N4" s="1060"/>
      <c r="O4" s="480"/>
      <c r="P4" s="480"/>
      <c r="Q4" s="480"/>
      <c r="R4" s="480"/>
      <c r="S4" s="480"/>
      <c r="T4" s="480"/>
      <c r="U4" s="480"/>
      <c r="V4" s="480"/>
      <c r="W4" s="480"/>
      <c r="X4" s="480"/>
      <c r="Y4" s="480"/>
      <c r="Z4" s="480"/>
    </row>
    <row r="5" spans="2:26" ht="6" customHeight="1" thickBot="1">
      <c r="B5" s="1061"/>
      <c r="C5" s="1061"/>
      <c r="D5" s="1061"/>
      <c r="E5" s="1061"/>
      <c r="F5" s="1061"/>
      <c r="G5" s="1061"/>
      <c r="H5" s="1061"/>
      <c r="I5" s="1061"/>
      <c r="J5" s="1061"/>
      <c r="K5" s="1061"/>
      <c r="L5" s="1061"/>
      <c r="M5" s="1061"/>
      <c r="N5" s="1062"/>
      <c r="O5" s="1061"/>
      <c r="P5" s="1061"/>
      <c r="Q5" s="1061"/>
      <c r="R5" s="1061"/>
      <c r="S5" s="1061"/>
      <c r="T5" s="1061"/>
      <c r="U5" s="1061"/>
      <c r="V5" s="1061"/>
      <c r="W5" s="1061"/>
      <c r="X5" s="1061"/>
      <c r="Y5" s="1061"/>
      <c r="Z5" s="1061"/>
    </row>
    <row r="6" spans="2:26" s="312" customFormat="1" ht="38.25" customHeight="1">
      <c r="B6" s="1063" t="s">
        <v>375</v>
      </c>
      <c r="C6" s="1064" t="s">
        <v>466</v>
      </c>
      <c r="D6" s="1065" t="s">
        <v>467</v>
      </c>
      <c r="E6" s="1065" t="s">
        <v>379</v>
      </c>
      <c r="F6" s="1065" t="s">
        <v>295</v>
      </c>
      <c r="G6" s="1065" t="s">
        <v>296</v>
      </c>
      <c r="H6" s="1065" t="s">
        <v>297</v>
      </c>
      <c r="I6" s="1065" t="s">
        <v>468</v>
      </c>
      <c r="J6" s="1065" t="s">
        <v>469</v>
      </c>
      <c r="K6" s="1066" t="s">
        <v>470</v>
      </c>
      <c r="N6" s="1067"/>
      <c r="O6" s="1068" t="s">
        <v>471</v>
      </c>
      <c r="P6" s="1069"/>
      <c r="Q6" s="1069"/>
      <c r="R6" s="1069"/>
      <c r="S6" s="1069"/>
      <c r="T6" s="1070"/>
      <c r="U6" s="313"/>
      <c r="V6" s="313"/>
      <c r="W6" s="1071"/>
      <c r="X6" s="1071"/>
      <c r="Y6" s="1071"/>
      <c r="Z6" s="1071"/>
    </row>
    <row r="7" spans="2:26">
      <c r="B7" s="1072" t="s">
        <v>472</v>
      </c>
      <c r="C7" s="1073">
        <f>Assumptions!$J$143</f>
        <v>0.2</v>
      </c>
      <c r="D7" s="1074">
        <f>C7*$D$12</f>
        <v>707547.01658608287</v>
      </c>
      <c r="E7" s="1075">
        <f>Assumptions!$J$144</f>
        <v>0.12</v>
      </c>
      <c r="F7" s="1076">
        <f>1-G7</f>
        <v>1</v>
      </c>
      <c r="G7" s="1076">
        <f>Assumptions!$J$147</f>
        <v>0</v>
      </c>
      <c r="H7" s="1077" t="str">
        <f>Assumptions!$J$148</f>
        <v>No</v>
      </c>
      <c r="I7" s="1077" t="s">
        <v>136</v>
      </c>
      <c r="J7" s="1078">
        <f>IFERROR(IF(I7="Yes",(D7/SUMIFS($D$7:$D$11,$I$7:$I$11,"Yes")),0),0)</f>
        <v>0</v>
      </c>
      <c r="K7" s="1079">
        <v>0</v>
      </c>
      <c r="O7" s="1080"/>
      <c r="P7" s="1080"/>
      <c r="Q7" s="1080"/>
      <c r="R7" s="1080"/>
      <c r="S7" s="1080"/>
      <c r="T7" s="1081"/>
      <c r="U7" s="313"/>
      <c r="V7" s="313"/>
      <c r="W7" s="1061"/>
      <c r="X7" s="1061"/>
      <c r="Y7" s="1061"/>
      <c r="Z7" s="1061"/>
    </row>
    <row r="8" spans="2:26">
      <c r="B8" s="1072" t="s">
        <v>473</v>
      </c>
      <c r="C8" s="1073">
        <f>Assumptions!$K$143</f>
        <v>0.5</v>
      </c>
      <c r="D8" s="1074">
        <f t="shared" ref="D8:D11" si="0">C8*$D$12</f>
        <v>1768867.541465207</v>
      </c>
      <c r="E8" s="1075">
        <f>Assumptions!$K$144</f>
        <v>0.08</v>
      </c>
      <c r="F8" s="1075">
        <f>1-G8</f>
        <v>0.8</v>
      </c>
      <c r="G8" s="1075">
        <f>Assumptions!$K$147</f>
        <v>0.2</v>
      </c>
      <c r="H8" s="1082" t="str">
        <f>Assumptions!$K$148</f>
        <v>No</v>
      </c>
      <c r="I8" s="1077" t="s">
        <v>474</v>
      </c>
      <c r="J8" s="1078">
        <f>IFERROR(IF(I8="Yes",(D8/SUMIFS($D$7:$D$11,$I$7:$I$11,"Yes")),0),0)</f>
        <v>0.62499999999999989</v>
      </c>
      <c r="K8" s="1083">
        <f>IFERROR(D8/SUM($D$8:$D$11),0)</f>
        <v>0.62499999999999989</v>
      </c>
      <c r="O8" s="1080"/>
      <c r="P8" s="1084" t="s">
        <v>278</v>
      </c>
      <c r="Q8" s="1084" t="s">
        <v>278</v>
      </c>
      <c r="R8" s="1084"/>
      <c r="S8" s="1084" t="s">
        <v>475</v>
      </c>
      <c r="T8" s="1081"/>
      <c r="U8" s="313"/>
      <c r="V8" s="313"/>
      <c r="W8" s="1061"/>
      <c r="X8" s="1061"/>
      <c r="Y8" s="1061"/>
      <c r="Z8" s="1061"/>
    </row>
    <row r="9" spans="2:26">
      <c r="B9" s="1085" t="s">
        <v>476</v>
      </c>
      <c r="C9" s="1086">
        <f>Assumptions!$L$143</f>
        <v>0.1</v>
      </c>
      <c r="D9" s="1087">
        <f t="shared" si="0"/>
        <v>353773.50829304144</v>
      </c>
      <c r="E9" s="1088">
        <f>Assumptions!$L$144</f>
        <v>7.0000000000000007E-2</v>
      </c>
      <c r="F9" s="1088">
        <f>1-G9</f>
        <v>0.8</v>
      </c>
      <c r="G9" s="1088">
        <f>Assumptions!$L$147</f>
        <v>0.2</v>
      </c>
      <c r="H9" s="1089" t="str">
        <f>Assumptions!$L$148</f>
        <v>No</v>
      </c>
      <c r="I9" s="1077" t="s">
        <v>474</v>
      </c>
      <c r="J9" s="1078">
        <f>IFERROR(IF(I9="Yes",(D9/SUMIFS($D$7:$D$11,$I$7:$I$11,"Yes")),0),0)</f>
        <v>0.125</v>
      </c>
      <c r="K9" s="1090">
        <f>IFERROR(D9/SUM($D$8:$D$11),0)</f>
        <v>0.125</v>
      </c>
      <c r="O9" s="1080"/>
      <c r="P9" s="1084" t="s">
        <v>477</v>
      </c>
      <c r="Q9" s="1084" t="s">
        <v>280</v>
      </c>
      <c r="R9" s="1091" t="s">
        <v>28</v>
      </c>
      <c r="S9" s="1084" t="s">
        <v>478</v>
      </c>
      <c r="T9" s="1081"/>
      <c r="U9" s="313"/>
      <c r="V9" s="313"/>
      <c r="W9" s="1061"/>
      <c r="X9" s="1061"/>
      <c r="Y9" s="1061"/>
      <c r="Z9" s="1061"/>
    </row>
    <row r="10" spans="2:26">
      <c r="B10" s="1085" t="s">
        <v>479</v>
      </c>
      <c r="C10" s="1086">
        <f>Assumptions!$M$143</f>
        <v>0.1</v>
      </c>
      <c r="D10" s="1087">
        <f t="shared" si="0"/>
        <v>353773.50829304144</v>
      </c>
      <c r="E10" s="1088">
        <f>Assumptions!$M$144</f>
        <v>0.06</v>
      </c>
      <c r="F10" s="1088">
        <f>1-G10</f>
        <v>0.8</v>
      </c>
      <c r="G10" s="1088">
        <f>Assumptions!$M$147</f>
        <v>0.2</v>
      </c>
      <c r="H10" s="1089" t="str">
        <f>Assumptions!$M$148</f>
        <v>No</v>
      </c>
      <c r="I10" s="1077" t="s">
        <v>474</v>
      </c>
      <c r="J10" s="1078">
        <f>IFERROR(IF(I10="Yes",(D10/SUMIFS($D$7:$D$11,$I$7:$I$11,"Yes")),0),0)</f>
        <v>0.125</v>
      </c>
      <c r="K10" s="1090">
        <f>IFERROR(D10/SUM($D$8:$D$11),0)</f>
        <v>0.125</v>
      </c>
      <c r="O10" s="1092" t="s">
        <v>480</v>
      </c>
      <c r="P10" s="1093">
        <f>N205</f>
        <v>0</v>
      </c>
      <c r="Q10" s="1094" t="s">
        <v>49</v>
      </c>
      <c r="R10" s="1095">
        <f>SUM(P10:Q10)</f>
        <v>0</v>
      </c>
      <c r="S10" s="1096">
        <f>IFERROR(R10/(R10+D20),0)</f>
        <v>0</v>
      </c>
      <c r="T10" s="1081"/>
      <c r="U10" s="313"/>
      <c r="V10" s="313"/>
      <c r="W10" s="1061"/>
      <c r="X10" s="1061"/>
      <c r="Y10" s="1061"/>
      <c r="Z10" s="1061"/>
    </row>
    <row r="11" spans="2:26">
      <c r="B11" s="1072" t="s">
        <v>481</v>
      </c>
      <c r="C11" s="1073">
        <f>Assumptions!$N$143</f>
        <v>0.1</v>
      </c>
      <c r="D11" s="1074">
        <f t="shared" si="0"/>
        <v>353773.50829304144</v>
      </c>
      <c r="E11" s="1075">
        <f>Assumptions!$N$144</f>
        <v>0.05</v>
      </c>
      <c r="F11" s="1075">
        <f>1-G11</f>
        <v>0.8</v>
      </c>
      <c r="G11" s="1075">
        <f>Assumptions!$N$147</f>
        <v>0.2</v>
      </c>
      <c r="H11" s="1082" t="str">
        <f>Assumptions!$N$148</f>
        <v>No</v>
      </c>
      <c r="I11" s="1077" t="s">
        <v>474</v>
      </c>
      <c r="J11" s="1078">
        <f>IFERROR(IF(I11="Yes",(D11/SUMIFS($D$7:$D$11,$I$7:$I$11,"Yes")),0),0)</f>
        <v>0.125</v>
      </c>
      <c r="K11" s="1083">
        <f>IFERROR(D11/SUM($D$8:$D$11),0)</f>
        <v>0.125</v>
      </c>
      <c r="O11" s="1092" t="s">
        <v>284</v>
      </c>
      <c r="P11" s="1093">
        <f>N206</f>
        <v>0</v>
      </c>
      <c r="Q11" s="1093">
        <f>N211+N200</f>
        <v>255820.75462160824</v>
      </c>
      <c r="R11" s="1095">
        <f>SUM(P11:Q11)</f>
        <v>255820.75462160824</v>
      </c>
      <c r="S11" s="1096">
        <f>IFERROR(R11/(R11+E20),0)</f>
        <v>0.12876986531739476</v>
      </c>
      <c r="T11" s="1081"/>
      <c r="U11" s="313"/>
      <c r="V11" s="313"/>
      <c r="W11" s="1061"/>
      <c r="X11" s="1061"/>
      <c r="Y11" s="1061"/>
      <c r="Z11" s="1061"/>
    </row>
    <row r="12" spans="2:26" ht="16" thickBot="1">
      <c r="B12" s="1097" t="s">
        <v>111</v>
      </c>
      <c r="C12" s="1098" t="str">
        <f>IF(D12&lt;SUM(D7:D11),"ERROR - check LP Equity","")</f>
        <v/>
      </c>
      <c r="D12" s="1099">
        <f>Assumptions!J70</f>
        <v>3537735.082930414</v>
      </c>
      <c r="E12" s="1100"/>
      <c r="F12" s="1100"/>
      <c r="G12" s="1101"/>
      <c r="H12" s="1100"/>
      <c r="I12" s="1100"/>
      <c r="J12" s="1102" t="str">
        <f>IF(SUM(J7:J11)&lt;100%,"ERROR - Escrow Not Returned","")</f>
        <v/>
      </c>
      <c r="K12" s="1103"/>
      <c r="O12" s="1092" t="s">
        <v>292</v>
      </c>
      <c r="P12" s="1093">
        <f>N207</f>
        <v>0</v>
      </c>
      <c r="Q12" s="1093">
        <f>N212+N201</f>
        <v>51164.150924321657</v>
      </c>
      <c r="R12" s="1095">
        <f>SUM(P12:Q12)</f>
        <v>51164.150924321657</v>
      </c>
      <c r="S12" s="1096">
        <f>IFERROR(R12/(R12+F20),0)</f>
        <v>0.13476965315839498</v>
      </c>
      <c r="T12" s="1081"/>
      <c r="U12" s="313"/>
      <c r="V12" s="313"/>
      <c r="W12" s="1061"/>
      <c r="X12" s="1061"/>
      <c r="Y12" s="1061"/>
      <c r="Z12" s="1061"/>
    </row>
    <row r="13" spans="2:26">
      <c r="B13" s="313"/>
      <c r="C13" s="313"/>
      <c r="D13" s="313"/>
      <c r="E13" s="313"/>
      <c r="F13" s="313"/>
      <c r="G13" s="313"/>
      <c r="H13" s="313"/>
      <c r="I13" s="313"/>
      <c r="J13" s="313"/>
      <c r="K13" s="313"/>
      <c r="L13" s="313"/>
      <c r="M13" s="313"/>
      <c r="N13" s="1104"/>
      <c r="O13" s="1092" t="s">
        <v>293</v>
      </c>
      <c r="P13" s="1093">
        <f>N208</f>
        <v>0</v>
      </c>
      <c r="Q13" s="1093">
        <f>N213+N202</f>
        <v>51164.150924321657</v>
      </c>
      <c r="R13" s="1095">
        <f>SUM(P13:Q13)</f>
        <v>51164.150924321657</v>
      </c>
      <c r="S13" s="1096">
        <f>IFERROR(R13/(R13+G20),0)</f>
        <v>0.14135586164646116</v>
      </c>
      <c r="T13" s="1081"/>
      <c r="U13" s="1105"/>
      <c r="V13" s="313"/>
      <c r="W13" s="1061"/>
      <c r="X13" s="1061"/>
      <c r="Y13" s="1061"/>
      <c r="Z13" s="1061"/>
    </row>
    <row r="14" spans="2:26">
      <c r="B14" s="1106" t="s">
        <v>0</v>
      </c>
      <c r="C14" s="1107"/>
      <c r="D14" s="1107"/>
      <c r="E14" s="1107"/>
      <c r="F14" s="1107"/>
      <c r="G14" s="1107"/>
      <c r="H14" s="1107"/>
      <c r="I14" s="1107"/>
      <c r="J14" s="1107"/>
      <c r="K14" s="1107"/>
      <c r="L14" s="1107"/>
      <c r="M14" s="1107"/>
      <c r="N14" s="1104"/>
      <c r="O14" s="1092" t="s">
        <v>294</v>
      </c>
      <c r="P14" s="1093">
        <f>N209</f>
        <v>0</v>
      </c>
      <c r="Q14" s="1093">
        <f>N214+N203</f>
        <v>51164.150924321657</v>
      </c>
      <c r="R14" s="1095">
        <f>SUM(P14:Q14)</f>
        <v>51164.150924321657</v>
      </c>
      <c r="S14" s="1096">
        <f>IFERROR(R14/(R14+H20),0)</f>
        <v>0.14861888362412942</v>
      </c>
      <c r="T14" s="1081"/>
      <c r="U14" s="313"/>
      <c r="V14" s="313"/>
      <c r="W14" s="1108"/>
      <c r="X14" s="1108"/>
      <c r="Y14" s="1108"/>
      <c r="Z14" s="1108"/>
    </row>
    <row r="15" spans="2:26">
      <c r="B15" s="1109"/>
      <c r="C15" s="1110" t="s">
        <v>2</v>
      </c>
      <c r="D15" s="1110" t="s">
        <v>482</v>
      </c>
      <c r="E15" s="1111" t="s">
        <v>483</v>
      </c>
      <c r="F15" s="1111" t="s">
        <v>484</v>
      </c>
      <c r="G15" s="1111" t="s">
        <v>485</v>
      </c>
      <c r="H15" s="1111" t="s">
        <v>486</v>
      </c>
      <c r="I15" s="1111"/>
      <c r="J15" s="1112" t="s">
        <v>487</v>
      </c>
      <c r="K15" s="1113"/>
      <c r="L15" s="1113"/>
      <c r="M15" s="1114"/>
      <c r="N15" s="1104"/>
      <c r="O15" s="1080"/>
      <c r="P15" s="1115">
        <f>SUM(P10:P14)</f>
        <v>0</v>
      </c>
      <c r="Q15" s="1115">
        <f>SUM(Q10:Q14)</f>
        <v>409313.20739457326</v>
      </c>
      <c r="R15" s="1115">
        <f>SUM(R10:R14)</f>
        <v>409313.20739457326</v>
      </c>
      <c r="S15" s="1096">
        <f>R15/(C20)</f>
        <v>0.1170457041550706</v>
      </c>
      <c r="T15" s="1081"/>
      <c r="U15" s="1116"/>
      <c r="V15" s="313"/>
      <c r="W15" s="1108"/>
      <c r="X15" s="1108"/>
      <c r="Y15" s="1108"/>
      <c r="Z15" s="1108"/>
    </row>
    <row r="16" spans="2:26">
      <c r="B16" s="1117" t="s">
        <v>75</v>
      </c>
      <c r="C16" s="1118">
        <f>N45</f>
        <v>7.345293326641969E-2</v>
      </c>
      <c r="D16" s="1118">
        <f>N62</f>
        <v>0.12</v>
      </c>
      <c r="E16" s="1119">
        <f>N108</f>
        <v>6.3179399899629535E-2</v>
      </c>
      <c r="F16" s="1119">
        <f>H129</f>
        <v>6.3179399899629535E-2</v>
      </c>
      <c r="G16" s="1119">
        <f>H151</f>
        <v>6.1363233316604912E-2</v>
      </c>
      <c r="H16" s="1120">
        <f>H173</f>
        <v>5.1363233316604931E-2</v>
      </c>
      <c r="I16" s="1121"/>
      <c r="J16" s="1122" t="s">
        <v>488</v>
      </c>
      <c r="K16" s="1121"/>
      <c r="L16" s="1121"/>
      <c r="M16" s="1123">
        <f>N197</f>
        <v>150000</v>
      </c>
      <c r="N16" s="1104"/>
      <c r="O16" s="1124"/>
      <c r="P16" s="1124"/>
      <c r="Q16" s="1124"/>
      <c r="R16" s="1125">
        <f>R15-M18-M19</f>
        <v>0</v>
      </c>
      <c r="S16" s="1126" t="s">
        <v>18</v>
      </c>
      <c r="T16" s="1127"/>
      <c r="U16" s="313"/>
      <c r="V16" s="313"/>
      <c r="W16" s="1108"/>
      <c r="X16" s="1108"/>
      <c r="Y16" s="1108"/>
      <c r="Z16" s="1108"/>
    </row>
    <row r="17" spans="2:26">
      <c r="B17" s="1128" t="s">
        <v>4</v>
      </c>
      <c r="C17" s="1119">
        <f>C35</f>
        <v>0.16302669690399507</v>
      </c>
      <c r="D17" s="1119">
        <f>H57</f>
        <v>0.11999999999999988</v>
      </c>
      <c r="E17" s="1119">
        <f>H102</f>
        <v>0.15935476710400565</v>
      </c>
      <c r="F17" s="1119">
        <f>H124</f>
        <v>0.15318023170495487</v>
      </c>
      <c r="G17" s="1119">
        <f>H146</f>
        <v>0.14645669138728246</v>
      </c>
      <c r="H17" s="1120">
        <f>H168</f>
        <v>0.13814501222397291</v>
      </c>
      <c r="I17" s="1121"/>
      <c r="J17" s="1122" t="s">
        <v>489</v>
      </c>
      <c r="K17" s="1121"/>
      <c r="L17" s="1121"/>
      <c r="M17" s="1123">
        <f>N198</f>
        <v>117419.2876095504</v>
      </c>
      <c r="N17" s="1104"/>
      <c r="U17" s="313"/>
      <c r="V17" s="313"/>
      <c r="W17" s="1108"/>
      <c r="X17" s="1108"/>
      <c r="Y17" s="1108"/>
      <c r="Z17" s="1108"/>
    </row>
    <row r="18" spans="2:26">
      <c r="B18" s="1128" t="s">
        <v>5</v>
      </c>
      <c r="C18" s="1129">
        <f>C36</f>
        <v>1.9884961250624884</v>
      </c>
      <c r="D18" s="1129">
        <f>H60</f>
        <v>1.6</v>
      </c>
      <c r="E18" s="1129">
        <f>H105</f>
        <v>1.9784961250624884</v>
      </c>
      <c r="F18" s="1129">
        <f>H127</f>
        <v>1.9284961250624888</v>
      </c>
      <c r="G18" s="1129">
        <f>H149</f>
        <v>1.8784961250624888</v>
      </c>
      <c r="H18" s="1130">
        <f>H171</f>
        <v>1.8284961250624885</v>
      </c>
      <c r="I18" s="1121"/>
      <c r="J18" s="1122" t="s">
        <v>490</v>
      </c>
      <c r="K18" s="1121"/>
      <c r="L18" s="1121"/>
      <c r="M18" s="1123">
        <f>N216</f>
        <v>0</v>
      </c>
      <c r="N18" s="1131"/>
      <c r="O18" s="1132"/>
      <c r="U18" s="313"/>
      <c r="V18" s="313"/>
      <c r="W18" s="1108"/>
      <c r="X18" s="1108"/>
      <c r="Y18" s="1108"/>
      <c r="Z18" s="1108"/>
    </row>
    <row r="19" spans="2:26">
      <c r="B19" s="1128" t="s">
        <v>6</v>
      </c>
      <c r="C19" s="1118">
        <f>((C18-1)*100%)/Assumptions!$E$55</f>
        <v>0.19769922501249768</v>
      </c>
      <c r="D19" s="1133">
        <f>IFERROR(((D18-1)*100%)/Assumptions!$E$55,"n/a")</f>
        <v>0.12000000000000002</v>
      </c>
      <c r="E19" s="1133">
        <f>IFERROR(((E18-1)*100%)/Assumptions!$E$55,"n/a")</f>
        <v>0.19569922501249767</v>
      </c>
      <c r="F19" s="1133">
        <f>IFERROR(((F18-1)*100%)/Assumptions!$E$55,"n/a")</f>
        <v>0.18569922501249775</v>
      </c>
      <c r="G19" s="1133">
        <f>IFERROR(((G18-1)*100%)/Assumptions!$E$55,"n/a")</f>
        <v>0.17569922501249774</v>
      </c>
      <c r="H19" s="1133">
        <f>IFERROR(((H18-1)*100%)/Assumptions!$E$55,"n/a")</f>
        <v>0.1656992250124977</v>
      </c>
      <c r="I19" s="1121"/>
      <c r="J19" s="1134" t="s">
        <v>280</v>
      </c>
      <c r="K19" s="1121"/>
      <c r="L19" s="1121"/>
      <c r="M19" s="1123">
        <f>N217</f>
        <v>409313.20739457314</v>
      </c>
      <c r="N19" s="1135"/>
      <c r="O19" s="1121"/>
      <c r="P19" s="1121"/>
      <c r="Q19" s="1121"/>
      <c r="R19" s="1121"/>
      <c r="S19" s="1121"/>
      <c r="T19" s="1121"/>
      <c r="U19" s="313"/>
      <c r="V19" s="313"/>
      <c r="W19" s="1136"/>
      <c r="X19" s="1136"/>
      <c r="Y19" s="1136"/>
      <c r="Z19" s="1136"/>
    </row>
    <row r="20" spans="2:26">
      <c r="B20" s="1137" t="s">
        <v>58</v>
      </c>
      <c r="C20" s="1138">
        <f>N32</f>
        <v>3497037.4209743366</v>
      </c>
      <c r="D20" s="1139">
        <f>H58</f>
        <v>424528.20995164977</v>
      </c>
      <c r="E20" s="1139">
        <f>H103</f>
        <v>1730830.0350725155</v>
      </c>
      <c r="F20" s="1139">
        <f>H125</f>
        <v>328477.33159985126</v>
      </c>
      <c r="G20" s="1139">
        <f>H147</f>
        <v>310788.65618519904</v>
      </c>
      <c r="H20" s="1139">
        <f>H169</f>
        <v>293099.980770547</v>
      </c>
      <c r="I20" s="1140"/>
      <c r="J20" s="1141" t="s">
        <v>491</v>
      </c>
      <c r="K20" s="1142"/>
      <c r="L20" s="1143"/>
      <c r="M20" s="1144">
        <f>SUM(M16:M19)</f>
        <v>676732.49500412354</v>
      </c>
      <c r="N20" s="1145"/>
      <c r="O20" s="1146"/>
      <c r="S20" s="1147"/>
      <c r="T20" s="1147"/>
      <c r="U20" s="1147"/>
      <c r="V20" s="1147"/>
      <c r="W20" s="1147"/>
      <c r="X20" s="1147"/>
      <c r="Y20" s="1147"/>
      <c r="Z20" s="1147"/>
    </row>
    <row r="21" spans="2:26">
      <c r="B21" s="1061"/>
      <c r="C21" s="1061"/>
      <c r="D21" s="1061"/>
      <c r="E21" s="1061"/>
      <c r="F21" s="1061"/>
      <c r="G21" s="1061"/>
      <c r="H21" s="1061"/>
      <c r="I21" s="1061"/>
      <c r="J21" s="1061"/>
      <c r="K21" s="1061"/>
      <c r="L21" s="1061"/>
      <c r="M21" s="1148">
        <f>ROUND((C20-D20-E20-H20-M19-M18-F20-G20),2)</f>
        <v>0</v>
      </c>
      <c r="N21" s="1149" t="s">
        <v>492</v>
      </c>
      <c r="O21" s="1150">
        <f>ROUNDUP(O22/12,0)</f>
        <v>0</v>
      </c>
      <c r="P21" s="1150">
        <f>ROUNDUP(P22/12,0)</f>
        <v>1</v>
      </c>
      <c r="Q21" s="1150">
        <f>ROUNDUP(Q22/12,0)</f>
        <v>2</v>
      </c>
      <c r="R21" s="1150">
        <f t="shared" ref="R21:Z21" si="1">ROUNDUP(R22/12,0)</f>
        <v>3</v>
      </c>
      <c r="S21" s="1150">
        <f t="shared" si="1"/>
        <v>4</v>
      </c>
      <c r="T21" s="1150">
        <f t="shared" si="1"/>
        <v>5</v>
      </c>
      <c r="U21" s="1150">
        <f t="shared" si="1"/>
        <v>6</v>
      </c>
      <c r="V21" s="1150">
        <f t="shared" si="1"/>
        <v>7</v>
      </c>
      <c r="W21" s="1150">
        <f t="shared" si="1"/>
        <v>8</v>
      </c>
      <c r="X21" s="1150">
        <f t="shared" si="1"/>
        <v>9</v>
      </c>
      <c r="Y21" s="1150">
        <f t="shared" si="1"/>
        <v>10</v>
      </c>
      <c r="Z21" s="1150">
        <f t="shared" si="1"/>
        <v>11</v>
      </c>
    </row>
    <row r="22" spans="2:26" outlineLevel="1">
      <c r="B22" s="1151"/>
      <c r="C22" s="1152"/>
      <c r="D22" s="1152"/>
      <c r="E22" s="1152"/>
      <c r="F22" s="1152"/>
      <c r="G22" s="1152"/>
      <c r="H22" s="1152"/>
      <c r="I22" s="1152"/>
      <c r="J22" s="1152"/>
      <c r="K22" s="1152"/>
      <c r="L22" s="1152"/>
      <c r="M22" s="1152"/>
      <c r="N22" s="1153"/>
      <c r="O22" s="1154">
        <v>0</v>
      </c>
      <c r="P22" s="1154">
        <f>O22+12</f>
        <v>12</v>
      </c>
      <c r="Q22" s="1154">
        <f t="shared" ref="Q22:Y22" si="2">P22+12</f>
        <v>24</v>
      </c>
      <c r="R22" s="1154">
        <f t="shared" si="2"/>
        <v>36</v>
      </c>
      <c r="S22" s="1154">
        <f t="shared" si="2"/>
        <v>48</v>
      </c>
      <c r="T22" s="1154">
        <f t="shared" si="2"/>
        <v>60</v>
      </c>
      <c r="U22" s="1154">
        <f t="shared" si="2"/>
        <v>72</v>
      </c>
      <c r="V22" s="1154">
        <f t="shared" si="2"/>
        <v>84</v>
      </c>
      <c r="W22" s="1154">
        <f t="shared" si="2"/>
        <v>96</v>
      </c>
      <c r="X22" s="1154">
        <f t="shared" si="2"/>
        <v>108</v>
      </c>
      <c r="Y22" s="1154">
        <f t="shared" si="2"/>
        <v>120</v>
      </c>
      <c r="Z22" s="1154">
        <f t="shared" ref="Z22" si="3">Y22+12</f>
        <v>132</v>
      </c>
    </row>
    <row r="23" spans="2:26" outlineLevel="1">
      <c r="B23" s="1151" t="s">
        <v>387</v>
      </c>
      <c r="C23" s="1152"/>
      <c r="D23" s="1152"/>
      <c r="E23" s="1152"/>
      <c r="F23" s="1152"/>
      <c r="G23" s="1152"/>
      <c r="H23" s="1152"/>
      <c r="I23" s="1152"/>
      <c r="J23" s="1152"/>
      <c r="K23" s="1152"/>
      <c r="L23" s="1152"/>
      <c r="M23" s="1152"/>
      <c r="N23" s="1153"/>
      <c r="O23" s="467">
        <f>Assumptions!$E$16</f>
        <v>45657</v>
      </c>
      <c r="P23" s="1155">
        <f>EOMONTH(O23,12)</f>
        <v>46022</v>
      </c>
      <c r="Q23" s="1155">
        <f t="shared" ref="Q23:Z23" si="4">EOMONTH(P23,12)</f>
        <v>46387</v>
      </c>
      <c r="R23" s="1155">
        <f t="shared" si="4"/>
        <v>46752</v>
      </c>
      <c r="S23" s="1155">
        <f t="shared" si="4"/>
        <v>47118</v>
      </c>
      <c r="T23" s="1155">
        <f t="shared" si="4"/>
        <v>47483</v>
      </c>
      <c r="U23" s="1155">
        <f t="shared" si="4"/>
        <v>47848</v>
      </c>
      <c r="V23" s="1155">
        <f t="shared" si="4"/>
        <v>48213</v>
      </c>
      <c r="W23" s="1155">
        <f t="shared" si="4"/>
        <v>48579</v>
      </c>
      <c r="X23" s="1155">
        <f t="shared" si="4"/>
        <v>48944</v>
      </c>
      <c r="Y23" s="1155">
        <f t="shared" si="4"/>
        <v>49309</v>
      </c>
      <c r="Z23" s="1155">
        <f t="shared" si="4"/>
        <v>49674</v>
      </c>
    </row>
    <row r="24" spans="2:26" outlineLevel="1"/>
    <row r="25" spans="2:26" outlineLevel="1">
      <c r="B25" s="310" t="s">
        <v>493</v>
      </c>
      <c r="C25" s="1156">
        <f>C7</f>
        <v>0.2</v>
      </c>
      <c r="D25" s="1156"/>
      <c r="E25" s="1156"/>
      <c r="F25" s="1156"/>
      <c r="G25" s="1156"/>
      <c r="H25" s="1156"/>
      <c r="I25" s="1156"/>
      <c r="J25" s="1156"/>
      <c r="K25" s="1156"/>
      <c r="L25" s="1156"/>
      <c r="N25" s="314">
        <f t="shared" ref="N25:N32" si="5">SUM(O25:KI25)</f>
        <v>707547.01658608287</v>
      </c>
      <c r="O25" s="315">
        <f>D7</f>
        <v>707547.01658608287</v>
      </c>
      <c r="P25" s="1157"/>
      <c r="Q25" s="1157"/>
      <c r="R25" s="1157"/>
      <c r="S25" s="1157"/>
      <c r="T25" s="1157"/>
      <c r="U25" s="1157"/>
      <c r="V25" s="1157"/>
      <c r="W25" s="1157"/>
      <c r="X25" s="1157"/>
      <c r="Y25" s="1157"/>
      <c r="Z25" s="1157"/>
    </row>
    <row r="26" spans="2:26" outlineLevel="1">
      <c r="B26" s="310" t="s">
        <v>494</v>
      </c>
      <c r="C26" s="1156">
        <f>C8</f>
        <v>0.5</v>
      </c>
      <c r="D26" s="1156"/>
      <c r="E26" s="1156"/>
      <c r="F26" s="1156"/>
      <c r="G26" s="1156"/>
      <c r="H26" s="1156"/>
      <c r="I26" s="1156"/>
      <c r="J26" s="1156"/>
      <c r="K26" s="1156"/>
      <c r="L26" s="1156"/>
      <c r="N26" s="314">
        <f t="shared" si="5"/>
        <v>1768867.541465207</v>
      </c>
      <c r="O26" s="315">
        <f t="shared" ref="O26:O29" si="6">D8</f>
        <v>1768867.541465207</v>
      </c>
      <c r="P26" s="1157"/>
      <c r="Q26" s="1157"/>
      <c r="R26" s="1157"/>
      <c r="S26" s="1157"/>
      <c r="T26" s="1157"/>
      <c r="U26" s="1157"/>
      <c r="V26" s="1157"/>
      <c r="W26" s="1157"/>
      <c r="X26" s="1157"/>
      <c r="Y26" s="1157"/>
      <c r="Z26" s="1157"/>
    </row>
    <row r="27" spans="2:26" outlineLevel="1">
      <c r="B27" s="310" t="s">
        <v>495</v>
      </c>
      <c r="C27" s="1156">
        <f>C9</f>
        <v>0.1</v>
      </c>
      <c r="D27" s="1156"/>
      <c r="E27" s="1156"/>
      <c r="F27" s="1156"/>
      <c r="G27" s="1156"/>
      <c r="H27" s="1156"/>
      <c r="I27" s="1156"/>
      <c r="J27" s="1156"/>
      <c r="K27" s="1156"/>
      <c r="L27" s="1156"/>
      <c r="N27" s="314">
        <f t="shared" si="5"/>
        <v>353773.50829304144</v>
      </c>
      <c r="O27" s="315">
        <f t="shared" si="6"/>
        <v>353773.50829304144</v>
      </c>
      <c r="P27" s="1157"/>
      <c r="Q27" s="1157"/>
      <c r="R27" s="1157"/>
      <c r="S27" s="1157"/>
      <c r="T27" s="1157"/>
      <c r="U27" s="1157"/>
      <c r="V27" s="1157"/>
      <c r="W27" s="1157"/>
      <c r="X27" s="1157"/>
      <c r="Y27" s="1157"/>
      <c r="Z27" s="1157"/>
    </row>
    <row r="28" spans="2:26" outlineLevel="1">
      <c r="B28" s="310" t="s">
        <v>496</v>
      </c>
      <c r="C28" s="1156">
        <f>C10</f>
        <v>0.1</v>
      </c>
      <c r="D28" s="1156"/>
      <c r="E28" s="1156"/>
      <c r="F28" s="1156"/>
      <c r="G28" s="1156"/>
      <c r="H28" s="1156"/>
      <c r="I28" s="1156"/>
      <c r="J28" s="1156"/>
      <c r="K28" s="1156"/>
      <c r="L28" s="1156"/>
      <c r="N28" s="314">
        <f t="shared" si="5"/>
        <v>353773.50829304144</v>
      </c>
      <c r="O28" s="315">
        <f t="shared" si="6"/>
        <v>353773.50829304144</v>
      </c>
      <c r="P28" s="1157"/>
      <c r="Q28" s="1157"/>
      <c r="R28" s="1157"/>
      <c r="S28" s="1157"/>
      <c r="T28" s="1157"/>
      <c r="U28" s="1157"/>
      <c r="V28" s="1157"/>
      <c r="W28" s="1157"/>
      <c r="X28" s="1157"/>
      <c r="Y28" s="1157"/>
      <c r="Z28" s="1157"/>
    </row>
    <row r="29" spans="2:26" outlineLevel="1">
      <c r="B29" s="310" t="s">
        <v>497</v>
      </c>
      <c r="C29" s="1156">
        <f>C11</f>
        <v>0.1</v>
      </c>
      <c r="D29" s="1156"/>
      <c r="E29" s="1156"/>
      <c r="F29" s="1156"/>
      <c r="G29" s="1156"/>
      <c r="H29" s="1156"/>
      <c r="I29" s="1156"/>
      <c r="J29" s="1156"/>
      <c r="K29" s="1156"/>
      <c r="L29" s="1156"/>
      <c r="N29" s="314">
        <f t="shared" si="5"/>
        <v>353773.50829304144</v>
      </c>
      <c r="O29" s="315">
        <f t="shared" si="6"/>
        <v>353773.50829304144</v>
      </c>
      <c r="P29" s="1157"/>
      <c r="Q29" s="1157"/>
      <c r="R29" s="1157"/>
      <c r="S29" s="1157"/>
      <c r="T29" s="1157"/>
      <c r="U29" s="1157"/>
      <c r="V29" s="1157"/>
      <c r="W29" s="1157"/>
      <c r="X29" s="1157"/>
      <c r="Y29" s="1157"/>
      <c r="Z29" s="1157"/>
    </row>
    <row r="30" spans="2:26" outlineLevel="1">
      <c r="B30" s="1158" t="s">
        <v>390</v>
      </c>
      <c r="C30" s="1159"/>
      <c r="D30" s="1159"/>
      <c r="E30" s="1159"/>
      <c r="F30" s="1159"/>
      <c r="G30" s="1159"/>
      <c r="H30" s="1159"/>
      <c r="I30" s="1159"/>
      <c r="J30" s="1159"/>
      <c r="K30" s="1159"/>
      <c r="L30" s="1159"/>
      <c r="M30" s="1158"/>
      <c r="N30" s="1160">
        <f t="shared" si="5"/>
        <v>3537735.0829304145</v>
      </c>
      <c r="O30" s="1161">
        <f t="shared" ref="O30:X30" si="7">SUM(O25:O29)</f>
        <v>3537735.0829304145</v>
      </c>
      <c r="P30" s="1161">
        <f t="shared" si="7"/>
        <v>0</v>
      </c>
      <c r="Q30" s="1161">
        <f t="shared" si="7"/>
        <v>0</v>
      </c>
      <c r="R30" s="1161">
        <f t="shared" si="7"/>
        <v>0</v>
      </c>
      <c r="S30" s="1161">
        <f t="shared" si="7"/>
        <v>0</v>
      </c>
      <c r="T30" s="1161">
        <f t="shared" si="7"/>
        <v>0</v>
      </c>
      <c r="U30" s="1161">
        <f t="shared" si="7"/>
        <v>0</v>
      </c>
      <c r="V30" s="1161">
        <f t="shared" si="7"/>
        <v>0</v>
      </c>
      <c r="W30" s="1161">
        <f t="shared" si="7"/>
        <v>0</v>
      </c>
      <c r="X30" s="1161">
        <f t="shared" si="7"/>
        <v>0</v>
      </c>
      <c r="Y30" s="1161">
        <f t="shared" ref="Y30:Z30" si="8">SUM(Y25:Y29)</f>
        <v>0</v>
      </c>
      <c r="Z30" s="1161">
        <f t="shared" si="8"/>
        <v>0</v>
      </c>
    </row>
    <row r="31" spans="2:26" outlineLevel="1">
      <c r="B31" s="1158" t="s">
        <v>391</v>
      </c>
      <c r="C31" s="1158"/>
      <c r="D31" s="1158"/>
      <c r="E31" s="1158"/>
      <c r="F31" s="1158"/>
      <c r="G31" s="1158"/>
      <c r="H31" s="1158"/>
      <c r="I31" s="1158"/>
      <c r="J31" s="1158"/>
      <c r="K31" s="1158"/>
      <c r="L31" s="1158"/>
      <c r="M31" s="1158"/>
      <c r="N31" s="1160">
        <f t="shared" si="5"/>
        <v>7034772.5039047515</v>
      </c>
      <c r="O31" s="1161">
        <f>IF(O32&lt;0,O30+O32,O32)</f>
        <v>4.6566128730773926E-10</v>
      </c>
      <c r="P31" s="1161">
        <f t="shared" ref="P31:Y31" si="9">IF(P32&lt;0,P30+P32,P32)</f>
        <v>255136.77799999987</v>
      </c>
      <c r="Q31" s="1161">
        <f t="shared" si="9"/>
        <v>271892.69431159989</v>
      </c>
      <c r="R31" s="1161">
        <f t="shared" si="9"/>
        <v>237349.09655846184</v>
      </c>
      <c r="S31" s="1161">
        <f t="shared" si="9"/>
        <v>257199.47451269033</v>
      </c>
      <c r="T31" s="1161">
        <f t="shared" si="9"/>
        <v>6013194.4605219988</v>
      </c>
      <c r="U31" s="1161">
        <f t="shared" si="9"/>
        <v>0</v>
      </c>
      <c r="V31" s="1161">
        <f t="shared" si="9"/>
        <v>0</v>
      </c>
      <c r="W31" s="1161">
        <f t="shared" si="9"/>
        <v>0</v>
      </c>
      <c r="X31" s="1161">
        <f t="shared" si="9"/>
        <v>0</v>
      </c>
      <c r="Y31" s="1161">
        <f t="shared" si="9"/>
        <v>0</v>
      </c>
      <c r="Z31" s="1161">
        <f t="shared" ref="Z31" si="10">IF(Z32&lt;0,Z30+Z32,Z32)</f>
        <v>0</v>
      </c>
    </row>
    <row r="32" spans="2:26" outlineLevel="1">
      <c r="B32" s="1158" t="s">
        <v>392</v>
      </c>
      <c r="C32" s="1158"/>
      <c r="D32" s="1158"/>
      <c r="E32" s="1158"/>
      <c r="F32" s="1158"/>
      <c r="G32" s="1158"/>
      <c r="H32" s="1158"/>
      <c r="I32" s="1158"/>
      <c r="J32" s="1158"/>
      <c r="K32" s="1158"/>
      <c r="L32" s="1158"/>
      <c r="M32" s="1158"/>
      <c r="N32" s="1160">
        <f t="shared" si="5"/>
        <v>3497037.4209743366</v>
      </c>
      <c r="O32" s="1161">
        <f>'Annual Proforma'!$I$104</f>
        <v>-3537735.082930414</v>
      </c>
      <c r="P32" s="1161">
        <f>SUMIFS('Annual Proforma'!$104:$104,'Annual Proforma'!$13:$13,P$21)</f>
        <v>255136.77799999987</v>
      </c>
      <c r="Q32" s="1161">
        <f>SUMIFS('Annual Proforma'!$104:$104,'Annual Proforma'!$13:$13,Q$21)</f>
        <v>271892.69431159989</v>
      </c>
      <c r="R32" s="1161">
        <f>SUMIFS('Annual Proforma'!$104:$104,'Annual Proforma'!$13:$13,R$21)</f>
        <v>237349.09655846184</v>
      </c>
      <c r="S32" s="1161">
        <f>SUMIFS('Annual Proforma'!$104:$104,'Annual Proforma'!$13:$13,S$21)</f>
        <v>257199.47451269033</v>
      </c>
      <c r="T32" s="1161">
        <f>SUMIFS('Annual Proforma'!$104:$104,'Annual Proforma'!$13:$13,T$21)</f>
        <v>6013194.4605219988</v>
      </c>
      <c r="U32" s="1161">
        <f>SUMIFS('Annual Proforma'!$104:$104,'Annual Proforma'!$13:$13,U$21)</f>
        <v>0</v>
      </c>
      <c r="V32" s="1161">
        <f>SUMIFS('Annual Proforma'!$104:$104,'Annual Proforma'!$13:$13,V$21)</f>
        <v>0</v>
      </c>
      <c r="W32" s="1161">
        <f>SUMIFS('Annual Proforma'!$104:$104,'Annual Proforma'!$13:$13,W$21)</f>
        <v>0</v>
      </c>
      <c r="X32" s="1161">
        <f>SUMIFS('Annual Proforma'!$104:$104,'Annual Proforma'!$13:$13,X$21)</f>
        <v>0</v>
      </c>
      <c r="Y32" s="1161">
        <f>SUMIFS('Annual Proforma'!$104:$104,'Annual Proforma'!$13:$13,Y$21)</f>
        <v>0</v>
      </c>
      <c r="Z32" s="1161">
        <f>SUMIFS('Annual Proforma'!$104:$104,'Annual Proforma'!$13:$13,Z$21)</f>
        <v>0</v>
      </c>
    </row>
    <row r="33" spans="2:26" outlineLevel="1">
      <c r="B33" s="1162"/>
      <c r="C33" s="1162"/>
      <c r="D33" s="1162"/>
      <c r="E33" s="1162"/>
      <c r="F33" s="1162"/>
      <c r="G33" s="1162"/>
      <c r="H33" s="1162"/>
      <c r="I33" s="1162"/>
      <c r="J33" s="1162"/>
      <c r="K33" s="1162"/>
      <c r="L33" s="1162"/>
      <c r="M33" s="1162"/>
      <c r="N33" s="1163"/>
      <c r="O33" s="1164"/>
      <c r="P33" s="1164"/>
      <c r="Q33" s="1164"/>
      <c r="R33" s="1164"/>
      <c r="S33" s="1164"/>
      <c r="T33" s="1164"/>
      <c r="U33" s="1164"/>
      <c r="V33" s="1164"/>
      <c r="W33" s="1164"/>
      <c r="X33" s="1164"/>
      <c r="Y33" s="1164"/>
      <c r="Z33" s="1164"/>
    </row>
    <row r="34" spans="2:26" outlineLevel="1">
      <c r="B34" s="316" t="s">
        <v>248</v>
      </c>
      <c r="C34" s="1162"/>
      <c r="D34" s="1162"/>
      <c r="E34" s="1162"/>
      <c r="F34" s="1162"/>
      <c r="G34" s="1162"/>
      <c r="H34" s="1162"/>
      <c r="I34" s="1162"/>
      <c r="J34" s="1162"/>
      <c r="K34" s="1162"/>
      <c r="L34" s="1162"/>
      <c r="M34" s="1162"/>
      <c r="N34" s="1163"/>
      <c r="O34" s="1164"/>
      <c r="P34" s="1164"/>
      <c r="Q34" s="1164"/>
      <c r="R34" s="1164"/>
      <c r="S34" s="1164"/>
      <c r="T34" s="1164"/>
      <c r="U34" s="1164"/>
      <c r="V34" s="1164"/>
      <c r="W34" s="1164"/>
      <c r="X34" s="1164"/>
      <c r="Y34" s="1164"/>
      <c r="Z34" s="1164"/>
    </row>
    <row r="35" spans="2:26" outlineLevel="1">
      <c r="B35" s="1165" t="s">
        <v>393</v>
      </c>
      <c r="C35" s="1166">
        <f>IFERROR(IRR(O32:Z32),"n/a")</f>
        <v>0.16302669690399507</v>
      </c>
      <c r="D35" s="1167"/>
      <c r="E35" s="1167"/>
      <c r="F35" s="1167"/>
      <c r="G35" s="1167"/>
      <c r="H35" s="1167"/>
      <c r="I35" s="1167"/>
      <c r="J35" s="1167"/>
      <c r="K35" s="1167"/>
      <c r="L35" s="1167"/>
      <c r="N35" s="1168"/>
    </row>
    <row r="36" spans="2:26" outlineLevel="1">
      <c r="B36" s="1169" t="s">
        <v>394</v>
      </c>
      <c r="C36" s="1170">
        <f>(N30+N32)/N30</f>
        <v>1.9884961250624884</v>
      </c>
      <c r="D36" s="1171"/>
      <c r="E36" s="1171"/>
      <c r="F36" s="1171"/>
      <c r="G36" s="1171"/>
      <c r="H36" s="1171"/>
      <c r="I36" s="1171"/>
      <c r="J36" s="1171"/>
      <c r="K36" s="1171"/>
      <c r="L36" s="1171"/>
      <c r="N36" s="1172"/>
    </row>
    <row r="37" spans="2:26" outlineLevel="1">
      <c r="B37" s="1173" t="s">
        <v>266</v>
      </c>
      <c r="C37" s="1174">
        <f>(C36-1)*100%</f>
        <v>0.98849612506248841</v>
      </c>
      <c r="D37" s="1175"/>
      <c r="E37" s="1175"/>
      <c r="F37" s="1175"/>
      <c r="G37" s="1175"/>
      <c r="H37" s="1175"/>
      <c r="I37" s="1175"/>
      <c r="J37" s="1175"/>
      <c r="K37" s="1175"/>
      <c r="L37" s="1175"/>
      <c r="N37" s="1172"/>
    </row>
    <row r="38" spans="2:26" outlineLevel="1">
      <c r="B38" s="1176" t="s">
        <v>498</v>
      </c>
      <c r="C38" s="1177">
        <f>N45</f>
        <v>7.345293326641969E-2</v>
      </c>
      <c r="D38" s="1175"/>
      <c r="E38" s="1175"/>
      <c r="F38" s="1175"/>
      <c r="G38" s="1175"/>
      <c r="H38" s="1175"/>
      <c r="I38" s="1175"/>
      <c r="J38" s="1175"/>
      <c r="K38" s="1175"/>
      <c r="L38" s="1175"/>
      <c r="N38" s="1172"/>
    </row>
    <row r="39" spans="2:26" outlineLevel="1">
      <c r="N39" s="1172"/>
    </row>
    <row r="40" spans="2:26" outlineLevel="1">
      <c r="B40" s="1158" t="s">
        <v>272</v>
      </c>
      <c r="C40" s="1158"/>
      <c r="D40" s="1158"/>
      <c r="E40" s="1158"/>
      <c r="F40" s="1158"/>
      <c r="G40" s="1158"/>
      <c r="H40" s="1158"/>
      <c r="I40" s="1158"/>
      <c r="J40" s="1158"/>
      <c r="K40" s="1158"/>
      <c r="L40" s="1158"/>
      <c r="M40" s="1158"/>
      <c r="N40" s="1160">
        <f>SUM(O40:KI40)</f>
        <v>-2238449.9881266169</v>
      </c>
      <c r="O40" s="1161">
        <f>O32</f>
        <v>-3537735.082930414</v>
      </c>
      <c r="P40" s="1161">
        <f>SUMIFS('Annual Proforma'!$125:$125,'Annual Proforma'!$13:$13,P$21)</f>
        <v>255136.77799999987</v>
      </c>
      <c r="Q40" s="1161">
        <f>SUMIFS('Annual Proforma'!$125:$125,'Annual Proforma'!$13:$13,Q$21)</f>
        <v>271892.69431159989</v>
      </c>
      <c r="R40" s="1161">
        <f>SUMIFS('Annual Proforma'!$125:$125,'Annual Proforma'!$13:$13,R$21)</f>
        <v>237349.09655846184</v>
      </c>
      <c r="S40" s="1161">
        <f>SUMIFS('Annual Proforma'!$125:$125,'Annual Proforma'!$13:$13,S$21)</f>
        <v>257199.47451269033</v>
      </c>
      <c r="T40" s="1161">
        <f>SUMIFS('Annual Proforma'!$125:$125,'Annual Proforma'!$13:$13,T$21)</f>
        <v>277707.05142104533</v>
      </c>
      <c r="U40" s="1161">
        <f>SUMIFS('Annual Proforma'!$125:$125,'Annual Proforma'!$13:$13,U$21)</f>
        <v>0</v>
      </c>
      <c r="V40" s="1161">
        <f>SUMIFS('Annual Proforma'!$125:$125,'Annual Proforma'!$13:$13,V$21)</f>
        <v>0</v>
      </c>
      <c r="W40" s="1161">
        <f>SUMIFS('Annual Proforma'!$125:$125,'Annual Proforma'!$13:$13,W$21)</f>
        <v>0</v>
      </c>
      <c r="X40" s="1161">
        <f>SUMIFS('Annual Proforma'!$125:$125,'Annual Proforma'!$13:$13,X$21)</f>
        <v>0</v>
      </c>
      <c r="Y40" s="1161">
        <f>SUMIFS('Annual Proforma'!$125:$125,'Annual Proforma'!$13:$13,Y$21)</f>
        <v>0</v>
      </c>
      <c r="Z40" s="1161">
        <f>SUMIFS('Annual Proforma'!$125:$125,'Annual Proforma'!$13:$13,Z$21)</f>
        <v>0</v>
      </c>
    </row>
    <row r="41" spans="2:26" hidden="1" outlineLevel="2">
      <c r="B41" s="1158" t="s">
        <v>499</v>
      </c>
      <c r="C41" s="1158"/>
      <c r="D41" s="1158"/>
      <c r="E41" s="1158"/>
      <c r="F41" s="1158"/>
      <c r="G41" s="1158"/>
      <c r="H41" s="1158"/>
      <c r="I41" s="1158"/>
      <c r="J41" s="1158"/>
      <c r="K41" s="1158"/>
      <c r="L41" s="1158"/>
      <c r="M41" s="1158"/>
      <c r="N41" s="1160">
        <f>SUM(O41:KI41)</f>
        <v>0</v>
      </c>
      <c r="O41" s="1178">
        <v>0</v>
      </c>
      <c r="P41" s="1178">
        <v>0</v>
      </c>
      <c r="Q41" s="1178">
        <v>0</v>
      </c>
      <c r="R41" s="1178">
        <v>0</v>
      </c>
      <c r="S41" s="1178">
        <v>0</v>
      </c>
      <c r="T41" s="1178">
        <v>0</v>
      </c>
      <c r="U41" s="1178">
        <v>0</v>
      </c>
      <c r="V41" s="1178">
        <v>0</v>
      </c>
      <c r="W41" s="1178">
        <v>0</v>
      </c>
      <c r="X41" s="1178">
        <v>0</v>
      </c>
      <c r="Y41" s="1178">
        <v>0</v>
      </c>
      <c r="Z41" s="1178">
        <v>0</v>
      </c>
    </row>
    <row r="42" spans="2:26" outlineLevel="1" collapsed="1">
      <c r="B42" s="1158" t="s">
        <v>372</v>
      </c>
      <c r="C42" s="1158"/>
      <c r="D42" s="1158"/>
      <c r="E42" s="1158"/>
      <c r="F42" s="1158"/>
      <c r="G42" s="1158"/>
      <c r="H42" s="1158"/>
      <c r="I42" s="1158"/>
      <c r="J42" s="1158"/>
      <c r="K42" s="1158"/>
      <c r="L42" s="1158"/>
      <c r="M42" s="1158"/>
      <c r="N42" s="1160">
        <f>SUM(O42:KI42)</f>
        <v>0</v>
      </c>
      <c r="O42" s="1161">
        <v>0</v>
      </c>
      <c r="P42" s="1161">
        <f>SUMIFS('Annual Proforma'!$127:$127,'Annual Proforma'!$13:$13,P$21)</f>
        <v>0</v>
      </c>
      <c r="Q42" s="1161">
        <f>SUMIFS('Annual Proforma'!$127:$127,'Annual Proforma'!$13:$13,Q$21)</f>
        <v>0</v>
      </c>
      <c r="R42" s="1161">
        <f>SUMIFS('Annual Proforma'!$127:$127,'Annual Proforma'!$13:$13,R$21)</f>
        <v>0</v>
      </c>
      <c r="S42" s="1161">
        <f>SUMIFS('Annual Proforma'!$127:$127,'Annual Proforma'!$13:$13,S$21)</f>
        <v>0</v>
      </c>
      <c r="T42" s="1161">
        <f>SUMIFS('Annual Proforma'!$127:$127,'Annual Proforma'!$13:$13,T$21)</f>
        <v>0</v>
      </c>
      <c r="U42" s="1161">
        <f>SUMIFS('Annual Proforma'!$127:$127,'Annual Proforma'!$13:$13,U$21)</f>
        <v>0</v>
      </c>
      <c r="V42" s="1161">
        <f>SUMIFS('Annual Proforma'!$127:$127,'Annual Proforma'!$13:$13,V$21)</f>
        <v>0</v>
      </c>
      <c r="W42" s="1161">
        <f>SUMIFS('Annual Proforma'!$127:$127,'Annual Proforma'!$13:$13,W$21)</f>
        <v>0</v>
      </c>
      <c r="X42" s="1161">
        <f>SUMIFS('Annual Proforma'!$127:$127,'Annual Proforma'!$13:$13,X$21)</f>
        <v>0</v>
      </c>
      <c r="Y42" s="1161">
        <f>SUMIFS('Annual Proforma'!$127:$127,'Annual Proforma'!$13:$13,Y$21)</f>
        <v>0</v>
      </c>
      <c r="Z42" s="1161">
        <f>SUMIFS('Annual Proforma'!$127:$127,'Annual Proforma'!$13:$13,Z$21)</f>
        <v>0</v>
      </c>
    </row>
    <row r="43" spans="2:26" outlineLevel="1">
      <c r="B43" s="1158" t="s">
        <v>500</v>
      </c>
      <c r="C43" s="1158"/>
      <c r="D43" s="1158"/>
      <c r="E43" s="1158"/>
      <c r="F43" s="1158"/>
      <c r="G43" s="1158"/>
      <c r="H43" s="1158"/>
      <c r="I43" s="1158"/>
      <c r="J43" s="1158"/>
      <c r="K43" s="1158"/>
      <c r="L43" s="1158"/>
      <c r="M43" s="1158"/>
      <c r="N43" s="1160">
        <f>SUM(O43:KI43)</f>
        <v>5735487.4091009535</v>
      </c>
      <c r="O43" s="1161">
        <v>0</v>
      </c>
      <c r="P43" s="1161">
        <f>SUMIFS('Annual Proforma'!$128:$128,'Annual Proforma'!$13:$13,P$21)</f>
        <v>0</v>
      </c>
      <c r="Q43" s="1161">
        <f>SUMIFS('Annual Proforma'!$128:$128,'Annual Proforma'!$13:$13,Q$21)</f>
        <v>0</v>
      </c>
      <c r="R43" s="1161">
        <f>SUMIFS('Annual Proforma'!$128:$128,'Annual Proforma'!$13:$13,R$21)</f>
        <v>0</v>
      </c>
      <c r="S43" s="1161">
        <f>SUMIFS('Annual Proforma'!$128:$128,'Annual Proforma'!$13:$13,S$21)</f>
        <v>0</v>
      </c>
      <c r="T43" s="1161">
        <f>SUMIFS('Annual Proforma'!$128:$128,'Annual Proforma'!$13:$13,T$21)</f>
        <v>5735487.4091009535</v>
      </c>
      <c r="U43" s="1161">
        <f>SUMIFS('Annual Proforma'!$128:$128,'Annual Proforma'!$13:$13,U$21)</f>
        <v>0</v>
      </c>
      <c r="V43" s="1161">
        <f>SUMIFS('Annual Proforma'!$128:$128,'Annual Proforma'!$13:$13,V$21)</f>
        <v>0</v>
      </c>
      <c r="W43" s="1161">
        <f>SUMIFS('Annual Proforma'!$128:$128,'Annual Proforma'!$13:$13,W$21)</f>
        <v>0</v>
      </c>
      <c r="X43" s="1161">
        <f>SUMIFS('Annual Proforma'!$128:$128,'Annual Proforma'!$13:$13,X$21)</f>
        <v>0</v>
      </c>
      <c r="Y43" s="1161">
        <f>SUMIFS('Annual Proforma'!$128:$128,'Annual Proforma'!$13:$13,Y$21)</f>
        <v>0</v>
      </c>
      <c r="Z43" s="1161">
        <f>SUMIFS('Annual Proforma'!$128:$128,'Annual Proforma'!$13:$13,Z$21)</f>
        <v>0</v>
      </c>
    </row>
    <row r="44" spans="2:26" outlineLevel="1">
      <c r="B44" s="309"/>
      <c r="N44" s="1172"/>
    </row>
    <row r="45" spans="2:26" outlineLevel="1">
      <c r="B45" s="278" t="s">
        <v>501</v>
      </c>
      <c r="L45" s="1179"/>
      <c r="M45" s="317" t="s">
        <v>423</v>
      </c>
      <c r="N45" s="1180">
        <f>SUM(O48:Z48)/(COUNTIFS($46:$46,"&gt;0",$21:$21,"&lt;="&amp;Assumptions!$E$55))</f>
        <v>7.345293326641969E-2</v>
      </c>
      <c r="O45" s="318">
        <f>IF(O40&gt;0,O40,0)</f>
        <v>0</v>
      </c>
      <c r="P45" s="318">
        <f t="shared" ref="P45:Y45" si="11">IF(P40&gt;0,P40,0)</f>
        <v>255136.77799999987</v>
      </c>
      <c r="Q45" s="318">
        <f t="shared" si="11"/>
        <v>271892.69431159989</v>
      </c>
      <c r="R45" s="318">
        <f t="shared" si="11"/>
        <v>237349.09655846184</v>
      </c>
      <c r="S45" s="318">
        <f t="shared" si="11"/>
        <v>257199.47451269033</v>
      </c>
      <c r="T45" s="318">
        <f t="shared" si="11"/>
        <v>277707.05142104533</v>
      </c>
      <c r="U45" s="318">
        <f t="shared" si="11"/>
        <v>0</v>
      </c>
      <c r="V45" s="318">
        <f t="shared" si="11"/>
        <v>0</v>
      </c>
      <c r="W45" s="318">
        <f t="shared" si="11"/>
        <v>0</v>
      </c>
      <c r="X45" s="318">
        <f t="shared" si="11"/>
        <v>0</v>
      </c>
      <c r="Y45" s="318">
        <f t="shared" si="11"/>
        <v>0</v>
      </c>
      <c r="Z45" s="318">
        <f t="shared" ref="Z45" si="12">IF(Z40&gt;0,Z40,0)</f>
        <v>0</v>
      </c>
    </row>
    <row r="46" spans="2:26" s="319" customFormat="1" outlineLevel="1">
      <c r="B46" s="1181" t="s">
        <v>502</v>
      </c>
      <c r="C46" s="1182"/>
      <c r="D46" s="1182"/>
      <c r="E46" s="1182"/>
      <c r="F46" s="1182"/>
      <c r="G46" s="1182"/>
      <c r="H46" s="1182"/>
      <c r="I46" s="1182"/>
      <c r="J46" s="1182"/>
      <c r="K46" s="1182"/>
      <c r="L46" s="1182"/>
      <c r="M46" s="1182"/>
      <c r="N46" s="1183"/>
      <c r="O46" s="318">
        <f>O56+O101+O167+O123+O145</f>
        <v>0</v>
      </c>
      <c r="P46" s="318">
        <f t="shared" ref="P46:Y46" si="13">P56+P101+P167+P123+P145</f>
        <v>3537735.0829304145</v>
      </c>
      <c r="Q46" s="318">
        <f t="shared" si="13"/>
        <v>3537735.0829304145</v>
      </c>
      <c r="R46" s="318">
        <f t="shared" si="13"/>
        <v>3537735.0829304145</v>
      </c>
      <c r="S46" s="318">
        <f t="shared" si="13"/>
        <v>3537735.0829304145</v>
      </c>
      <c r="T46" s="318">
        <f t="shared" si="13"/>
        <v>3537735.0829304145</v>
      </c>
      <c r="U46" s="318">
        <f t="shared" si="13"/>
        <v>0</v>
      </c>
      <c r="V46" s="318">
        <f t="shared" si="13"/>
        <v>0</v>
      </c>
      <c r="W46" s="318">
        <f t="shared" si="13"/>
        <v>0</v>
      </c>
      <c r="X46" s="318">
        <f t="shared" si="13"/>
        <v>0</v>
      </c>
      <c r="Y46" s="318">
        <f t="shared" si="13"/>
        <v>0</v>
      </c>
      <c r="Z46" s="318">
        <f t="shared" ref="Z46" si="14">Z56+Z101+Z167+Z123+Z145</f>
        <v>0</v>
      </c>
    </row>
    <row r="47" spans="2:26" s="319" customFormat="1" outlineLevel="1">
      <c r="B47" s="1181" t="s">
        <v>503</v>
      </c>
      <c r="C47" s="1182"/>
      <c r="D47" s="1182"/>
      <c r="E47" s="1182"/>
      <c r="F47" s="1182"/>
      <c r="G47" s="1182"/>
      <c r="H47" s="1182"/>
      <c r="I47" s="1182"/>
      <c r="J47" s="1182"/>
      <c r="K47" s="1182"/>
      <c r="L47" s="1182"/>
      <c r="M47" s="1182"/>
      <c r="N47" s="1183"/>
      <c r="O47" s="318">
        <f>IF(O21&gt;=Assumptions!$E$55,0,O70+O117+O183+O139+O161)</f>
        <v>3537735.0829304145</v>
      </c>
      <c r="P47" s="318">
        <f>IF(P21&gt;=Assumptions!$E$55,0,P70+P117+P183+P139+P161)</f>
        <v>3537735.0829304145</v>
      </c>
      <c r="Q47" s="318">
        <f>IF(Q21&gt;=Assumptions!$E$55,0,Q70+Q117+Q183+Q139+Q161)</f>
        <v>3537735.0829304145</v>
      </c>
      <c r="R47" s="318">
        <f>IF(R21&gt;=Assumptions!$E$55,0,R70+R117+R183+R139+R161)</f>
        <v>3537735.0829304145</v>
      </c>
      <c r="S47" s="318">
        <f>IF(S21&gt;=Assumptions!$E$55,0,S70+S117+S183+S139+S161)</f>
        <v>3537735.0829304145</v>
      </c>
      <c r="T47" s="318">
        <f>IF(T21&gt;=Assumptions!$E$55,0,T70+T117+T183+T139+T161)</f>
        <v>0</v>
      </c>
      <c r="U47" s="318">
        <f>IF(U21&gt;=Assumptions!$E$55,0,U70+U117+U183+U139+U161)</f>
        <v>0</v>
      </c>
      <c r="V47" s="318">
        <f>IF(V21&gt;=Assumptions!$E$55,0,V70+V117+V183+V139+V161)</f>
        <v>0</v>
      </c>
      <c r="W47" s="318">
        <f>IF(W21&gt;=Assumptions!$E$55,0,W70+W117+W183+W139+W161)</f>
        <v>0</v>
      </c>
      <c r="X47" s="318">
        <f>IF(X21&gt;=Assumptions!$E$55,0,X70+X117+X183+X139+X161)</f>
        <v>0</v>
      </c>
      <c r="Y47" s="318">
        <f>IF(Y21&gt;=Assumptions!$E$55,0,Y70+Y117+Y183+Y139+Y161)</f>
        <v>0</v>
      </c>
      <c r="Z47" s="318">
        <f>IF(Z21&gt;=Assumptions!$E$55,0,Z70+Z117+Z183+Z139+Z161)</f>
        <v>0</v>
      </c>
    </row>
    <row r="48" spans="2:26" s="319" customFormat="1" outlineLevel="1">
      <c r="B48" s="278" t="s">
        <v>504</v>
      </c>
      <c r="C48" s="1182"/>
      <c r="D48" s="1182"/>
      <c r="E48" s="1182"/>
      <c r="F48" s="1182"/>
      <c r="G48" s="1182"/>
      <c r="H48" s="1182"/>
      <c r="I48" s="1182"/>
      <c r="J48" s="1182"/>
      <c r="K48" s="1182"/>
      <c r="L48" s="1182"/>
      <c r="M48" s="1182"/>
      <c r="N48" s="1183"/>
      <c r="O48" s="1184">
        <f>IFERROR(O45/O46,0)</f>
        <v>0</v>
      </c>
      <c r="P48" s="1184">
        <f t="shared" ref="P48:Y48" si="15">IFERROR(P45/P46,0)</f>
        <v>7.211867819923426E-2</v>
      </c>
      <c r="Q48" s="1184">
        <f t="shared" si="15"/>
        <v>7.6855018235673783E-2</v>
      </c>
      <c r="R48" s="1184">
        <f t="shared" si="15"/>
        <v>6.7090692489573958E-2</v>
      </c>
      <c r="S48" s="1184">
        <f t="shared" si="15"/>
        <v>7.2701733873086996E-2</v>
      </c>
      <c r="T48" s="1184">
        <f t="shared" si="15"/>
        <v>7.8498543534529452E-2</v>
      </c>
      <c r="U48" s="1184">
        <f t="shared" si="15"/>
        <v>0</v>
      </c>
      <c r="V48" s="1184">
        <f t="shared" si="15"/>
        <v>0</v>
      </c>
      <c r="W48" s="1184">
        <f t="shared" si="15"/>
        <v>0</v>
      </c>
      <c r="X48" s="1184">
        <f t="shared" si="15"/>
        <v>0</v>
      </c>
      <c r="Y48" s="1184">
        <f t="shared" si="15"/>
        <v>0</v>
      </c>
      <c r="Z48" s="1184">
        <f t="shared" ref="Z48" si="16">IFERROR(Z45/Z46,0)</f>
        <v>0</v>
      </c>
    </row>
    <row r="49" spans="1:26" outlineLevel="1">
      <c r="N49" s="1172"/>
    </row>
    <row r="50" spans="1:26" outlineLevel="1">
      <c r="N50" s="1172"/>
      <c r="O50" s="1150">
        <f>ROUNDUP(O51/12,0)</f>
        <v>0</v>
      </c>
      <c r="P50" s="1150">
        <f>ROUNDUP(P51/12,0)</f>
        <v>1</v>
      </c>
      <c r="Q50" s="1150">
        <f t="shared" ref="Q50:Z50" si="17">ROUNDUP(Q51/12,0)</f>
        <v>2</v>
      </c>
      <c r="R50" s="1150">
        <f t="shared" si="17"/>
        <v>3</v>
      </c>
      <c r="S50" s="1150">
        <f t="shared" si="17"/>
        <v>4</v>
      </c>
      <c r="T50" s="1150">
        <f t="shared" si="17"/>
        <v>5</v>
      </c>
      <c r="U50" s="1150">
        <f t="shared" si="17"/>
        <v>6</v>
      </c>
      <c r="V50" s="1150">
        <f t="shared" si="17"/>
        <v>7</v>
      </c>
      <c r="W50" s="1150">
        <f t="shared" si="17"/>
        <v>8</v>
      </c>
      <c r="X50" s="1150">
        <f t="shared" si="17"/>
        <v>9</v>
      </c>
      <c r="Y50" s="1150">
        <f t="shared" si="17"/>
        <v>10</v>
      </c>
      <c r="Z50" s="1150">
        <f t="shared" si="17"/>
        <v>11</v>
      </c>
    </row>
    <row r="51" spans="1:26">
      <c r="B51" s="1151"/>
      <c r="C51" s="1152"/>
      <c r="D51" s="1152"/>
      <c r="E51" s="1152"/>
      <c r="F51" s="1152"/>
      <c r="G51" s="1152"/>
      <c r="H51" s="1152"/>
      <c r="I51" s="1152"/>
      <c r="J51" s="1152"/>
      <c r="K51" s="1152"/>
      <c r="L51" s="1152"/>
      <c r="M51" s="1152"/>
      <c r="N51" s="1153"/>
      <c r="O51" s="1154">
        <f t="shared" ref="O51:Y52" si="18">O22</f>
        <v>0</v>
      </c>
      <c r="P51" s="1154">
        <f t="shared" si="18"/>
        <v>12</v>
      </c>
      <c r="Q51" s="1154">
        <f t="shared" si="18"/>
        <v>24</v>
      </c>
      <c r="R51" s="1154">
        <f t="shared" si="18"/>
        <v>36</v>
      </c>
      <c r="S51" s="1154">
        <f t="shared" si="18"/>
        <v>48</v>
      </c>
      <c r="T51" s="1154">
        <f t="shared" si="18"/>
        <v>60</v>
      </c>
      <c r="U51" s="1154">
        <f t="shared" si="18"/>
        <v>72</v>
      </c>
      <c r="V51" s="1154">
        <f t="shared" si="18"/>
        <v>84</v>
      </c>
      <c r="W51" s="1154">
        <f t="shared" si="18"/>
        <v>96</v>
      </c>
      <c r="X51" s="1154">
        <f t="shared" si="18"/>
        <v>108</v>
      </c>
      <c r="Y51" s="1154">
        <f t="shared" si="18"/>
        <v>120</v>
      </c>
      <c r="Z51" s="1154">
        <f t="shared" ref="Z51" si="19">Z22</f>
        <v>132</v>
      </c>
    </row>
    <row r="52" spans="1:26">
      <c r="B52" s="1151" t="s">
        <v>395</v>
      </c>
      <c r="C52" s="1152"/>
      <c r="D52" s="1152"/>
      <c r="E52" s="1152"/>
      <c r="F52" s="1152"/>
      <c r="G52" s="1152"/>
      <c r="H52" s="1152"/>
      <c r="I52" s="1152"/>
      <c r="J52" s="1152"/>
      <c r="K52" s="1152"/>
      <c r="L52" s="1152"/>
      <c r="M52" s="1152"/>
      <c r="N52" s="1153"/>
      <c r="O52" s="1155">
        <f t="shared" si="18"/>
        <v>45657</v>
      </c>
      <c r="P52" s="1155">
        <f t="shared" si="18"/>
        <v>46022</v>
      </c>
      <c r="Q52" s="1155">
        <f t="shared" si="18"/>
        <v>46387</v>
      </c>
      <c r="R52" s="1155">
        <f t="shared" si="18"/>
        <v>46752</v>
      </c>
      <c r="S52" s="1155">
        <f t="shared" si="18"/>
        <v>47118</v>
      </c>
      <c r="T52" s="1155">
        <f t="shared" si="18"/>
        <v>47483</v>
      </c>
      <c r="U52" s="1155">
        <f t="shared" si="18"/>
        <v>47848</v>
      </c>
      <c r="V52" s="1155">
        <f t="shared" si="18"/>
        <v>48213</v>
      </c>
      <c r="W52" s="1155">
        <f t="shared" si="18"/>
        <v>48579</v>
      </c>
      <c r="X52" s="1155">
        <f t="shared" si="18"/>
        <v>48944</v>
      </c>
      <c r="Y52" s="1155">
        <f t="shared" si="18"/>
        <v>49309</v>
      </c>
      <c r="Z52" s="1155">
        <f t="shared" ref="Z52" si="20">Z23</f>
        <v>49674</v>
      </c>
    </row>
    <row r="53" spans="1:26">
      <c r="O53" s="1146"/>
      <c r="P53" s="1146"/>
      <c r="Q53" s="1146"/>
      <c r="R53" s="1146"/>
      <c r="S53" s="1146"/>
      <c r="T53" s="1146"/>
      <c r="U53" s="1146"/>
      <c r="V53" s="1146"/>
      <c r="W53" s="1146"/>
      <c r="X53" s="1146"/>
      <c r="Y53" s="1146"/>
      <c r="Z53" s="1146"/>
    </row>
    <row r="54" spans="1:26" s="489" customFormat="1">
      <c r="A54" s="1185"/>
      <c r="B54" s="1186" t="s">
        <v>482</v>
      </c>
      <c r="C54" s="1187"/>
      <c r="D54" s="1187"/>
      <c r="E54" s="1187"/>
      <c r="F54" s="1187"/>
      <c r="G54" s="1187"/>
      <c r="H54" s="1187"/>
      <c r="I54" s="1187"/>
      <c r="J54" s="1187"/>
      <c r="K54" s="1187"/>
      <c r="L54" s="1187"/>
      <c r="M54" s="1187"/>
      <c r="N54" s="1188"/>
      <c r="O54" s="1187"/>
      <c r="P54" s="1189"/>
      <c r="Q54" s="1187"/>
      <c r="R54" s="1187"/>
      <c r="S54" s="1187"/>
      <c r="T54" s="1187"/>
      <c r="U54" s="1187"/>
      <c r="V54" s="1187"/>
      <c r="W54" s="1187"/>
      <c r="X54" s="1187"/>
      <c r="Y54" s="1187"/>
      <c r="Z54" s="1187"/>
    </row>
    <row r="55" spans="1:26">
      <c r="B55" s="1190"/>
      <c r="P55" s="1191"/>
      <c r="Q55" s="1191"/>
      <c r="R55" s="1191"/>
      <c r="S55" s="1191"/>
      <c r="T55" s="1191"/>
    </row>
    <row r="56" spans="1:26">
      <c r="B56" s="132" t="s">
        <v>505</v>
      </c>
      <c r="E56" s="1192" t="s">
        <v>506</v>
      </c>
      <c r="F56" s="1192"/>
      <c r="G56" s="1192"/>
      <c r="O56" s="148">
        <v>0</v>
      </c>
      <c r="P56" s="126">
        <f t="shared" ref="P56:Z56" si="21">O70</f>
        <v>707547.01658608287</v>
      </c>
      <c r="Q56" s="126">
        <f t="shared" si="21"/>
        <v>707547.01658608287</v>
      </c>
      <c r="R56" s="126">
        <f t="shared" si="21"/>
        <v>707547.01658608287</v>
      </c>
      <c r="S56" s="126">
        <f t="shared" si="21"/>
        <v>707547.01658608287</v>
      </c>
      <c r="T56" s="126">
        <f t="shared" si="21"/>
        <v>707547.01658608287</v>
      </c>
      <c r="U56" s="126">
        <f t="shared" si="21"/>
        <v>0</v>
      </c>
      <c r="V56" s="126">
        <f t="shared" si="21"/>
        <v>0</v>
      </c>
      <c r="W56" s="126">
        <f t="shared" si="21"/>
        <v>0</v>
      </c>
      <c r="X56" s="126">
        <f t="shared" si="21"/>
        <v>0</v>
      </c>
      <c r="Y56" s="126">
        <f t="shared" si="21"/>
        <v>0</v>
      </c>
      <c r="Z56" s="126">
        <f t="shared" si="21"/>
        <v>0</v>
      </c>
    </row>
    <row r="57" spans="1:26">
      <c r="B57" s="132" t="s">
        <v>507</v>
      </c>
      <c r="E57" s="1173" t="s">
        <v>4</v>
      </c>
      <c r="F57" s="1193"/>
      <c r="G57" s="1193"/>
      <c r="H57" s="1194">
        <f>IFERROR(IRR(O72:Z72),"n/a")</f>
        <v>0.11999999999999988</v>
      </c>
      <c r="N57" s="1183">
        <f>SUM(O57:KI57)</f>
        <v>707547.01658608287</v>
      </c>
      <c r="O57" s="126">
        <f t="shared" ref="O57:Y57" si="22">-MIN(0,-O25)</f>
        <v>707547.01658608287</v>
      </c>
      <c r="P57" s="126">
        <f t="shared" si="22"/>
        <v>0</v>
      </c>
      <c r="Q57" s="126">
        <f t="shared" si="22"/>
        <v>0</v>
      </c>
      <c r="R57" s="126">
        <f t="shared" si="22"/>
        <v>0</v>
      </c>
      <c r="S57" s="126">
        <f t="shared" si="22"/>
        <v>0</v>
      </c>
      <c r="T57" s="126">
        <f t="shared" si="22"/>
        <v>0</v>
      </c>
      <c r="U57" s="126">
        <f t="shared" si="22"/>
        <v>0</v>
      </c>
      <c r="V57" s="126">
        <f t="shared" si="22"/>
        <v>0</v>
      </c>
      <c r="W57" s="126">
        <f t="shared" si="22"/>
        <v>0</v>
      </c>
      <c r="X57" s="126">
        <f t="shared" si="22"/>
        <v>0</v>
      </c>
      <c r="Y57" s="126">
        <f t="shared" si="22"/>
        <v>0</v>
      </c>
      <c r="Z57" s="126">
        <f t="shared" ref="Z57" si="23">-MIN(0,-Z25)</f>
        <v>0</v>
      </c>
    </row>
    <row r="58" spans="1:26">
      <c r="B58" s="132" t="s">
        <v>508</v>
      </c>
      <c r="E58" s="1195" t="s">
        <v>420</v>
      </c>
      <c r="F58" s="1196"/>
      <c r="G58" s="1196"/>
      <c r="H58" s="1197">
        <f>SUM(72:72)</f>
        <v>424528.20995164977</v>
      </c>
      <c r="I58" s="309"/>
      <c r="J58" s="309"/>
      <c r="N58" s="1183">
        <f>SUM(O58:KI58)</f>
        <v>424528.20995164971</v>
      </c>
      <c r="O58" s="148">
        <f>O56*($E$7)</f>
        <v>0</v>
      </c>
      <c r="P58" s="148">
        <f t="shared" ref="P58:Z58" si="24">P56*($E$7)</f>
        <v>84905.641990329939</v>
      </c>
      <c r="Q58" s="148">
        <f t="shared" si="24"/>
        <v>84905.641990329939</v>
      </c>
      <c r="R58" s="148">
        <f t="shared" si="24"/>
        <v>84905.641990329939</v>
      </c>
      <c r="S58" s="148">
        <f t="shared" si="24"/>
        <v>84905.641990329939</v>
      </c>
      <c r="T58" s="148">
        <f t="shared" si="24"/>
        <v>84905.641990329939</v>
      </c>
      <c r="U58" s="148">
        <f t="shared" si="24"/>
        <v>0</v>
      </c>
      <c r="V58" s="148">
        <f t="shared" si="24"/>
        <v>0</v>
      </c>
      <c r="W58" s="148">
        <f t="shared" si="24"/>
        <v>0</v>
      </c>
      <c r="X58" s="148">
        <f t="shared" si="24"/>
        <v>0</v>
      </c>
      <c r="Y58" s="148">
        <f t="shared" si="24"/>
        <v>0</v>
      </c>
      <c r="Z58" s="148">
        <f t="shared" si="24"/>
        <v>0</v>
      </c>
    </row>
    <row r="59" spans="1:26">
      <c r="B59" s="132" t="s">
        <v>509</v>
      </c>
      <c r="E59" s="1195" t="s">
        <v>421</v>
      </c>
      <c r="F59" s="1196"/>
      <c r="G59" s="1196"/>
      <c r="H59" s="1197">
        <f>-SUMIFS(72:72,72:72,"&lt;0")</f>
        <v>707547.01658608287</v>
      </c>
      <c r="N59" s="1172"/>
      <c r="O59" s="148">
        <f>N61+O58</f>
        <v>0</v>
      </c>
      <c r="P59" s="148">
        <f t="shared" ref="P59:Z59" si="25">O61+P58-O66</f>
        <v>84905.641990329939</v>
      </c>
      <c r="Q59" s="148">
        <f t="shared" si="25"/>
        <v>84905.641990329939</v>
      </c>
      <c r="R59" s="148">
        <f t="shared" si="25"/>
        <v>84905.641990329939</v>
      </c>
      <c r="S59" s="148">
        <f t="shared" si="25"/>
        <v>84905.641990329939</v>
      </c>
      <c r="T59" s="148">
        <f t="shared" si="25"/>
        <v>84905.641990329939</v>
      </c>
      <c r="U59" s="148">
        <f t="shared" si="25"/>
        <v>0</v>
      </c>
      <c r="V59" s="148">
        <f t="shared" si="25"/>
        <v>0</v>
      </c>
      <c r="W59" s="148">
        <f t="shared" si="25"/>
        <v>0</v>
      </c>
      <c r="X59" s="148">
        <f t="shared" si="25"/>
        <v>0</v>
      </c>
      <c r="Y59" s="148">
        <f t="shared" si="25"/>
        <v>0</v>
      </c>
      <c r="Z59" s="148">
        <f t="shared" si="25"/>
        <v>0</v>
      </c>
    </row>
    <row r="60" spans="1:26">
      <c r="B60" s="132" t="s">
        <v>510</v>
      </c>
      <c r="E60" s="1176" t="s">
        <v>5</v>
      </c>
      <c r="F60" s="1198"/>
      <c r="G60" s="1198"/>
      <c r="H60" s="1199">
        <f>IFERROR((H59+H58)/H59,"n/a")</f>
        <v>1.6</v>
      </c>
      <c r="N60" s="1183">
        <f>SUM(O60:KI60)</f>
        <v>424528.20995164971</v>
      </c>
      <c r="O60" s="126">
        <f>MIN(O59,MAX(O40,0))</f>
        <v>0</v>
      </c>
      <c r="P60" s="126">
        <f t="shared" ref="P60:Y60" si="26">MIN(P59,MAX(P40,0))</f>
        <v>84905.641990329939</v>
      </c>
      <c r="Q60" s="126">
        <f t="shared" si="26"/>
        <v>84905.641990329939</v>
      </c>
      <c r="R60" s="126">
        <f t="shared" si="26"/>
        <v>84905.641990329939</v>
      </c>
      <c r="S60" s="126">
        <f t="shared" si="26"/>
        <v>84905.641990329939</v>
      </c>
      <c r="T60" s="126">
        <f t="shared" si="26"/>
        <v>84905.641990329939</v>
      </c>
      <c r="U60" s="126">
        <f t="shared" si="26"/>
        <v>0</v>
      </c>
      <c r="V60" s="126">
        <f t="shared" si="26"/>
        <v>0</v>
      </c>
      <c r="W60" s="126">
        <f t="shared" si="26"/>
        <v>0</v>
      </c>
      <c r="X60" s="126">
        <f t="shared" si="26"/>
        <v>0</v>
      </c>
      <c r="Y60" s="126">
        <f t="shared" si="26"/>
        <v>0</v>
      </c>
      <c r="Z60" s="126">
        <f t="shared" ref="Z60" si="27">MIN(Z59,MAX(Z40,0))</f>
        <v>0</v>
      </c>
    </row>
    <row r="61" spans="1:26">
      <c r="B61" s="132" t="s">
        <v>511</v>
      </c>
      <c r="E61" s="1173" t="s">
        <v>98</v>
      </c>
      <c r="F61" s="1200"/>
      <c r="G61" s="1193"/>
      <c r="H61" s="1174">
        <f>IFERROR((H60-1)*100%,"n/a")</f>
        <v>0.60000000000000009</v>
      </c>
      <c r="N61" s="1172"/>
      <c r="O61" s="126">
        <f>O59-O60</f>
        <v>0</v>
      </c>
      <c r="P61" s="126">
        <f>P59-P60</f>
        <v>0</v>
      </c>
      <c r="Q61" s="126">
        <f t="shared" ref="Q61:Y61" si="28">Q59-Q60</f>
        <v>0</v>
      </c>
      <c r="R61" s="126">
        <f t="shared" si="28"/>
        <v>0</v>
      </c>
      <c r="S61" s="126">
        <f t="shared" si="28"/>
        <v>0</v>
      </c>
      <c r="T61" s="126">
        <f t="shared" si="28"/>
        <v>0</v>
      </c>
      <c r="U61" s="126">
        <f t="shared" si="28"/>
        <v>0</v>
      </c>
      <c r="V61" s="126">
        <f t="shared" si="28"/>
        <v>0</v>
      </c>
      <c r="W61" s="126">
        <f t="shared" si="28"/>
        <v>0</v>
      </c>
      <c r="X61" s="126">
        <f t="shared" si="28"/>
        <v>0</v>
      </c>
      <c r="Y61" s="126">
        <f t="shared" si="28"/>
        <v>0</v>
      </c>
      <c r="Z61" s="126">
        <f t="shared" ref="Z61" si="29">Z59-Z60</f>
        <v>0</v>
      </c>
    </row>
    <row r="62" spans="1:26">
      <c r="B62" s="278" t="s">
        <v>512</v>
      </c>
      <c r="E62" s="1176" t="s">
        <v>498</v>
      </c>
      <c r="F62" s="1201"/>
      <c r="G62" s="1198"/>
      <c r="H62" s="1177">
        <f>N62</f>
        <v>0.12</v>
      </c>
      <c r="M62" s="317" t="s">
        <v>423</v>
      </c>
      <c r="N62" s="1202">
        <f>IFERROR(SUM(O63:Z63)/(COUNTIFS($56:$56,"&gt;0",$21:$21,"&lt;="&amp;Assumptions!$E$55)),"n/a")</f>
        <v>0.12</v>
      </c>
      <c r="O62" s="1203">
        <f>O60</f>
        <v>0</v>
      </c>
      <c r="P62" s="1203">
        <f t="shared" ref="P62:Y62" si="30">P60</f>
        <v>84905.641990329939</v>
      </c>
      <c r="Q62" s="1203">
        <f t="shared" si="30"/>
        <v>84905.641990329939</v>
      </c>
      <c r="R62" s="1203">
        <f t="shared" si="30"/>
        <v>84905.641990329939</v>
      </c>
      <c r="S62" s="1203">
        <f t="shared" si="30"/>
        <v>84905.641990329939</v>
      </c>
      <c r="T62" s="1203">
        <f t="shared" si="30"/>
        <v>84905.641990329939</v>
      </c>
      <c r="U62" s="1203">
        <f t="shared" si="30"/>
        <v>0</v>
      </c>
      <c r="V62" s="1203">
        <f t="shared" si="30"/>
        <v>0</v>
      </c>
      <c r="W62" s="1203">
        <f t="shared" si="30"/>
        <v>0</v>
      </c>
      <c r="X62" s="1203">
        <f t="shared" si="30"/>
        <v>0</v>
      </c>
      <c r="Y62" s="1203">
        <f t="shared" si="30"/>
        <v>0</v>
      </c>
      <c r="Z62" s="1203">
        <f t="shared" ref="Z62" si="31">Z60</f>
        <v>0</v>
      </c>
    </row>
    <row r="63" spans="1:26">
      <c r="B63" s="278" t="s">
        <v>513</v>
      </c>
      <c r="O63" s="1184">
        <f>IFERROR(O62/O56,0)</f>
        <v>0</v>
      </c>
      <c r="P63" s="1184">
        <f t="shared" ref="P63:Y63" si="32">IFERROR(P62/P56,0)</f>
        <v>0.12</v>
      </c>
      <c r="Q63" s="1184">
        <f t="shared" si="32"/>
        <v>0.12</v>
      </c>
      <c r="R63" s="1184">
        <f t="shared" si="32"/>
        <v>0.12</v>
      </c>
      <c r="S63" s="1184">
        <f t="shared" si="32"/>
        <v>0.12</v>
      </c>
      <c r="T63" s="1184">
        <f t="shared" si="32"/>
        <v>0.12</v>
      </c>
      <c r="U63" s="1184">
        <f t="shared" si="32"/>
        <v>0</v>
      </c>
      <c r="V63" s="1184">
        <f t="shared" si="32"/>
        <v>0</v>
      </c>
      <c r="W63" s="1184">
        <f t="shared" si="32"/>
        <v>0</v>
      </c>
      <c r="X63" s="1184">
        <f t="shared" si="32"/>
        <v>0</v>
      </c>
      <c r="Y63" s="1184">
        <f t="shared" si="32"/>
        <v>0</v>
      </c>
      <c r="Z63" s="1184">
        <f t="shared" ref="Z63" si="33">IFERROR(Z62/Z56,0)</f>
        <v>0</v>
      </c>
    </row>
    <row r="64" spans="1:26">
      <c r="B64" s="132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6"/>
      <c r="Z64" s="126"/>
    </row>
    <row r="65" spans="1:26">
      <c r="B65" s="279" t="s">
        <v>514</v>
      </c>
      <c r="N65" s="1183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6"/>
      <c r="Z65" s="126"/>
    </row>
    <row r="66" spans="1:26">
      <c r="B66" s="280" t="s">
        <v>515</v>
      </c>
      <c r="N66" s="1183">
        <f>SUM(O66:KI66)</f>
        <v>0</v>
      </c>
      <c r="O66" s="126">
        <f>MIN(O61,MAX(O43+O42,0))</f>
        <v>0</v>
      </c>
      <c r="P66" s="126">
        <f t="shared" ref="P66:Y66" si="34">MIN(P61,MAX(P43+P42,0))</f>
        <v>0</v>
      </c>
      <c r="Q66" s="126">
        <f t="shared" si="34"/>
        <v>0</v>
      </c>
      <c r="R66" s="126">
        <f t="shared" si="34"/>
        <v>0</v>
      </c>
      <c r="S66" s="126">
        <f t="shared" si="34"/>
        <v>0</v>
      </c>
      <c r="T66" s="126">
        <f t="shared" si="34"/>
        <v>0</v>
      </c>
      <c r="U66" s="126">
        <f t="shared" si="34"/>
        <v>0</v>
      </c>
      <c r="V66" s="126">
        <f t="shared" si="34"/>
        <v>0</v>
      </c>
      <c r="W66" s="126">
        <f t="shared" si="34"/>
        <v>0</v>
      </c>
      <c r="X66" s="126">
        <f t="shared" si="34"/>
        <v>0</v>
      </c>
      <c r="Y66" s="126">
        <f t="shared" si="34"/>
        <v>0</v>
      </c>
      <c r="Z66" s="126">
        <f t="shared" ref="Z66" si="35">MIN(Z61,MAX(Z43+Z42,0))</f>
        <v>0</v>
      </c>
    </row>
    <row r="67" spans="1:26">
      <c r="B67" s="280" t="s">
        <v>516</v>
      </c>
      <c r="N67" s="1183">
        <f>SUM(O67:KI67)</f>
        <v>0</v>
      </c>
      <c r="O67" s="126">
        <f t="shared" ref="O67:Y67" si="36">(O41*$J$7)</f>
        <v>0</v>
      </c>
      <c r="P67" s="126">
        <f t="shared" si="36"/>
        <v>0</v>
      </c>
      <c r="Q67" s="126">
        <f t="shared" si="36"/>
        <v>0</v>
      </c>
      <c r="R67" s="126">
        <f t="shared" si="36"/>
        <v>0</v>
      </c>
      <c r="S67" s="126">
        <f t="shared" si="36"/>
        <v>0</v>
      </c>
      <c r="T67" s="126">
        <f t="shared" si="36"/>
        <v>0</v>
      </c>
      <c r="U67" s="126">
        <f t="shared" si="36"/>
        <v>0</v>
      </c>
      <c r="V67" s="126">
        <f t="shared" si="36"/>
        <v>0</v>
      </c>
      <c r="W67" s="126">
        <f t="shared" si="36"/>
        <v>0</v>
      </c>
      <c r="X67" s="126">
        <f t="shared" si="36"/>
        <v>0</v>
      </c>
      <c r="Y67" s="126">
        <f t="shared" si="36"/>
        <v>0</v>
      </c>
      <c r="Z67" s="126">
        <f t="shared" ref="Z67" si="37">(Z41*$J$7)</f>
        <v>0</v>
      </c>
    </row>
    <row r="68" spans="1:26">
      <c r="B68" s="280" t="s">
        <v>517</v>
      </c>
      <c r="M68" s="1204"/>
      <c r="N68" s="1183">
        <f>SUM(O68:KI68)</f>
        <v>707547.01658608287</v>
      </c>
      <c r="O68" s="126">
        <f>MIN(MAX(0,(O43-O66)),MAX(0,O56+O57-O67))</f>
        <v>0</v>
      </c>
      <c r="P68" s="126">
        <f t="shared" ref="P68:Y68" si="38">MIN(MAX(0,(P43-P66)),MAX(0,P56+P57-P67))</f>
        <v>0</v>
      </c>
      <c r="Q68" s="126">
        <f t="shared" si="38"/>
        <v>0</v>
      </c>
      <c r="R68" s="126">
        <f t="shared" si="38"/>
        <v>0</v>
      </c>
      <c r="S68" s="126">
        <f t="shared" si="38"/>
        <v>0</v>
      </c>
      <c r="T68" s="126">
        <f t="shared" si="38"/>
        <v>707547.01658608287</v>
      </c>
      <c r="U68" s="126">
        <f t="shared" si="38"/>
        <v>0</v>
      </c>
      <c r="V68" s="126">
        <f t="shared" si="38"/>
        <v>0</v>
      </c>
      <c r="W68" s="126">
        <f t="shared" si="38"/>
        <v>0</v>
      </c>
      <c r="X68" s="126">
        <f t="shared" si="38"/>
        <v>0</v>
      </c>
      <c r="Y68" s="126">
        <f t="shared" si="38"/>
        <v>0</v>
      </c>
      <c r="Z68" s="126">
        <f t="shared" ref="Z68" si="39">MIN(MAX(0,(Z43-Z66)),MAX(0,Z56+Z57-Z67))</f>
        <v>0</v>
      </c>
    </row>
    <row r="69" spans="1:26">
      <c r="B69" s="280"/>
      <c r="M69" s="1204"/>
      <c r="N69" s="1183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6"/>
      <c r="Z69" s="126"/>
    </row>
    <row r="70" spans="1:26">
      <c r="B70" s="281" t="s">
        <v>518</v>
      </c>
      <c r="E70" s="309"/>
      <c r="F70" s="309"/>
      <c r="G70" s="309"/>
      <c r="H70" s="309"/>
      <c r="I70" s="309"/>
      <c r="J70" s="309"/>
      <c r="N70" s="1172"/>
      <c r="O70" s="126">
        <f>SUM($O$57:O57)-SUM($O$67:O68)</f>
        <v>707547.01658608287</v>
      </c>
      <c r="P70" s="126">
        <f>SUM($O$57:P57)-SUM($O$67:P68)</f>
        <v>707547.01658608287</v>
      </c>
      <c r="Q70" s="126">
        <f>SUM($O$57:Q57)-SUM($O$67:Q68)</f>
        <v>707547.01658608287</v>
      </c>
      <c r="R70" s="126">
        <f>SUM($O$57:R57)-SUM($O$67:R68)</f>
        <v>707547.01658608287</v>
      </c>
      <c r="S70" s="126">
        <f>SUM($O$57:S57)-SUM($O$67:S68)</f>
        <v>707547.01658608287</v>
      </c>
      <c r="T70" s="126">
        <f>SUM($O$57:T57)-SUM($O$67:T68)</f>
        <v>0</v>
      </c>
      <c r="U70" s="126">
        <f>SUM($O$57:U57)-SUM($O$67:U68)</f>
        <v>0</v>
      </c>
      <c r="V70" s="126">
        <f>SUM($O$57:V57)-SUM($O$67:V68)</f>
        <v>0</v>
      </c>
      <c r="W70" s="126">
        <f>SUM($O$57:W57)-SUM($O$67:W68)</f>
        <v>0</v>
      </c>
      <c r="X70" s="126">
        <f>SUM($O$57:X57)-SUM($O$67:X68)</f>
        <v>0</v>
      </c>
      <c r="Y70" s="126">
        <f>SUM($O$57:Y57)-SUM($O$67:Y68)</f>
        <v>0</v>
      </c>
      <c r="Z70" s="126">
        <f>SUM($O$57:Z57)-SUM($O$67:Z68)</f>
        <v>0</v>
      </c>
    </row>
    <row r="71" spans="1:26">
      <c r="B71" s="132"/>
      <c r="N71" s="1183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6"/>
      <c r="Z71" s="126"/>
    </row>
    <row r="72" spans="1:26" s="485" customFormat="1">
      <c r="A72" s="309"/>
      <c r="B72" s="1205" t="s">
        <v>519</v>
      </c>
      <c r="C72" s="1196"/>
      <c r="D72" s="1196"/>
      <c r="J72" s="1196"/>
      <c r="K72" s="1196"/>
      <c r="L72" s="1196"/>
      <c r="M72" s="1196"/>
      <c r="N72" s="1206"/>
      <c r="O72" s="1207">
        <f t="shared" ref="O72:Y72" si="40">-O57+O60+O66+O67+O68</f>
        <v>-707547.01658608287</v>
      </c>
      <c r="P72" s="1207">
        <f t="shared" si="40"/>
        <v>84905.641990329939</v>
      </c>
      <c r="Q72" s="1207">
        <f t="shared" si="40"/>
        <v>84905.641990329939</v>
      </c>
      <c r="R72" s="1207">
        <f t="shared" si="40"/>
        <v>84905.641990329939</v>
      </c>
      <c r="S72" s="1207">
        <f t="shared" si="40"/>
        <v>84905.641990329939</v>
      </c>
      <c r="T72" s="1207">
        <f t="shared" si="40"/>
        <v>792452.65857641282</v>
      </c>
      <c r="U72" s="1207">
        <f t="shared" si="40"/>
        <v>0</v>
      </c>
      <c r="V72" s="1207">
        <f t="shared" si="40"/>
        <v>0</v>
      </c>
      <c r="W72" s="1207">
        <f t="shared" si="40"/>
        <v>0</v>
      </c>
      <c r="X72" s="1207">
        <f t="shared" si="40"/>
        <v>0</v>
      </c>
      <c r="Y72" s="1207">
        <f t="shared" si="40"/>
        <v>0</v>
      </c>
      <c r="Z72" s="1207">
        <f t="shared" ref="Z72" si="41">-Z57+Z60+Z66+Z67+Z68</f>
        <v>0</v>
      </c>
    </row>
    <row r="73" spans="1:26">
      <c r="B73" s="132"/>
      <c r="N73" s="1208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6"/>
      <c r="Z73" s="126"/>
    </row>
    <row r="74" spans="1:26" s="320" customFormat="1">
      <c r="A74" s="309"/>
      <c r="B74" s="1209" t="s">
        <v>520</v>
      </c>
      <c r="C74" s="1210"/>
      <c r="D74" s="1210"/>
      <c r="E74" s="1210"/>
      <c r="F74" s="1210"/>
      <c r="G74" s="1210"/>
      <c r="H74" s="1210"/>
      <c r="I74" s="1210"/>
      <c r="J74" s="1210"/>
      <c r="K74" s="1210"/>
      <c r="L74" s="1210"/>
      <c r="M74" s="1210"/>
      <c r="N74" s="1211"/>
      <c r="O74" s="1212"/>
      <c r="P74" s="1212"/>
      <c r="Q74" s="1212"/>
      <c r="R74" s="1212"/>
      <c r="S74" s="1212"/>
      <c r="T74" s="1212"/>
      <c r="U74" s="1212"/>
      <c r="V74" s="1212"/>
      <c r="W74" s="1212"/>
      <c r="X74" s="1212"/>
      <c r="Y74" s="1212"/>
      <c r="Z74" s="1212"/>
    </row>
    <row r="75" spans="1:26" s="321" customFormat="1">
      <c r="A75" s="313"/>
      <c r="B75" s="1213" t="s">
        <v>272</v>
      </c>
      <c r="C75" s="1214"/>
      <c r="D75" s="1214"/>
      <c r="E75" s="1214"/>
      <c r="F75" s="1214"/>
      <c r="G75" s="1214"/>
      <c r="H75" s="1214"/>
      <c r="I75" s="1214"/>
      <c r="J75" s="1214"/>
      <c r="K75" s="1214"/>
      <c r="L75" s="1214"/>
      <c r="M75" s="1214"/>
      <c r="N75" s="1215">
        <f>SUM(O75:KI75)</f>
        <v>874756.88485214754</v>
      </c>
      <c r="O75" s="1216">
        <f t="shared" ref="O75:Y75" si="42">IF(O40&lt;0,0,O40-O60)</f>
        <v>0</v>
      </c>
      <c r="P75" s="1216">
        <f t="shared" si="42"/>
        <v>170231.13600966992</v>
      </c>
      <c r="Q75" s="1216">
        <f t="shared" si="42"/>
        <v>186987.05232126993</v>
      </c>
      <c r="R75" s="1216">
        <f t="shared" si="42"/>
        <v>152443.45456813189</v>
      </c>
      <c r="S75" s="1216">
        <f t="shared" si="42"/>
        <v>172293.83252236038</v>
      </c>
      <c r="T75" s="1216">
        <f t="shared" si="42"/>
        <v>192801.40943071537</v>
      </c>
      <c r="U75" s="1216">
        <f t="shared" si="42"/>
        <v>0</v>
      </c>
      <c r="V75" s="1216">
        <f t="shared" si="42"/>
        <v>0</v>
      </c>
      <c r="W75" s="1216">
        <f t="shared" si="42"/>
        <v>0</v>
      </c>
      <c r="X75" s="1216">
        <f t="shared" si="42"/>
        <v>0</v>
      </c>
      <c r="Y75" s="1216">
        <f t="shared" si="42"/>
        <v>0</v>
      </c>
      <c r="Z75" s="1216">
        <f t="shared" ref="Z75" si="43">IF(Z40&lt;0,0,Z40-Z60)</f>
        <v>0</v>
      </c>
    </row>
    <row r="76" spans="1:26" s="321" customFormat="1">
      <c r="A76" s="313"/>
      <c r="B76" s="1217" t="s">
        <v>499</v>
      </c>
      <c r="C76" s="1218"/>
      <c r="D76" s="1218"/>
      <c r="E76" s="1218"/>
      <c r="F76" s="1218"/>
      <c r="G76" s="1218"/>
      <c r="H76" s="1218"/>
      <c r="I76" s="1218"/>
      <c r="J76" s="1218"/>
      <c r="K76" s="1218"/>
      <c r="L76" s="1218"/>
      <c r="M76" s="1218"/>
      <c r="N76" s="1219">
        <f>SUM(O76:KI76)</f>
        <v>0</v>
      </c>
      <c r="O76" s="1220">
        <f t="shared" ref="O76:Y76" si="44">O41-O67</f>
        <v>0</v>
      </c>
      <c r="P76" s="1220">
        <f t="shared" si="44"/>
        <v>0</v>
      </c>
      <c r="Q76" s="1220">
        <f t="shared" si="44"/>
        <v>0</v>
      </c>
      <c r="R76" s="1220">
        <f t="shared" si="44"/>
        <v>0</v>
      </c>
      <c r="S76" s="1220">
        <f t="shared" si="44"/>
        <v>0</v>
      </c>
      <c r="T76" s="1220">
        <f t="shared" si="44"/>
        <v>0</v>
      </c>
      <c r="U76" s="1220">
        <f t="shared" si="44"/>
        <v>0</v>
      </c>
      <c r="V76" s="1220">
        <f t="shared" si="44"/>
        <v>0</v>
      </c>
      <c r="W76" s="1220">
        <f t="shared" si="44"/>
        <v>0</v>
      </c>
      <c r="X76" s="1220">
        <f t="shared" si="44"/>
        <v>0</v>
      </c>
      <c r="Y76" s="1220">
        <f t="shared" si="44"/>
        <v>0</v>
      </c>
      <c r="Z76" s="1220">
        <f t="shared" ref="Z76" si="45">Z41-Z67</f>
        <v>0</v>
      </c>
    </row>
    <row r="77" spans="1:26" s="321" customFormat="1">
      <c r="A77" s="313"/>
      <c r="B77" s="1217" t="s">
        <v>372</v>
      </c>
      <c r="C77" s="1218"/>
      <c r="D77" s="1218"/>
      <c r="E77" s="1218"/>
      <c r="F77" s="1218"/>
      <c r="G77" s="1218"/>
      <c r="H77" s="1218"/>
      <c r="I77" s="1218"/>
      <c r="J77" s="1218"/>
      <c r="K77" s="1218"/>
      <c r="L77" s="1218"/>
      <c r="M77" s="1218"/>
      <c r="N77" s="1219">
        <f>SUM(O77:KI77)</f>
        <v>0</v>
      </c>
      <c r="O77" s="1220">
        <f>MAX(0,O42-O66)</f>
        <v>0</v>
      </c>
      <c r="P77" s="1220">
        <f t="shared" ref="P77:Y77" si="46">MAX(0,P42-P66)</f>
        <v>0</v>
      </c>
      <c r="Q77" s="1220">
        <f t="shared" si="46"/>
        <v>0</v>
      </c>
      <c r="R77" s="1220">
        <f t="shared" si="46"/>
        <v>0</v>
      </c>
      <c r="S77" s="1220">
        <f t="shared" si="46"/>
        <v>0</v>
      </c>
      <c r="T77" s="1220">
        <f t="shared" si="46"/>
        <v>0</v>
      </c>
      <c r="U77" s="1220">
        <f t="shared" si="46"/>
        <v>0</v>
      </c>
      <c r="V77" s="1220">
        <f t="shared" si="46"/>
        <v>0</v>
      </c>
      <c r="W77" s="1220">
        <f t="shared" si="46"/>
        <v>0</v>
      </c>
      <c r="X77" s="1220">
        <f t="shared" si="46"/>
        <v>0</v>
      </c>
      <c r="Y77" s="1220">
        <f t="shared" si="46"/>
        <v>0</v>
      </c>
      <c r="Z77" s="1220">
        <f t="shared" ref="Z77" si="47">MAX(0,Z42-Z66)</f>
        <v>0</v>
      </c>
    </row>
    <row r="78" spans="1:26" s="321" customFormat="1">
      <c r="A78" s="313"/>
      <c r="B78" s="1217" t="s">
        <v>500</v>
      </c>
      <c r="C78" s="1218"/>
      <c r="D78" s="1218"/>
      <c r="E78" s="1218"/>
      <c r="F78" s="1218"/>
      <c r="G78" s="1218"/>
      <c r="H78" s="1218"/>
      <c r="I78" s="1218"/>
      <c r="J78" s="1218"/>
      <c r="K78" s="1218"/>
      <c r="L78" s="1218"/>
      <c r="M78" s="1218"/>
      <c r="N78" s="1219">
        <f>SUM(O78:KI78)</f>
        <v>5027940.3925148705</v>
      </c>
      <c r="O78" s="1220">
        <f>O43-O66-O68</f>
        <v>0</v>
      </c>
      <c r="P78" s="1220">
        <f t="shared" ref="P78:Y78" si="48">P43-P66-P68</f>
        <v>0</v>
      </c>
      <c r="Q78" s="1220">
        <f t="shared" si="48"/>
        <v>0</v>
      </c>
      <c r="R78" s="1220">
        <f t="shared" si="48"/>
        <v>0</v>
      </c>
      <c r="S78" s="1220">
        <f t="shared" si="48"/>
        <v>0</v>
      </c>
      <c r="T78" s="1220">
        <f t="shared" si="48"/>
        <v>5027940.3925148705</v>
      </c>
      <c r="U78" s="1220">
        <f t="shared" si="48"/>
        <v>0</v>
      </c>
      <c r="V78" s="1220">
        <f t="shared" si="48"/>
        <v>0</v>
      </c>
      <c r="W78" s="1220">
        <f t="shared" si="48"/>
        <v>0</v>
      </c>
      <c r="X78" s="1220">
        <f t="shared" si="48"/>
        <v>0</v>
      </c>
      <c r="Y78" s="1220">
        <f t="shared" si="48"/>
        <v>0</v>
      </c>
      <c r="Z78" s="1220">
        <f t="shared" ref="Z78" si="49">Z43-Z66-Z68</f>
        <v>0</v>
      </c>
    </row>
    <row r="79" spans="1:26">
      <c r="A79" s="313"/>
      <c r="B79" s="132"/>
      <c r="N79" s="1183"/>
      <c r="O79" s="126"/>
      <c r="P79" s="126"/>
      <c r="Q79" s="126"/>
      <c r="R79" s="126"/>
      <c r="S79" s="126"/>
      <c r="T79" s="126"/>
      <c r="U79" s="126"/>
      <c r="V79" s="126"/>
      <c r="W79" s="126"/>
      <c r="X79" s="126"/>
      <c r="Y79" s="126"/>
      <c r="Z79" s="126"/>
    </row>
    <row r="80" spans="1:26" s="322" customFormat="1" hidden="1" outlineLevel="1">
      <c r="A80" s="1221"/>
      <c r="B80" s="1222" t="s">
        <v>521</v>
      </c>
      <c r="C80" s="1223"/>
      <c r="D80" s="1223"/>
      <c r="E80" s="1223"/>
      <c r="F80" s="1223"/>
      <c r="G80" s="1223"/>
      <c r="H80" s="1223"/>
      <c r="I80" s="1223"/>
      <c r="J80" s="1223"/>
      <c r="K80" s="1223"/>
      <c r="L80" s="1223"/>
      <c r="M80" s="1223"/>
      <c r="N80" s="1224">
        <f>SUM(O80:KI80)</f>
        <v>24113.791651864198</v>
      </c>
      <c r="O80" s="1225">
        <f>O75-O105-O171-O127-O149</f>
        <v>0</v>
      </c>
      <c r="P80" s="1225">
        <f t="shared" ref="P80:Y80" si="50">P75-P105-P171-P127-P149</f>
        <v>3642.6980901829484</v>
      </c>
      <c r="Q80" s="1225">
        <f t="shared" si="50"/>
        <v>7831.6771680829515</v>
      </c>
      <c r="R80" s="1225">
        <f t="shared" si="50"/>
        <v>1366.7564063644386</v>
      </c>
      <c r="S80" s="1225">
        <f t="shared" si="50"/>
        <v>3848.0536506429926</v>
      </c>
      <c r="T80" s="1225">
        <f t="shared" si="50"/>
        <v>7424.6063365908667</v>
      </c>
      <c r="U80" s="1225">
        <f t="shared" si="50"/>
        <v>0</v>
      </c>
      <c r="V80" s="1225">
        <f t="shared" si="50"/>
        <v>0</v>
      </c>
      <c r="W80" s="1225">
        <f t="shared" si="50"/>
        <v>0</v>
      </c>
      <c r="X80" s="1225">
        <f t="shared" si="50"/>
        <v>0</v>
      </c>
      <c r="Y80" s="1225">
        <f t="shared" si="50"/>
        <v>0</v>
      </c>
      <c r="Z80" s="1225">
        <f t="shared" ref="Z80" si="51">Z75-Z105-Z171-Z127-Z149</f>
        <v>0</v>
      </c>
    </row>
    <row r="81" spans="1:26" hidden="1" outlineLevel="1">
      <c r="B81" s="1226" t="s">
        <v>522</v>
      </c>
      <c r="N81" s="1183">
        <f>SUM(O81:KI81)</f>
        <v>3014.2239564830247</v>
      </c>
      <c r="O81" s="126">
        <f t="shared" ref="O81:Z81" si="52">(O$80*$K$8)*$G$8</f>
        <v>0</v>
      </c>
      <c r="P81" s="126">
        <f t="shared" si="52"/>
        <v>455.33726127286849</v>
      </c>
      <c r="Q81" s="126">
        <f t="shared" si="52"/>
        <v>978.95964601036894</v>
      </c>
      <c r="R81" s="126">
        <f t="shared" si="52"/>
        <v>170.84455079555482</v>
      </c>
      <c r="S81" s="126">
        <f t="shared" si="52"/>
        <v>481.00670633037402</v>
      </c>
      <c r="T81" s="126">
        <f t="shared" si="52"/>
        <v>928.07579207385834</v>
      </c>
      <c r="U81" s="126">
        <f t="shared" si="52"/>
        <v>0</v>
      </c>
      <c r="V81" s="126">
        <f t="shared" si="52"/>
        <v>0</v>
      </c>
      <c r="W81" s="126">
        <f t="shared" si="52"/>
        <v>0</v>
      </c>
      <c r="X81" s="126">
        <f t="shared" si="52"/>
        <v>0</v>
      </c>
      <c r="Y81" s="126">
        <f t="shared" si="52"/>
        <v>0</v>
      </c>
      <c r="Z81" s="126">
        <f t="shared" si="52"/>
        <v>0</v>
      </c>
    </row>
    <row r="82" spans="1:26" hidden="1" outlineLevel="1">
      <c r="B82" s="1226" t="s">
        <v>523</v>
      </c>
      <c r="N82" s="1183">
        <f>SUM(O82:KI82)</f>
        <v>602.84479129660497</v>
      </c>
      <c r="O82" s="126">
        <f t="shared" ref="O82:Z82" si="53">(O$80*$K$9)*$G$9</f>
        <v>0</v>
      </c>
      <c r="P82" s="126">
        <f t="shared" si="53"/>
        <v>91.067452254573709</v>
      </c>
      <c r="Q82" s="126">
        <f t="shared" si="53"/>
        <v>195.79192920207379</v>
      </c>
      <c r="R82" s="126">
        <f t="shared" si="53"/>
        <v>34.168910159110965</v>
      </c>
      <c r="S82" s="126">
        <f t="shared" si="53"/>
        <v>96.20134126607482</v>
      </c>
      <c r="T82" s="126">
        <f t="shared" si="53"/>
        <v>185.61515841477168</v>
      </c>
      <c r="U82" s="126">
        <f t="shared" si="53"/>
        <v>0</v>
      </c>
      <c r="V82" s="126">
        <f t="shared" si="53"/>
        <v>0</v>
      </c>
      <c r="W82" s="126">
        <f t="shared" si="53"/>
        <v>0</v>
      </c>
      <c r="X82" s="126">
        <f t="shared" si="53"/>
        <v>0</v>
      </c>
      <c r="Y82" s="126">
        <f t="shared" si="53"/>
        <v>0</v>
      </c>
      <c r="Z82" s="126">
        <f t="shared" si="53"/>
        <v>0</v>
      </c>
    </row>
    <row r="83" spans="1:26" hidden="1" outlineLevel="1">
      <c r="B83" s="1226" t="s">
        <v>524</v>
      </c>
      <c r="N83" s="1183">
        <f>SUM(O83:KI83)</f>
        <v>602.84479129660497</v>
      </c>
      <c r="O83" s="126">
        <f t="shared" ref="O83:Z83" si="54">(O$80*$K$10)*$G$10</f>
        <v>0</v>
      </c>
      <c r="P83" s="126">
        <f t="shared" si="54"/>
        <v>91.067452254573709</v>
      </c>
      <c r="Q83" s="126">
        <f t="shared" si="54"/>
        <v>195.79192920207379</v>
      </c>
      <c r="R83" s="126">
        <f t="shared" si="54"/>
        <v>34.168910159110965</v>
      </c>
      <c r="S83" s="126">
        <f t="shared" si="54"/>
        <v>96.20134126607482</v>
      </c>
      <c r="T83" s="126">
        <f t="shared" si="54"/>
        <v>185.61515841477168</v>
      </c>
      <c r="U83" s="126">
        <f t="shared" si="54"/>
        <v>0</v>
      </c>
      <c r="V83" s="126">
        <f t="shared" si="54"/>
        <v>0</v>
      </c>
      <c r="W83" s="126">
        <f t="shared" si="54"/>
        <v>0</v>
      </c>
      <c r="X83" s="126">
        <f t="shared" si="54"/>
        <v>0</v>
      </c>
      <c r="Y83" s="126">
        <f t="shared" si="54"/>
        <v>0</v>
      </c>
      <c r="Z83" s="126">
        <f t="shared" si="54"/>
        <v>0</v>
      </c>
    </row>
    <row r="84" spans="1:26" hidden="1" outlineLevel="1">
      <c r="B84" s="1226" t="s">
        <v>525</v>
      </c>
      <c r="N84" s="1183">
        <f>SUM(O84:KI84)</f>
        <v>602.84479129660497</v>
      </c>
      <c r="O84" s="126">
        <f t="shared" ref="O84:Z84" si="55">(O$80*$K$11)*$G$11</f>
        <v>0</v>
      </c>
      <c r="P84" s="126">
        <f t="shared" si="55"/>
        <v>91.067452254573709</v>
      </c>
      <c r="Q84" s="126">
        <f t="shared" si="55"/>
        <v>195.79192920207379</v>
      </c>
      <c r="R84" s="126">
        <f t="shared" si="55"/>
        <v>34.168910159110965</v>
      </c>
      <c r="S84" s="126">
        <f t="shared" si="55"/>
        <v>96.20134126607482</v>
      </c>
      <c r="T84" s="126">
        <f t="shared" si="55"/>
        <v>185.61515841477168</v>
      </c>
      <c r="U84" s="126">
        <f t="shared" si="55"/>
        <v>0</v>
      </c>
      <c r="V84" s="126">
        <f t="shared" si="55"/>
        <v>0</v>
      </c>
      <c r="W84" s="126">
        <f t="shared" si="55"/>
        <v>0</v>
      </c>
      <c r="X84" s="126">
        <f t="shared" si="55"/>
        <v>0</v>
      </c>
      <c r="Y84" s="126">
        <f t="shared" si="55"/>
        <v>0</v>
      </c>
      <c r="Z84" s="126">
        <f t="shared" si="55"/>
        <v>0</v>
      </c>
    </row>
    <row r="85" spans="1:26" hidden="1" outlineLevel="1">
      <c r="B85" s="132"/>
      <c r="N85" s="1183"/>
      <c r="O85" s="126"/>
      <c r="P85" s="126"/>
      <c r="Q85" s="126"/>
      <c r="R85" s="126"/>
      <c r="S85" s="126"/>
      <c r="T85" s="126"/>
      <c r="U85" s="126"/>
      <c r="V85" s="126"/>
      <c r="W85" s="126"/>
      <c r="X85" s="126"/>
      <c r="Y85" s="126"/>
      <c r="Z85" s="126"/>
    </row>
    <row r="86" spans="1:26" s="322" customFormat="1" hidden="1" outlineLevel="1">
      <c r="A86" s="1221"/>
      <c r="B86" s="1222" t="s">
        <v>526</v>
      </c>
      <c r="C86" s="1223"/>
      <c r="D86" s="1223"/>
      <c r="E86" s="1223"/>
      <c r="F86" s="1223"/>
      <c r="G86" s="1223"/>
      <c r="H86" s="1223"/>
      <c r="I86" s="1223"/>
      <c r="J86" s="1223"/>
      <c r="K86" s="1223"/>
      <c r="L86" s="1223"/>
      <c r="M86" s="1223"/>
      <c r="N86" s="1224">
        <f t="shared" ref="N86:N91" si="56">SUM(O86:KI86)</f>
        <v>2022452.2453210019</v>
      </c>
      <c r="O86" s="1225">
        <f>MAX(0,O78-O112-O114-O178-O180-O134-O136-O156-O158)</f>
        <v>0</v>
      </c>
      <c r="P86" s="1225">
        <f t="shared" ref="P86:Y86" si="57">MAX(0,P78-P112-P114-P178-P180-P134-P136-P156-P158)</f>
        <v>0</v>
      </c>
      <c r="Q86" s="1225">
        <f t="shared" si="57"/>
        <v>0</v>
      </c>
      <c r="R86" s="1225">
        <f t="shared" si="57"/>
        <v>0</v>
      </c>
      <c r="S86" s="1225">
        <f t="shared" si="57"/>
        <v>0</v>
      </c>
      <c r="T86" s="1225">
        <f t="shared" si="57"/>
        <v>2022452.2453210019</v>
      </c>
      <c r="U86" s="1225">
        <f t="shared" si="57"/>
        <v>0</v>
      </c>
      <c r="V86" s="1225">
        <f t="shared" si="57"/>
        <v>0</v>
      </c>
      <c r="W86" s="1225">
        <f t="shared" si="57"/>
        <v>0</v>
      </c>
      <c r="X86" s="1225">
        <f t="shared" si="57"/>
        <v>0</v>
      </c>
      <c r="Y86" s="1225">
        <f t="shared" si="57"/>
        <v>0</v>
      </c>
      <c r="Z86" s="1225">
        <f t="shared" ref="Z86" si="58">MAX(0,Z78-Z112-Z114-Z178-Z180-Z134-Z136-Z156-Z158)</f>
        <v>0</v>
      </c>
    </row>
    <row r="87" spans="1:26" hidden="1" outlineLevel="1">
      <c r="B87" s="280" t="s">
        <v>527</v>
      </c>
      <c r="N87" s="1183">
        <f t="shared" si="56"/>
        <v>0</v>
      </c>
      <c r="O87" s="1227">
        <v>0</v>
      </c>
      <c r="P87" s="1228">
        <f>IF($H$7="No",0,IF(P86&gt;0,MIN(P86,((SUM($O$60:P60)+SUM($O$66:P66))/$F$7*$G$7)-SUM($O$87:O87)),0))</f>
        <v>0</v>
      </c>
      <c r="Q87" s="1228">
        <f>IF($H$7="No",0,IF(Q86&gt;0,MIN(Q86,((SUM($O$60:Q60)+SUM($O$66:Q66))/$F$7*$G$7)-SUM($O$87:P87)),0))</f>
        <v>0</v>
      </c>
      <c r="R87" s="1228">
        <f>IF($H$7="No",0,IF(R86&gt;0,MIN(R86,((SUM($O$60:R60)+SUM($O$66:R66))/$F$7*$G$7)-SUM($O$87:Q87)),0))</f>
        <v>0</v>
      </c>
      <c r="S87" s="1228">
        <f>IF($H$7="No",0,IF(S86&gt;0,MIN(S86,((SUM($O$60:S60)+SUM($O$66:S66))/$F$7*$G$7)-SUM($O$87:R87)),0))</f>
        <v>0</v>
      </c>
      <c r="T87" s="1228">
        <f>IF($H$7="No",0,IF(T86&gt;0,MIN(T86,((SUM($O$60:T60)+SUM($O$66:T66))/$F$7*$G$7)-SUM($O$87:S87)),0))</f>
        <v>0</v>
      </c>
      <c r="U87" s="1228">
        <f>IF($H$7="No",0,IF(U86&gt;0,MIN(U86,((SUM($O$60:U60)+SUM($O$66:U66))/$F$7*$G$7)-SUM($O$87:T87)),0))</f>
        <v>0</v>
      </c>
      <c r="V87" s="1228">
        <f>IF($H$7="No",0,IF(V86&gt;0,MIN(V86,((SUM($O$60:V60)+SUM($O$66:V66))/$F$7*$G$7)-SUM($O$87:U87)),0))</f>
        <v>0</v>
      </c>
      <c r="W87" s="1228">
        <f>IF($H$7="No",0,IF(W86&gt;0,MIN(W86,((SUM($O$60:W60)+SUM($O$66:W66))/$F$7*$G$7)-SUM($O$87:V87)),0))</f>
        <v>0</v>
      </c>
      <c r="X87" s="1228">
        <f>IF($H$7="No",0,IF(X86&gt;0,MIN(X86,((SUM($O$60:X60)+SUM($O$66:X66))/$F$7*$G$7)-SUM($O$87:W87)),0))</f>
        <v>0</v>
      </c>
      <c r="Y87" s="1228">
        <f>IF($H$7="No",0,IF(Y86&gt;0,MIN(Y86,((SUM($O$60:Y60)+SUM($O$66:Y66))/$F$7*$G$7)-SUM($O$87:X87)),0))</f>
        <v>0</v>
      </c>
      <c r="Z87" s="1228">
        <f>IF($H$7="No",0,IF(Z86&gt;0,MIN(Z86,((SUM($O$60:Z60)+SUM($O$66:Z66))/$F$7*$G$7)-SUM($O$87:Y87)),0))</f>
        <v>0</v>
      </c>
    </row>
    <row r="88" spans="1:26" hidden="1" outlineLevel="1">
      <c r="B88" s="280" t="s">
        <v>528</v>
      </c>
      <c r="N88" s="1183">
        <f t="shared" si="56"/>
        <v>0</v>
      </c>
      <c r="O88" s="1212">
        <v>0</v>
      </c>
      <c r="P88" s="126">
        <f>IF($H$8="No",0,IF(P86&gt;0,MIN(((P86-P87)*$K$8),((SUM($O$105:P105)+SUM($O$112:P112))/$F$8*$G$8)-SUM($O$88:O88)),0))</f>
        <v>0</v>
      </c>
      <c r="Q88" s="126">
        <f>IF($H$8="No",0,IF(Q86&gt;0,MIN(((Q86-Q87)*$K$8),((SUM($O$105:Q105)+SUM($O$112:Q112))/$F$8*$G$8)-SUM($O$88:P88)),0))</f>
        <v>0</v>
      </c>
      <c r="R88" s="126">
        <f>IF($H$8="No",0,IF(R86&gt;0,MIN(((R86-R87)*$K$8),((SUM($O$105:R105)+SUM($O$112:R112))/$F$8*$G$8)-SUM($O$88:Q88)),0))</f>
        <v>0</v>
      </c>
      <c r="S88" s="126">
        <f>IF($H$8="No",0,IF(S86&gt;0,MIN(((S86-S87)*$K$8),((SUM($O$105:S105)+SUM($O$112:S112))/$F$8*$G$8)-SUM($O$88:R88)),0))</f>
        <v>0</v>
      </c>
      <c r="T88" s="126">
        <f>IF($H$8="No",0,IF(T86&gt;0,MIN(((T86-T87)*$K$8),((SUM($O$105:T105)+SUM($O$112:T112))/$F$8*$G$8)-SUM($O$88:S88)),0))</f>
        <v>0</v>
      </c>
      <c r="U88" s="126">
        <f>IF($H$8="No",0,IF(U86&gt;0,MIN(((U86-U87)*$K$8),((SUM($O$105:U105)+SUM($O$112:U112))/$F$8*$G$8)-SUM($O$88:T88)),0))</f>
        <v>0</v>
      </c>
      <c r="V88" s="126">
        <f>IF($H$8="No",0,IF(V86&gt;0,MIN(((V86-V87)*$K$8),((SUM($O$105:V105)+SUM($O$112:V112))/$F$8*$G$8)-SUM($O$88:U88)),0))</f>
        <v>0</v>
      </c>
      <c r="W88" s="126">
        <f>IF($H$8="No",0,IF(W86&gt;0,MIN(((W86-W87)*$K$8),((SUM($O$105:W105)+SUM($O$112:W112))/$F$8*$G$8)-SUM($O$88:V88)),0))</f>
        <v>0</v>
      </c>
      <c r="X88" s="126">
        <f>IF($H$8="No",0,IF(X86&gt;0,MIN(((X86-X87)*$K$8),((SUM($O$105:X105)+SUM($O$112:X112))/$F$8*$G$8)-SUM($O$88:W88)),0))</f>
        <v>0</v>
      </c>
      <c r="Y88" s="126">
        <f>IF($H$8="No",0,IF(Y86&gt;0,MIN(((Y86-Y87)*$K$8),((SUM($O$105:Y105)+SUM($O$112:Y112))/$F$8*$G$8)-SUM($O$88:X88)),0))</f>
        <v>0</v>
      </c>
      <c r="Z88" s="126">
        <f>IF($H$8="No",0,IF(Z86&gt;0,MIN(((Z86-Z87)*$K$8),((SUM($O$105:Z105)+SUM($O$112:Z112))/$F$8*$G$8)-SUM($O$88:Y88)),0))</f>
        <v>0</v>
      </c>
    </row>
    <row r="89" spans="1:26" hidden="1" outlineLevel="1">
      <c r="B89" s="280" t="s">
        <v>529</v>
      </c>
      <c r="N89" s="1183">
        <f t="shared" si="56"/>
        <v>0</v>
      </c>
      <c r="O89" s="1212">
        <v>0</v>
      </c>
      <c r="P89" s="126">
        <f>IF($H$9="No",0,IF(P86&gt;0,MIN(((P86-P87)*$K$9),((SUM($O$127:P127)+SUM($O$134:P134))/$F$9*$G$9)-SUM($O$89:O89)),0))</f>
        <v>0</v>
      </c>
      <c r="Q89" s="126">
        <f>IF($H$9="No",0,IF(Q86&gt;0,MIN(((Q86-Q87)*$K$9),((SUM($O$127:Q127)+SUM($O$134:Q134))/$F$9*$G$9)-SUM($O$89:P89)),0))</f>
        <v>0</v>
      </c>
      <c r="R89" s="126">
        <f>IF($H$9="No",0,IF(R86&gt;0,MIN(((R86-R87)*$K$9),((SUM($O$127:R127)+SUM($O$134:R134))/$F$9*$G$9)-SUM($O$89:Q89)),0))</f>
        <v>0</v>
      </c>
      <c r="S89" s="126">
        <f>IF($H$9="No",0,IF(S86&gt;0,MIN(((S86-S87)*$K$9),((SUM($O$127:S127)+SUM($O$134:S134))/$F$9*$G$9)-SUM($O$89:R89)),0))</f>
        <v>0</v>
      </c>
      <c r="T89" s="126">
        <f>IF($H$9="No",0,IF(T86&gt;0,MIN(((T86-T87)*$K$9),((SUM($O$127:T127)+SUM($O$134:T134))/$F$9*$G$9)-SUM($O$89:S89)),0))</f>
        <v>0</v>
      </c>
      <c r="U89" s="126">
        <f>IF($H$9="No",0,IF(U86&gt;0,MIN(((U86-U87)*$K$9),((SUM($O$127:U127)+SUM($O$134:U134))/$F$9*$G$9)-SUM($O$89:T89)),0))</f>
        <v>0</v>
      </c>
      <c r="V89" s="126">
        <f>IF($H$9="No",0,IF(V86&gt;0,MIN(((V86-V87)*$K$9),((SUM($O$127:V127)+SUM($O$134:V134))/$F$9*$G$9)-SUM($O$89:U89)),0))</f>
        <v>0</v>
      </c>
      <c r="W89" s="126">
        <f>IF($H$9="No",0,IF(W86&gt;0,MIN(((W86-W87)*$K$9),((SUM($O$127:W127)+SUM($O$134:W134))/$F$9*$G$9)-SUM($O$89:V89)),0))</f>
        <v>0</v>
      </c>
      <c r="X89" s="126">
        <f>IF($H$9="No",0,IF(X86&gt;0,MIN(((X86-X87)*$K$9),((SUM($O$127:X127)+SUM($O$134:X134))/$F$9*$G$9)-SUM($O$89:W89)),0))</f>
        <v>0</v>
      </c>
      <c r="Y89" s="126">
        <f>IF($H$9="No",0,IF(Y86&gt;0,MIN(((Y86-Y87)*$K$9),((SUM($O$127:Y127)+SUM($O$134:Y134))/$F$9*$G$9)-SUM($O$89:X89)),0))</f>
        <v>0</v>
      </c>
      <c r="Z89" s="126">
        <f>IF($H$9="No",0,IF(Z86&gt;0,MIN(((Z86-Z87)*$K$9),((SUM($O$127:Z127)+SUM($O$134:Z134))/$F$9*$G$9)-SUM($O$89:Y89)),0))</f>
        <v>0</v>
      </c>
    </row>
    <row r="90" spans="1:26" hidden="1" outlineLevel="1">
      <c r="B90" s="280" t="s">
        <v>530</v>
      </c>
      <c r="N90" s="1183">
        <f t="shared" si="56"/>
        <v>0</v>
      </c>
      <c r="O90" s="1212">
        <v>0</v>
      </c>
      <c r="P90" s="126">
        <f>IF($H$10="No",0,IF(P86&gt;0,MIN(((P86-P87)*$K$10),((SUM($O$149:P149)+SUM($O$156:P156))/$F$10*$G$10)-SUM($O$90:O90)),0))</f>
        <v>0</v>
      </c>
      <c r="Q90" s="126">
        <f>IF($H$10="No",0,IF(Q86&gt;0,MIN(((Q86-Q87)*$K$10),((SUM($O$149:Q149)+SUM($O$156:Q156))/$F$10*$G$10)-SUM($O$90:P90)),0))</f>
        <v>0</v>
      </c>
      <c r="R90" s="126">
        <f>IF($H$10="No",0,IF(R86&gt;0,MIN(((R86-R87)*$K$10),((SUM($O$149:R149)+SUM($O$156:R156))/$F$10*$G$10)-SUM($O$90:Q90)),0))</f>
        <v>0</v>
      </c>
      <c r="S90" s="126">
        <f>IF($H$10="No",0,IF(S86&gt;0,MIN(((S86-S87)*$K$10),((SUM($O$149:S149)+SUM($O$156:S156))/$F$10*$G$10)-SUM($O$90:R90)),0))</f>
        <v>0</v>
      </c>
      <c r="T90" s="126">
        <f>IF($H$10="No",0,IF(T86&gt;0,MIN(((T86-T87)*$K$10),((SUM($O$149:T149)+SUM($O$156:T156))/$F$10*$G$10)-SUM($O$90:S90)),0))</f>
        <v>0</v>
      </c>
      <c r="U90" s="126">
        <f>IF($H$10="No",0,IF(U86&gt;0,MIN(((U86-U87)*$K$10),((SUM($O$149:U149)+SUM($O$156:U156))/$F$10*$G$10)-SUM($O$90:T90)),0))</f>
        <v>0</v>
      </c>
      <c r="V90" s="126">
        <f>IF($H$10="No",0,IF(V86&gt;0,MIN(((V86-V87)*$K$10),((SUM($O$149:V149)+SUM($O$156:V156))/$F$10*$G$10)-SUM($O$90:U90)),0))</f>
        <v>0</v>
      </c>
      <c r="W90" s="126">
        <f>IF($H$10="No",0,IF(W86&gt;0,MIN(((W86-W87)*$K$10),((SUM($O$149:W149)+SUM($O$156:W156))/$F$10*$G$10)-SUM($O$90:V90)),0))</f>
        <v>0</v>
      </c>
      <c r="X90" s="126">
        <f>IF($H$10="No",0,IF(X86&gt;0,MIN(((X86-X87)*$K$10),((SUM($O$149:X149)+SUM($O$156:X156))/$F$10*$G$10)-SUM($O$90:W90)),0))</f>
        <v>0</v>
      </c>
      <c r="Y90" s="126">
        <f>IF($H$10="No",0,IF(Y86&gt;0,MIN(((Y86-Y87)*$K$10),((SUM($O$149:Y149)+SUM($O$156:Y156))/$F$10*$G$10)-SUM($O$90:X90)),0))</f>
        <v>0</v>
      </c>
      <c r="Z90" s="126">
        <f>IF($H$10="No",0,IF(Z86&gt;0,MIN(((Z86-Z87)*$K$10),((SUM($O$149:Z149)+SUM($O$156:Z156))/$F$10*$G$10)-SUM($O$90:Y90)),0))</f>
        <v>0</v>
      </c>
    </row>
    <row r="91" spans="1:26" hidden="1" outlineLevel="1">
      <c r="B91" s="280" t="s">
        <v>531</v>
      </c>
      <c r="N91" s="1183">
        <f t="shared" si="56"/>
        <v>0</v>
      </c>
      <c r="O91" s="1229">
        <v>0</v>
      </c>
      <c r="P91" s="1230">
        <f>IF($H$11="No",0,IF(P86&gt;0,MIN(((P86-P87)*$K$11),((SUM($O$171:P171)+SUM($O$178:P178))/$F$11*$G$11)-SUM($O$91:O91)),0))</f>
        <v>0</v>
      </c>
      <c r="Q91" s="1230">
        <f>IF($H$11="No",0,IF(Q86&gt;0,MIN(((Q86-Q87)*$K$11),((SUM($O$171:Q171)+SUM($O$178:Q178))/$F$11*$G$11)-SUM($O$91:P91)),0))</f>
        <v>0</v>
      </c>
      <c r="R91" s="1230">
        <f>IF($H$11="No",0,IF(R86&gt;0,MIN(((R86-R87)*$K$11),((SUM($O$171:R171)+SUM($O$178:R178))/$F$11*$G$11)-SUM($O$91:Q91)),0))</f>
        <v>0</v>
      </c>
      <c r="S91" s="1230">
        <f>IF($H$11="No",0,IF(S86&gt;0,MIN(((S86-S87)*$K$11),((SUM($O$171:S171)+SUM($O$178:S178))/$F$11*$G$11)-SUM($O$91:R91)),0))</f>
        <v>0</v>
      </c>
      <c r="T91" s="1230">
        <f>IF($H$11="No",0,IF(T86&gt;0,MIN(((T86-T87)*$K$11),((SUM($O$171:T171)+SUM($O$178:T178))/$F$11*$G$11)-SUM($O$91:S91)),0))</f>
        <v>0</v>
      </c>
      <c r="U91" s="1230">
        <f>IF($H$11="No",0,IF(U86&gt;0,MIN(((U86-U87)*$K$11),((SUM($O$171:U171)+SUM($O$178:U178))/$F$11*$G$11)-SUM($O$91:T91)),0))</f>
        <v>0</v>
      </c>
      <c r="V91" s="1230">
        <f>IF($H$11="No",0,IF(V86&gt;0,MIN(((V86-V87)*$K$11),((SUM($O$171:V171)+SUM($O$178:V178))/$F$11*$G$11)-SUM($O$91:U91)),0))</f>
        <v>0</v>
      </c>
      <c r="W91" s="1230">
        <f>IF($H$11="No",0,IF(W86&gt;0,MIN(((W86-W87)*$K$11),((SUM($O$171:W171)+SUM($O$178:W178))/$F$11*$G$11)-SUM($O$91:V91)),0))</f>
        <v>0</v>
      </c>
      <c r="X91" s="1230">
        <f>IF($H$11="No",0,IF(X86&gt;0,MIN(((X86-X87)*$K$11),((SUM($O$171:X171)+SUM($O$178:X178))/$F$11*$G$11)-SUM($O$91:W91)),0))</f>
        <v>0</v>
      </c>
      <c r="Y91" s="1230">
        <f>IF($H$11="No",0,IF(Y86&gt;0,MIN(((Y86-Y87)*$K$11),((SUM($O$171:Y171)+SUM($O$178:Y178))/$F$11*$G$11)-SUM($O$91:X91)),0))</f>
        <v>0</v>
      </c>
      <c r="Z91" s="1230">
        <f>IF($H$11="No",0,IF(Z86&gt;0,MIN(((Z86-Z87)*$K$11),((SUM($O$171:Z171)+SUM($O$178:Z178))/$F$11*$G$11)-SUM($O$91:Y91)),0))</f>
        <v>0</v>
      </c>
    </row>
    <row r="92" spans="1:26" s="313" customFormat="1" ht="14" hidden="1" outlineLevel="1">
      <c r="N92" s="1104"/>
    </row>
    <row r="93" spans="1:26" s="322" customFormat="1" hidden="1" outlineLevel="1">
      <c r="A93" s="1221"/>
      <c r="B93" s="1222" t="s">
        <v>532</v>
      </c>
      <c r="C93" s="1223"/>
      <c r="D93" s="1223"/>
      <c r="E93" s="1223"/>
      <c r="F93" s="1223"/>
      <c r="G93" s="1223"/>
      <c r="H93" s="1223"/>
      <c r="I93" s="1223"/>
      <c r="J93" s="1223"/>
      <c r="K93" s="1223"/>
      <c r="L93" s="1223"/>
      <c r="M93" s="1223"/>
      <c r="N93" s="1224">
        <f>SUM(O93:KI93)</f>
        <v>2022452.2453210019</v>
      </c>
      <c r="O93" s="1225">
        <f>(O86-SUM(O87:O91))+MAX(0,(O77-O112-O114-O178-O180-O134-O136-O156-O158))</f>
        <v>0</v>
      </c>
      <c r="P93" s="1225">
        <f t="shared" ref="P93:Y93" si="59">(P86-SUM(P87:P91))+MAX(0,(P77-P112-P114-P178-P180-P134-P136-P156-P158))</f>
        <v>0</v>
      </c>
      <c r="Q93" s="1225">
        <f t="shared" si="59"/>
        <v>0</v>
      </c>
      <c r="R93" s="1225">
        <f t="shared" si="59"/>
        <v>0</v>
      </c>
      <c r="S93" s="1225">
        <f t="shared" si="59"/>
        <v>0</v>
      </c>
      <c r="T93" s="1225">
        <f t="shared" si="59"/>
        <v>2022452.2453210019</v>
      </c>
      <c r="U93" s="1225">
        <f t="shared" si="59"/>
        <v>0</v>
      </c>
      <c r="V93" s="1225">
        <f t="shared" si="59"/>
        <v>0</v>
      </c>
      <c r="W93" s="1225">
        <f t="shared" si="59"/>
        <v>0</v>
      </c>
      <c r="X93" s="1225">
        <f t="shared" si="59"/>
        <v>0</v>
      </c>
      <c r="Y93" s="1225">
        <f t="shared" si="59"/>
        <v>0</v>
      </c>
      <c r="Z93" s="1225">
        <f t="shared" ref="Z93" si="60">(Z86-SUM(Z87:Z91))+MAX(0,(Z77-Z112-Z114-Z178-Z180-Z134-Z136-Z156-Z158))</f>
        <v>0</v>
      </c>
    </row>
    <row r="94" spans="1:26" hidden="1" outlineLevel="1">
      <c r="B94" s="280" t="s">
        <v>533</v>
      </c>
      <c r="N94" s="1183">
        <f>SUM(O94:KI94)</f>
        <v>252806.5306651252</v>
      </c>
      <c r="O94" s="126">
        <f t="shared" ref="O94:Z94" si="61">O$93*$K$8*$G$8</f>
        <v>0</v>
      </c>
      <c r="P94" s="126">
        <f t="shared" si="61"/>
        <v>0</v>
      </c>
      <c r="Q94" s="126">
        <f t="shared" si="61"/>
        <v>0</v>
      </c>
      <c r="R94" s="126">
        <f t="shared" si="61"/>
        <v>0</v>
      </c>
      <c r="S94" s="126">
        <f t="shared" si="61"/>
        <v>0</v>
      </c>
      <c r="T94" s="126">
        <f t="shared" si="61"/>
        <v>252806.5306651252</v>
      </c>
      <c r="U94" s="126">
        <f t="shared" si="61"/>
        <v>0</v>
      </c>
      <c r="V94" s="126">
        <f t="shared" si="61"/>
        <v>0</v>
      </c>
      <c r="W94" s="126">
        <f t="shared" si="61"/>
        <v>0</v>
      </c>
      <c r="X94" s="126">
        <f t="shared" si="61"/>
        <v>0</v>
      </c>
      <c r="Y94" s="126">
        <f t="shared" si="61"/>
        <v>0</v>
      </c>
      <c r="Z94" s="126">
        <f t="shared" si="61"/>
        <v>0</v>
      </c>
    </row>
    <row r="95" spans="1:26" hidden="1" outlineLevel="1">
      <c r="B95" s="280" t="s">
        <v>534</v>
      </c>
      <c r="N95" s="1183">
        <f>SUM(O95:KI95)</f>
        <v>50561.306133025049</v>
      </c>
      <c r="O95" s="126">
        <f t="shared" ref="O95:Z95" si="62">O$93*$K$9*$G$9</f>
        <v>0</v>
      </c>
      <c r="P95" s="126">
        <f t="shared" si="62"/>
        <v>0</v>
      </c>
      <c r="Q95" s="126">
        <f t="shared" si="62"/>
        <v>0</v>
      </c>
      <c r="R95" s="126">
        <f t="shared" si="62"/>
        <v>0</v>
      </c>
      <c r="S95" s="126">
        <f t="shared" si="62"/>
        <v>0</v>
      </c>
      <c r="T95" s="126">
        <f t="shared" si="62"/>
        <v>50561.306133025049</v>
      </c>
      <c r="U95" s="126">
        <f t="shared" si="62"/>
        <v>0</v>
      </c>
      <c r="V95" s="126">
        <f t="shared" si="62"/>
        <v>0</v>
      </c>
      <c r="W95" s="126">
        <f t="shared" si="62"/>
        <v>0</v>
      </c>
      <c r="X95" s="126">
        <f t="shared" si="62"/>
        <v>0</v>
      </c>
      <c r="Y95" s="126">
        <f t="shared" si="62"/>
        <v>0</v>
      </c>
      <c r="Z95" s="126">
        <f t="shared" si="62"/>
        <v>0</v>
      </c>
    </row>
    <row r="96" spans="1:26" hidden="1" outlineLevel="1">
      <c r="B96" s="280" t="s">
        <v>535</v>
      </c>
      <c r="N96" s="1183">
        <f>SUM(O96:KI96)</f>
        <v>50561.306133025049</v>
      </c>
      <c r="O96" s="126">
        <f t="shared" ref="O96:Z96" si="63">O$93*$K$10*$G$10</f>
        <v>0</v>
      </c>
      <c r="P96" s="126">
        <f t="shared" si="63"/>
        <v>0</v>
      </c>
      <c r="Q96" s="126">
        <f t="shared" si="63"/>
        <v>0</v>
      </c>
      <c r="R96" s="126">
        <f t="shared" si="63"/>
        <v>0</v>
      </c>
      <c r="S96" s="126">
        <f t="shared" si="63"/>
        <v>0</v>
      </c>
      <c r="T96" s="126">
        <f t="shared" si="63"/>
        <v>50561.306133025049</v>
      </c>
      <c r="U96" s="126">
        <f t="shared" si="63"/>
        <v>0</v>
      </c>
      <c r="V96" s="126">
        <f t="shared" si="63"/>
        <v>0</v>
      </c>
      <c r="W96" s="126">
        <f t="shared" si="63"/>
        <v>0</v>
      </c>
      <c r="X96" s="126">
        <f t="shared" si="63"/>
        <v>0</v>
      </c>
      <c r="Y96" s="126">
        <f t="shared" si="63"/>
        <v>0</v>
      </c>
      <c r="Z96" s="126">
        <f t="shared" si="63"/>
        <v>0</v>
      </c>
    </row>
    <row r="97" spans="1:26" hidden="1" outlineLevel="1">
      <c r="B97" s="280" t="s">
        <v>536</v>
      </c>
      <c r="N97" s="1183">
        <f>SUM(O97:KI97)</f>
        <v>50561.306133025049</v>
      </c>
      <c r="O97" s="126">
        <f t="shared" ref="O97:Z97" si="64">O$93*$K$11*$G$11</f>
        <v>0</v>
      </c>
      <c r="P97" s="126">
        <f t="shared" si="64"/>
        <v>0</v>
      </c>
      <c r="Q97" s="126">
        <f t="shared" si="64"/>
        <v>0</v>
      </c>
      <c r="R97" s="126">
        <f t="shared" si="64"/>
        <v>0</v>
      </c>
      <c r="S97" s="126">
        <f t="shared" si="64"/>
        <v>0</v>
      </c>
      <c r="T97" s="126">
        <f t="shared" si="64"/>
        <v>50561.306133025049</v>
      </c>
      <c r="U97" s="126">
        <f t="shared" si="64"/>
        <v>0</v>
      </c>
      <c r="V97" s="126">
        <f t="shared" si="64"/>
        <v>0</v>
      </c>
      <c r="W97" s="126">
        <f t="shared" si="64"/>
        <v>0</v>
      </c>
      <c r="X97" s="126">
        <f t="shared" si="64"/>
        <v>0</v>
      </c>
      <c r="Y97" s="126">
        <f t="shared" si="64"/>
        <v>0</v>
      </c>
      <c r="Z97" s="126">
        <f t="shared" si="64"/>
        <v>0</v>
      </c>
    </row>
    <row r="98" spans="1:26" collapsed="1">
      <c r="B98" s="132"/>
      <c r="N98" s="1183"/>
      <c r="O98" s="126"/>
      <c r="P98" s="126"/>
      <c r="Q98" s="126"/>
      <c r="R98" s="126"/>
      <c r="S98" s="126"/>
      <c r="T98" s="126"/>
      <c r="U98" s="126"/>
      <c r="V98" s="126"/>
      <c r="W98" s="126"/>
      <c r="X98" s="126"/>
      <c r="Y98" s="126"/>
      <c r="Z98" s="126"/>
    </row>
    <row r="99" spans="1:26" s="489" customFormat="1">
      <c r="A99" s="1185"/>
      <c r="B99" s="1186" t="s">
        <v>483</v>
      </c>
      <c r="C99" s="1187"/>
      <c r="D99" s="1187"/>
      <c r="E99" s="1187"/>
      <c r="F99" s="1187"/>
      <c r="G99" s="1187"/>
      <c r="H99" s="1187"/>
      <c r="I99" s="1187"/>
      <c r="J99" s="1187"/>
      <c r="K99" s="1187"/>
      <c r="L99" s="1187"/>
      <c r="M99" s="1187"/>
      <c r="N99" s="1188"/>
      <c r="O99" s="1187"/>
      <c r="P99" s="1189"/>
      <c r="Q99" s="1187"/>
      <c r="R99" s="1187"/>
      <c r="S99" s="1187"/>
      <c r="T99" s="1187"/>
      <c r="U99" s="1187"/>
      <c r="V99" s="1187"/>
      <c r="W99" s="1187"/>
      <c r="X99" s="1187"/>
      <c r="Y99" s="1187"/>
      <c r="Z99" s="1187"/>
    </row>
    <row r="100" spans="1:26" ht="7" customHeight="1">
      <c r="N100" s="1183"/>
      <c r="O100" s="126"/>
      <c r="P100" s="126"/>
      <c r="Q100" s="126"/>
      <c r="R100" s="126"/>
      <c r="S100" s="126"/>
      <c r="T100" s="126"/>
      <c r="U100" s="126"/>
      <c r="V100" s="126"/>
      <c r="W100" s="126"/>
      <c r="X100" s="126"/>
      <c r="Y100" s="126"/>
      <c r="Z100" s="126"/>
    </row>
    <row r="101" spans="1:26">
      <c r="B101" s="132" t="s">
        <v>537</v>
      </c>
      <c r="E101" s="1192" t="s">
        <v>538</v>
      </c>
      <c r="F101" s="1192"/>
      <c r="G101" s="1192"/>
      <c r="O101" s="148">
        <v>0</v>
      </c>
      <c r="P101" s="126">
        <f t="shared" ref="P101:Z101" si="65">O117</f>
        <v>1768867.541465207</v>
      </c>
      <c r="Q101" s="126">
        <f t="shared" si="65"/>
        <v>1768867.541465207</v>
      </c>
      <c r="R101" s="126">
        <f t="shared" si="65"/>
        <v>1768867.541465207</v>
      </c>
      <c r="S101" s="126">
        <f t="shared" si="65"/>
        <v>1768867.541465207</v>
      </c>
      <c r="T101" s="126">
        <f t="shared" si="65"/>
        <v>1768867.541465207</v>
      </c>
      <c r="U101" s="126">
        <f t="shared" si="65"/>
        <v>0</v>
      </c>
      <c r="V101" s="126">
        <f t="shared" si="65"/>
        <v>0</v>
      </c>
      <c r="W101" s="126">
        <f t="shared" si="65"/>
        <v>0</v>
      </c>
      <c r="X101" s="126">
        <f t="shared" si="65"/>
        <v>0</v>
      </c>
      <c r="Y101" s="126">
        <f t="shared" si="65"/>
        <v>0</v>
      </c>
      <c r="Z101" s="126">
        <f t="shared" si="65"/>
        <v>0</v>
      </c>
    </row>
    <row r="102" spans="1:26">
      <c r="B102" s="132" t="s">
        <v>539</v>
      </c>
      <c r="E102" s="1173" t="s">
        <v>4</v>
      </c>
      <c r="F102" s="1193"/>
      <c r="G102" s="1193"/>
      <c r="H102" s="1194">
        <f>IFERROR(IRR(O119:Z119),"n/a")</f>
        <v>0.15935476710400565</v>
      </c>
      <c r="N102" s="1183">
        <f>SUM(O102:KI102)</f>
        <v>1768867.541465207</v>
      </c>
      <c r="O102" s="1231">
        <f t="shared" ref="O102:Y102" si="66">-MIN(0,-O26)</f>
        <v>1768867.541465207</v>
      </c>
      <c r="P102" s="126">
        <f t="shared" si="66"/>
        <v>0</v>
      </c>
      <c r="Q102" s="126">
        <f t="shared" si="66"/>
        <v>0</v>
      </c>
      <c r="R102" s="126">
        <f t="shared" si="66"/>
        <v>0</v>
      </c>
      <c r="S102" s="126">
        <f t="shared" si="66"/>
        <v>0</v>
      </c>
      <c r="T102" s="126">
        <f t="shared" si="66"/>
        <v>0</v>
      </c>
      <c r="U102" s="126">
        <f t="shared" si="66"/>
        <v>0</v>
      </c>
      <c r="V102" s="126">
        <f t="shared" si="66"/>
        <v>0</v>
      </c>
      <c r="W102" s="126">
        <f t="shared" si="66"/>
        <v>0</v>
      </c>
      <c r="X102" s="126">
        <f t="shared" si="66"/>
        <v>0</v>
      </c>
      <c r="Y102" s="126">
        <f t="shared" si="66"/>
        <v>0</v>
      </c>
      <c r="Z102" s="126">
        <f t="shared" ref="Z102" si="67">-MIN(0,-Z26)</f>
        <v>0</v>
      </c>
    </row>
    <row r="103" spans="1:26">
      <c r="B103" s="132" t="s">
        <v>540</v>
      </c>
      <c r="E103" s="1195" t="s">
        <v>420</v>
      </c>
      <c r="F103" s="1196"/>
      <c r="G103" s="1196"/>
      <c r="H103" s="1197">
        <f>SUM(119:119)</f>
        <v>1730830.0350725155</v>
      </c>
      <c r="N103" s="1183">
        <f>SUM(O103:KI103)</f>
        <v>707547.01658608275</v>
      </c>
      <c r="O103" s="148">
        <f>O101*($E$8)</f>
        <v>0</v>
      </c>
      <c r="P103" s="148">
        <f t="shared" ref="P103:Z103" si="68">P101*($E$8)</f>
        <v>141509.40331721655</v>
      </c>
      <c r="Q103" s="148">
        <f t="shared" si="68"/>
        <v>141509.40331721655</v>
      </c>
      <c r="R103" s="148">
        <f t="shared" si="68"/>
        <v>141509.40331721655</v>
      </c>
      <c r="S103" s="148">
        <f t="shared" si="68"/>
        <v>141509.40331721655</v>
      </c>
      <c r="T103" s="148">
        <f t="shared" si="68"/>
        <v>141509.40331721655</v>
      </c>
      <c r="U103" s="148">
        <f t="shared" si="68"/>
        <v>0</v>
      </c>
      <c r="V103" s="148">
        <f t="shared" si="68"/>
        <v>0</v>
      </c>
      <c r="W103" s="148">
        <f t="shared" si="68"/>
        <v>0</v>
      </c>
      <c r="X103" s="148">
        <f t="shared" si="68"/>
        <v>0</v>
      </c>
      <c r="Y103" s="148">
        <f t="shared" si="68"/>
        <v>0</v>
      </c>
      <c r="Z103" s="148">
        <f t="shared" si="68"/>
        <v>0</v>
      </c>
    </row>
    <row r="104" spans="1:26">
      <c r="B104" s="132" t="s">
        <v>541</v>
      </c>
      <c r="E104" s="1195" t="s">
        <v>421</v>
      </c>
      <c r="F104" s="1196"/>
      <c r="G104" s="1196"/>
      <c r="H104" s="1197">
        <f>-SUMIFS(119:119,119:119,"&lt;0")</f>
        <v>1768867.541465207</v>
      </c>
      <c r="N104" s="1172"/>
      <c r="O104" s="148">
        <f>N106+O103</f>
        <v>0</v>
      </c>
      <c r="P104" s="148">
        <f t="shared" ref="P104:Z104" si="69">O106+P103-O112</f>
        <v>141509.40331721655</v>
      </c>
      <c r="Q104" s="148">
        <f t="shared" si="69"/>
        <v>176624.34662838944</v>
      </c>
      <c r="R104" s="148">
        <f t="shared" si="69"/>
        <v>201266.84224481229</v>
      </c>
      <c r="S104" s="148">
        <f t="shared" si="69"/>
        <v>247499.08645694645</v>
      </c>
      <c r="T104" s="148">
        <f t="shared" si="69"/>
        <v>281324.84444768779</v>
      </c>
      <c r="U104" s="148">
        <f t="shared" si="69"/>
        <v>0</v>
      </c>
      <c r="V104" s="148">
        <f t="shared" si="69"/>
        <v>0</v>
      </c>
      <c r="W104" s="148">
        <f t="shared" si="69"/>
        <v>0</v>
      </c>
      <c r="X104" s="148">
        <f t="shared" si="69"/>
        <v>0</v>
      </c>
      <c r="Y104" s="148">
        <f t="shared" si="69"/>
        <v>0</v>
      </c>
      <c r="Z104" s="148">
        <f t="shared" si="69"/>
        <v>0</v>
      </c>
    </row>
    <row r="105" spans="1:26">
      <c r="B105" s="132" t="s">
        <v>542</v>
      </c>
      <c r="E105" s="1176" t="s">
        <v>5</v>
      </c>
      <c r="F105" s="1198"/>
      <c r="G105" s="1198"/>
      <c r="H105" s="1199">
        <f>IFERROR((H104+H103)/H104,"n/a")</f>
        <v>1.9784961250624884</v>
      </c>
      <c r="N105" s="1183">
        <f>SUM(O105:KI105)</f>
        <v>546723.05303259206</v>
      </c>
      <c r="O105" s="148">
        <f t="shared" ref="O105:Y105" si="70">MIN(O104,MAX(O75*$K$8,0))</f>
        <v>0</v>
      </c>
      <c r="P105" s="148">
        <f t="shared" si="70"/>
        <v>106394.46000604368</v>
      </c>
      <c r="Q105" s="148">
        <f t="shared" si="70"/>
        <v>116866.90770079369</v>
      </c>
      <c r="R105" s="148">
        <f t="shared" si="70"/>
        <v>95277.159105082406</v>
      </c>
      <c r="S105" s="148">
        <f t="shared" si="70"/>
        <v>107683.64532647522</v>
      </c>
      <c r="T105" s="148">
        <f t="shared" si="70"/>
        <v>120500.88089419709</v>
      </c>
      <c r="U105" s="148">
        <f t="shared" si="70"/>
        <v>0</v>
      </c>
      <c r="V105" s="148">
        <f t="shared" si="70"/>
        <v>0</v>
      </c>
      <c r="W105" s="148">
        <f t="shared" si="70"/>
        <v>0</v>
      </c>
      <c r="X105" s="148">
        <f t="shared" si="70"/>
        <v>0</v>
      </c>
      <c r="Y105" s="148">
        <f t="shared" si="70"/>
        <v>0</v>
      </c>
      <c r="Z105" s="148">
        <f t="shared" ref="Z105" si="71">MIN(Z104,MAX(Z75*$K$8,0))</f>
        <v>0</v>
      </c>
    </row>
    <row r="106" spans="1:26">
      <c r="B106" s="132" t="s">
        <v>543</v>
      </c>
      <c r="E106" s="1173" t="s">
        <v>98</v>
      </c>
      <c r="F106" s="1200"/>
      <c r="G106" s="1193"/>
      <c r="H106" s="1174">
        <f>IFERROR((H105-1)*100%,"n/a")</f>
        <v>0.9784961250624884</v>
      </c>
      <c r="N106" s="1172"/>
      <c r="O106" s="148">
        <f>O104-O105</f>
        <v>0</v>
      </c>
      <c r="P106" s="126">
        <f>P104-P105</f>
        <v>35114.943311172872</v>
      </c>
      <c r="Q106" s="126">
        <f t="shared" ref="Q106:Y106" si="72">Q104-Q105</f>
        <v>59757.438927595751</v>
      </c>
      <c r="R106" s="126">
        <f t="shared" si="72"/>
        <v>105989.68313972988</v>
      </c>
      <c r="S106" s="126">
        <f t="shared" si="72"/>
        <v>139815.44113047124</v>
      </c>
      <c r="T106" s="126">
        <f t="shared" si="72"/>
        <v>160823.9635534907</v>
      </c>
      <c r="U106" s="126">
        <f t="shared" si="72"/>
        <v>0</v>
      </c>
      <c r="V106" s="126">
        <f t="shared" si="72"/>
        <v>0</v>
      </c>
      <c r="W106" s="126">
        <f t="shared" si="72"/>
        <v>0</v>
      </c>
      <c r="X106" s="126">
        <f t="shared" si="72"/>
        <v>0</v>
      </c>
      <c r="Y106" s="126">
        <f t="shared" si="72"/>
        <v>0</v>
      </c>
      <c r="Z106" s="126">
        <f t="shared" ref="Z106" si="73">Z104-Z105</f>
        <v>0</v>
      </c>
    </row>
    <row r="107" spans="1:26">
      <c r="B107" s="132" t="s">
        <v>544</v>
      </c>
      <c r="E107" s="1176" t="s">
        <v>498</v>
      </c>
      <c r="F107" s="1201"/>
      <c r="G107" s="1198"/>
      <c r="H107" s="1177">
        <f>N108</f>
        <v>6.3179399899629535E-2</v>
      </c>
      <c r="N107" s="1183">
        <f>SUM(O107:KI107)</f>
        <v>12056.895825932099</v>
      </c>
      <c r="O107" s="148">
        <f t="shared" ref="O107:Y107" si="74">(O80*$K$8)*$F$8</f>
        <v>0</v>
      </c>
      <c r="P107" s="148">
        <f t="shared" si="74"/>
        <v>1821.349045091474</v>
      </c>
      <c r="Q107" s="148">
        <f t="shared" si="74"/>
        <v>3915.8385840414758</v>
      </c>
      <c r="R107" s="148">
        <f t="shared" si="74"/>
        <v>683.37820318221929</v>
      </c>
      <c r="S107" s="148">
        <f t="shared" si="74"/>
        <v>1924.0268253214961</v>
      </c>
      <c r="T107" s="148">
        <f t="shared" si="74"/>
        <v>3712.3031682954334</v>
      </c>
      <c r="U107" s="148">
        <f t="shared" si="74"/>
        <v>0</v>
      </c>
      <c r="V107" s="148">
        <f t="shared" si="74"/>
        <v>0</v>
      </c>
      <c r="W107" s="148">
        <f t="shared" si="74"/>
        <v>0</v>
      </c>
      <c r="X107" s="148">
        <f t="shared" si="74"/>
        <v>0</v>
      </c>
      <c r="Y107" s="148">
        <f t="shared" si="74"/>
        <v>0</v>
      </c>
      <c r="Z107" s="148">
        <f t="shared" ref="Z107" si="75">(Z80*$K$8)*$F$8</f>
        <v>0</v>
      </c>
    </row>
    <row r="108" spans="1:26">
      <c r="B108" s="278" t="s">
        <v>545</v>
      </c>
      <c r="M108" s="317" t="s">
        <v>423</v>
      </c>
      <c r="N108" s="1202">
        <f>IFERROR(SUM(O109:Z109)/(COUNTIFS($101:$101,"&gt;0",$21:$21,"&lt;="&amp;Assumptions!$E$55)),"n/a")</f>
        <v>6.3179399899629535E-2</v>
      </c>
      <c r="O108" s="1203">
        <f>(O105+O107)</f>
        <v>0</v>
      </c>
      <c r="P108" s="1203">
        <f t="shared" ref="P108:Y108" si="76">(P105+P107)</f>
        <v>108215.80905113515</v>
      </c>
      <c r="Q108" s="1203">
        <f t="shared" si="76"/>
        <v>120782.74628483516</v>
      </c>
      <c r="R108" s="1203">
        <f t="shared" si="76"/>
        <v>95960.537308264626</v>
      </c>
      <c r="S108" s="1203">
        <f t="shared" si="76"/>
        <v>109607.67215179671</v>
      </c>
      <c r="T108" s="1203">
        <f t="shared" si="76"/>
        <v>124213.18406249252</v>
      </c>
      <c r="U108" s="1203">
        <f t="shared" si="76"/>
        <v>0</v>
      </c>
      <c r="V108" s="1203">
        <f t="shared" si="76"/>
        <v>0</v>
      </c>
      <c r="W108" s="1203">
        <f t="shared" si="76"/>
        <v>0</v>
      </c>
      <c r="X108" s="1203">
        <f t="shared" si="76"/>
        <v>0</v>
      </c>
      <c r="Y108" s="1203">
        <f t="shared" si="76"/>
        <v>0</v>
      </c>
      <c r="Z108" s="1203">
        <f t="shared" ref="Z108" si="77">(Z105+Z107)</f>
        <v>0</v>
      </c>
    </row>
    <row r="109" spans="1:26">
      <c r="B109" s="278" t="s">
        <v>546</v>
      </c>
      <c r="M109" s="317"/>
      <c r="N109" s="1232"/>
      <c r="O109" s="1184">
        <f>IFERROR(O108/O101,0)</f>
        <v>0</v>
      </c>
      <c r="P109" s="1184">
        <f t="shared" ref="P109:Y109" si="78">IFERROR(P108/P101,0)</f>
        <v>6.1178017298851382E-2</v>
      </c>
      <c r="Q109" s="1184">
        <f t="shared" si="78"/>
        <v>6.8282527353510661E-2</v>
      </c>
      <c r="R109" s="1184">
        <f t="shared" si="78"/>
        <v>5.4249702173164181E-2</v>
      </c>
      <c r="S109" s="1184">
        <f t="shared" si="78"/>
        <v>6.1964884075494608E-2</v>
      </c>
      <c r="T109" s="1184">
        <f t="shared" si="78"/>
        <v>7.0221868597126813E-2</v>
      </c>
      <c r="U109" s="1184">
        <f t="shared" si="78"/>
        <v>0</v>
      </c>
      <c r="V109" s="1184">
        <f t="shared" si="78"/>
        <v>0</v>
      </c>
      <c r="W109" s="1184">
        <f t="shared" si="78"/>
        <v>0</v>
      </c>
      <c r="X109" s="1184">
        <f t="shared" si="78"/>
        <v>0</v>
      </c>
      <c r="Y109" s="1184">
        <f t="shared" si="78"/>
        <v>0</v>
      </c>
      <c r="Z109" s="1184">
        <f t="shared" ref="Z109" si="79">IFERROR(Z108/Z101,0)</f>
        <v>0</v>
      </c>
    </row>
    <row r="110" spans="1:26">
      <c r="B110" s="132"/>
      <c r="M110" s="1179"/>
      <c r="N110" s="1233"/>
      <c r="O110" s="1184"/>
      <c r="P110" s="1184"/>
      <c r="Q110" s="1184"/>
      <c r="R110" s="1184"/>
      <c r="S110" s="1184"/>
      <c r="T110" s="1184"/>
      <c r="U110" s="1184"/>
      <c r="V110" s="1184"/>
      <c r="W110" s="1184"/>
      <c r="X110" s="1184"/>
      <c r="Y110" s="1184"/>
      <c r="Z110" s="1184"/>
    </row>
    <row r="111" spans="1:26">
      <c r="B111" s="1234" t="s">
        <v>547</v>
      </c>
      <c r="N111" s="1183"/>
      <c r="O111" s="148"/>
      <c r="P111" s="126"/>
      <c r="Q111" s="126"/>
      <c r="R111" s="126"/>
      <c r="S111" s="126"/>
      <c r="T111" s="126"/>
      <c r="U111" s="126"/>
      <c r="V111" s="126"/>
      <c r="W111" s="126"/>
      <c r="X111" s="126"/>
      <c r="Y111" s="126"/>
      <c r="Z111" s="126"/>
    </row>
    <row r="112" spans="1:26">
      <c r="B112" s="132" t="s">
        <v>548</v>
      </c>
      <c r="N112" s="1183">
        <f>SUM(O112:KI112)</f>
        <v>160823.9635534907</v>
      </c>
      <c r="O112" s="126">
        <f t="shared" ref="O112:Y112" si="80">MIN(O106,MAX((O77+O78)*$K$8,0))</f>
        <v>0</v>
      </c>
      <c r="P112" s="126">
        <f t="shared" si="80"/>
        <v>0</v>
      </c>
      <c r="Q112" s="126">
        <f t="shared" si="80"/>
        <v>0</v>
      </c>
      <c r="R112" s="126">
        <f t="shared" si="80"/>
        <v>0</v>
      </c>
      <c r="S112" s="126">
        <f t="shared" si="80"/>
        <v>0</v>
      </c>
      <c r="T112" s="126">
        <f t="shared" si="80"/>
        <v>160823.9635534907</v>
      </c>
      <c r="U112" s="126">
        <f t="shared" si="80"/>
        <v>0</v>
      </c>
      <c r="V112" s="126">
        <f t="shared" si="80"/>
        <v>0</v>
      </c>
      <c r="W112" s="126">
        <f t="shared" si="80"/>
        <v>0</v>
      </c>
      <c r="X112" s="126">
        <f t="shared" si="80"/>
        <v>0</v>
      </c>
      <c r="Y112" s="126">
        <f t="shared" si="80"/>
        <v>0</v>
      </c>
      <c r="Z112" s="126">
        <f t="shared" ref="Z112" si="81">MIN(Z106,MAX((Z77+Z78)*$K$8,0))</f>
        <v>0</v>
      </c>
    </row>
    <row r="113" spans="1:26">
      <c r="B113" s="132" t="s">
        <v>549</v>
      </c>
      <c r="N113" s="1183">
        <f>SUM(O113:KI113)</f>
        <v>0</v>
      </c>
      <c r="O113" s="148">
        <f t="shared" ref="O113:Y113" si="82">(O41*$J$8)</f>
        <v>0</v>
      </c>
      <c r="P113" s="148">
        <f t="shared" si="82"/>
        <v>0</v>
      </c>
      <c r="Q113" s="148">
        <f t="shared" si="82"/>
        <v>0</v>
      </c>
      <c r="R113" s="148">
        <f t="shared" si="82"/>
        <v>0</v>
      </c>
      <c r="S113" s="148">
        <f t="shared" si="82"/>
        <v>0</v>
      </c>
      <c r="T113" s="148">
        <f t="shared" si="82"/>
        <v>0</v>
      </c>
      <c r="U113" s="148">
        <f t="shared" si="82"/>
        <v>0</v>
      </c>
      <c r="V113" s="148">
        <f t="shared" si="82"/>
        <v>0</v>
      </c>
      <c r="W113" s="148">
        <f t="shared" si="82"/>
        <v>0</v>
      </c>
      <c r="X113" s="148">
        <f t="shared" si="82"/>
        <v>0</v>
      </c>
      <c r="Y113" s="148">
        <f t="shared" si="82"/>
        <v>0</v>
      </c>
      <c r="Z113" s="148">
        <f t="shared" ref="Z113" si="83">(Z41*$J$8)</f>
        <v>0</v>
      </c>
    </row>
    <row r="114" spans="1:26">
      <c r="B114" s="132" t="s">
        <v>550</v>
      </c>
      <c r="M114" s="1204"/>
      <c r="N114" s="1183">
        <f>SUM(O114:KI114)</f>
        <v>1768867.541465207</v>
      </c>
      <c r="O114" s="126">
        <f t="shared" ref="O114:Y114" si="84">MIN(MAX(0,(((O77+O78)*$K$8)-O112)),MAX(0,O101+O102-O113))</f>
        <v>0</v>
      </c>
      <c r="P114" s="126">
        <f t="shared" si="84"/>
        <v>0</v>
      </c>
      <c r="Q114" s="126">
        <f t="shared" si="84"/>
        <v>0</v>
      </c>
      <c r="R114" s="126">
        <f t="shared" si="84"/>
        <v>0</v>
      </c>
      <c r="S114" s="126">
        <f t="shared" si="84"/>
        <v>0</v>
      </c>
      <c r="T114" s="126">
        <f t="shared" si="84"/>
        <v>1768867.541465207</v>
      </c>
      <c r="U114" s="126">
        <f t="shared" si="84"/>
        <v>0</v>
      </c>
      <c r="V114" s="126">
        <f t="shared" si="84"/>
        <v>0</v>
      </c>
      <c r="W114" s="126">
        <f t="shared" si="84"/>
        <v>0</v>
      </c>
      <c r="X114" s="126">
        <f t="shared" si="84"/>
        <v>0</v>
      </c>
      <c r="Y114" s="126">
        <f t="shared" si="84"/>
        <v>0</v>
      </c>
      <c r="Z114" s="126">
        <f t="shared" ref="Z114" si="85">MIN(MAX(0,(((Z77+Z78)*$K$8)-Z112)),MAX(0,Z101+Z102-Z113))</f>
        <v>0</v>
      </c>
    </row>
    <row r="115" spans="1:26">
      <c r="B115" s="132" t="s">
        <v>551</v>
      </c>
      <c r="M115" s="1204"/>
      <c r="N115" s="1183">
        <f>SUM(O115:KI115)</f>
        <v>1011226.1226605008</v>
      </c>
      <c r="O115" s="126">
        <f t="shared" ref="O115:Y115" si="86">O93*$K$8*$F$8</f>
        <v>0</v>
      </c>
      <c r="P115" s="126">
        <f t="shared" si="86"/>
        <v>0</v>
      </c>
      <c r="Q115" s="126">
        <f t="shared" si="86"/>
        <v>0</v>
      </c>
      <c r="R115" s="126">
        <f t="shared" si="86"/>
        <v>0</v>
      </c>
      <c r="S115" s="126">
        <f t="shared" si="86"/>
        <v>0</v>
      </c>
      <c r="T115" s="126">
        <f t="shared" si="86"/>
        <v>1011226.1226605008</v>
      </c>
      <c r="U115" s="126">
        <f t="shared" si="86"/>
        <v>0</v>
      </c>
      <c r="V115" s="126">
        <f t="shared" si="86"/>
        <v>0</v>
      </c>
      <c r="W115" s="126">
        <f t="shared" si="86"/>
        <v>0</v>
      </c>
      <c r="X115" s="126">
        <f t="shared" si="86"/>
        <v>0</v>
      </c>
      <c r="Y115" s="126">
        <f t="shared" si="86"/>
        <v>0</v>
      </c>
      <c r="Z115" s="126">
        <f t="shared" ref="Z115" si="87">Z93*$K$8*$F$8</f>
        <v>0</v>
      </c>
    </row>
    <row r="116" spans="1:26">
      <c r="B116" s="1235"/>
    </row>
    <row r="117" spans="1:26">
      <c r="B117" s="1236" t="s">
        <v>552</v>
      </c>
      <c r="H117" s="309"/>
      <c r="I117" s="309"/>
      <c r="N117" s="1172"/>
      <c r="O117" s="126">
        <f>SUM($O$102:O102)-SUM($O$113:O114)</f>
        <v>1768867.541465207</v>
      </c>
      <c r="P117" s="126">
        <f>SUM($O$102:P102)-SUM($O$113:P114)</f>
        <v>1768867.541465207</v>
      </c>
      <c r="Q117" s="126">
        <f>SUM($O$102:Q102)-SUM($O$113:Q114)</f>
        <v>1768867.541465207</v>
      </c>
      <c r="R117" s="126">
        <f>SUM($O$102:R102)-SUM($O$113:R114)</f>
        <v>1768867.541465207</v>
      </c>
      <c r="S117" s="126">
        <f>SUM($O$102:S102)-SUM($O$113:S114)</f>
        <v>1768867.541465207</v>
      </c>
      <c r="T117" s="126">
        <f>SUM($O$102:T102)-SUM($O$113:T114)</f>
        <v>0</v>
      </c>
      <c r="U117" s="126">
        <f>SUM($O$102:U102)-SUM($O$113:U114)</f>
        <v>0</v>
      </c>
      <c r="V117" s="126">
        <f>SUM($O$102:V102)-SUM($O$113:V114)</f>
        <v>0</v>
      </c>
      <c r="W117" s="126">
        <f>SUM($O$102:W102)-SUM($O$113:W114)</f>
        <v>0</v>
      </c>
      <c r="X117" s="126">
        <f>SUM($O$102:X102)-SUM($O$113:X114)</f>
        <v>0</v>
      </c>
      <c r="Y117" s="126">
        <f>SUM($O$102:Y102)-SUM($O$113:Y114)</f>
        <v>0</v>
      </c>
      <c r="Z117" s="126">
        <f>SUM($O$102:Z102)-SUM($O$113:Z114)</f>
        <v>0</v>
      </c>
    </row>
    <row r="119" spans="1:26" s="485" customFormat="1">
      <c r="A119" s="309"/>
      <c r="B119" s="1205" t="s">
        <v>553</v>
      </c>
      <c r="C119" s="1196"/>
      <c r="D119" s="1196"/>
      <c r="E119" s="1196"/>
      <c r="F119" s="1196"/>
      <c r="G119" s="1196"/>
      <c r="H119" s="1196"/>
      <c r="I119" s="1196"/>
      <c r="J119" s="1196"/>
      <c r="K119" s="1196"/>
      <c r="L119" s="1196"/>
      <c r="M119" s="1196"/>
      <c r="N119" s="1237"/>
      <c r="O119" s="1207">
        <f t="shared" ref="O119:Y119" si="88">-O102+O105+O107+SUM(O112:O115)</f>
        <v>-1768867.541465207</v>
      </c>
      <c r="P119" s="1207">
        <f t="shared" si="88"/>
        <v>108215.80905113515</v>
      </c>
      <c r="Q119" s="1207">
        <f t="shared" si="88"/>
        <v>120782.74628483516</v>
      </c>
      <c r="R119" s="1207">
        <f t="shared" si="88"/>
        <v>95960.537308264626</v>
      </c>
      <c r="S119" s="1207">
        <f t="shared" si="88"/>
        <v>109607.67215179671</v>
      </c>
      <c r="T119" s="1207">
        <f t="shared" si="88"/>
        <v>3065130.8117416911</v>
      </c>
      <c r="U119" s="1207">
        <f t="shared" si="88"/>
        <v>0</v>
      </c>
      <c r="V119" s="1207">
        <f t="shared" si="88"/>
        <v>0</v>
      </c>
      <c r="W119" s="1207">
        <f t="shared" si="88"/>
        <v>0</v>
      </c>
      <c r="X119" s="1207">
        <f t="shared" si="88"/>
        <v>0</v>
      </c>
      <c r="Y119" s="1207">
        <f t="shared" si="88"/>
        <v>0</v>
      </c>
      <c r="Z119" s="1207">
        <f t="shared" ref="Z119" si="89">-Z102+Z105+Z107+SUM(Z112:Z115)</f>
        <v>0</v>
      </c>
    </row>
    <row r="120" spans="1:26">
      <c r="B120" s="132"/>
      <c r="N120" s="1183"/>
      <c r="O120" s="126"/>
      <c r="P120" s="126"/>
      <c r="Q120" s="126"/>
      <c r="R120" s="126"/>
      <c r="S120" s="126"/>
      <c r="T120" s="126"/>
      <c r="U120" s="126"/>
      <c r="V120" s="126"/>
      <c r="W120" s="126"/>
      <c r="X120" s="126"/>
      <c r="Y120" s="126"/>
      <c r="Z120" s="126"/>
    </row>
    <row r="121" spans="1:26" s="489" customFormat="1">
      <c r="A121" s="1185"/>
      <c r="B121" s="1186" t="s">
        <v>484</v>
      </c>
      <c r="C121" s="1187"/>
      <c r="D121" s="1187"/>
      <c r="E121" s="1187"/>
      <c r="F121" s="1187"/>
      <c r="G121" s="1187"/>
      <c r="H121" s="1187"/>
      <c r="I121" s="1187"/>
      <c r="J121" s="1187"/>
      <c r="K121" s="1187"/>
      <c r="L121" s="1187"/>
      <c r="M121" s="1187"/>
      <c r="N121" s="1188"/>
      <c r="O121" s="1187"/>
      <c r="P121" s="1189"/>
      <c r="Q121" s="1187"/>
      <c r="R121" s="1187"/>
      <c r="S121" s="1187"/>
      <c r="T121" s="1187"/>
      <c r="U121" s="1187"/>
      <c r="V121" s="1187"/>
      <c r="W121" s="1187"/>
      <c r="X121" s="1187"/>
      <c r="Y121" s="1187"/>
      <c r="Z121" s="1187"/>
    </row>
    <row r="122" spans="1:26" ht="7" customHeight="1">
      <c r="N122" s="1183"/>
      <c r="O122" s="126"/>
      <c r="P122" s="126"/>
      <c r="Q122" s="126"/>
      <c r="R122" s="126"/>
      <c r="S122" s="126"/>
      <c r="T122" s="126"/>
      <c r="U122" s="126"/>
      <c r="V122" s="126"/>
      <c r="W122" s="126"/>
      <c r="X122" s="126"/>
      <c r="Y122" s="126"/>
      <c r="Z122" s="126"/>
    </row>
    <row r="123" spans="1:26">
      <c r="B123" s="132" t="s">
        <v>554</v>
      </c>
      <c r="E123" s="1192" t="s">
        <v>555</v>
      </c>
      <c r="F123" s="1192"/>
      <c r="G123" s="1192"/>
      <c r="O123" s="148">
        <v>0</v>
      </c>
      <c r="P123" s="126">
        <f t="shared" ref="P123:Z123" si="90">O139</f>
        <v>353773.50829304144</v>
      </c>
      <c r="Q123" s="126">
        <f t="shared" si="90"/>
        <v>353773.50829304144</v>
      </c>
      <c r="R123" s="126">
        <f t="shared" si="90"/>
        <v>353773.50829304144</v>
      </c>
      <c r="S123" s="126">
        <f t="shared" si="90"/>
        <v>353773.50829304144</v>
      </c>
      <c r="T123" s="126">
        <f t="shared" si="90"/>
        <v>353773.50829304144</v>
      </c>
      <c r="U123" s="126">
        <f t="shared" si="90"/>
        <v>0</v>
      </c>
      <c r="V123" s="126">
        <f t="shared" si="90"/>
        <v>0</v>
      </c>
      <c r="W123" s="126">
        <f t="shared" si="90"/>
        <v>0</v>
      </c>
      <c r="X123" s="126">
        <f t="shared" si="90"/>
        <v>0</v>
      </c>
      <c r="Y123" s="126">
        <f t="shared" si="90"/>
        <v>0</v>
      </c>
      <c r="Z123" s="126">
        <f t="shared" si="90"/>
        <v>0</v>
      </c>
    </row>
    <row r="124" spans="1:26">
      <c r="B124" s="132" t="s">
        <v>556</v>
      </c>
      <c r="E124" s="1173" t="s">
        <v>4</v>
      </c>
      <c r="F124" s="1193"/>
      <c r="G124" s="1193"/>
      <c r="H124" s="1194">
        <f>IFERROR(IRR(O141:Z141),"n/a")</f>
        <v>0.15318023170495487</v>
      </c>
      <c r="N124" s="1183">
        <f>SUM(O124:KI124)</f>
        <v>353773.50829304144</v>
      </c>
      <c r="O124" s="1231">
        <f>-MIN(0,-O27)</f>
        <v>353773.50829304144</v>
      </c>
      <c r="P124" s="126">
        <f t="shared" ref="P124:Y124" si="91">-MIN(0,-P27)</f>
        <v>0</v>
      </c>
      <c r="Q124" s="126">
        <f t="shared" si="91"/>
        <v>0</v>
      </c>
      <c r="R124" s="126">
        <f t="shared" si="91"/>
        <v>0</v>
      </c>
      <c r="S124" s="126">
        <f t="shared" si="91"/>
        <v>0</v>
      </c>
      <c r="T124" s="126">
        <f t="shared" si="91"/>
        <v>0</v>
      </c>
      <c r="U124" s="126">
        <f t="shared" si="91"/>
        <v>0</v>
      </c>
      <c r="V124" s="126">
        <f t="shared" si="91"/>
        <v>0</v>
      </c>
      <c r="W124" s="126">
        <f t="shared" si="91"/>
        <v>0</v>
      </c>
      <c r="X124" s="126">
        <f t="shared" si="91"/>
        <v>0</v>
      </c>
      <c r="Y124" s="126">
        <f t="shared" si="91"/>
        <v>0</v>
      </c>
      <c r="Z124" s="126">
        <f t="shared" ref="Z124" si="92">-MIN(0,-Z27)</f>
        <v>0</v>
      </c>
    </row>
    <row r="125" spans="1:26">
      <c r="B125" s="132" t="s">
        <v>557</v>
      </c>
      <c r="E125" s="1195" t="s">
        <v>420</v>
      </c>
      <c r="F125" s="1196"/>
      <c r="G125" s="1196"/>
      <c r="H125" s="1197">
        <f>SUM(141:141)</f>
        <v>328477.33159985126</v>
      </c>
      <c r="N125" s="1183">
        <f>SUM(O125:KI125)</f>
        <v>123820.72790256453</v>
      </c>
      <c r="O125" s="148">
        <f>O123*($E$9)</f>
        <v>0</v>
      </c>
      <c r="P125" s="148">
        <f t="shared" ref="P125:Z125" si="93">P123*($E$9)</f>
        <v>24764.145580512904</v>
      </c>
      <c r="Q125" s="148">
        <f t="shared" si="93"/>
        <v>24764.145580512904</v>
      </c>
      <c r="R125" s="148">
        <f t="shared" si="93"/>
        <v>24764.145580512904</v>
      </c>
      <c r="S125" s="148">
        <f t="shared" si="93"/>
        <v>24764.145580512904</v>
      </c>
      <c r="T125" s="148">
        <f t="shared" si="93"/>
        <v>24764.145580512904</v>
      </c>
      <c r="U125" s="148">
        <f t="shared" si="93"/>
        <v>0</v>
      </c>
      <c r="V125" s="148">
        <f t="shared" si="93"/>
        <v>0</v>
      </c>
      <c r="W125" s="148">
        <f t="shared" si="93"/>
        <v>0</v>
      </c>
      <c r="X125" s="148">
        <f t="shared" si="93"/>
        <v>0</v>
      </c>
      <c r="Y125" s="148">
        <f t="shared" si="93"/>
        <v>0</v>
      </c>
      <c r="Z125" s="148">
        <f t="shared" si="93"/>
        <v>0</v>
      </c>
    </row>
    <row r="126" spans="1:26">
      <c r="B126" s="132" t="s">
        <v>558</v>
      </c>
      <c r="E126" s="1195" t="s">
        <v>421</v>
      </c>
      <c r="F126" s="1196"/>
      <c r="G126" s="1196"/>
      <c r="H126" s="1197">
        <f>-SUMIFS(141:141,141:141,"&lt;0")</f>
        <v>353773.50829304144</v>
      </c>
      <c r="N126" s="1172"/>
      <c r="O126" s="148">
        <f>N128+O125</f>
        <v>0</v>
      </c>
      <c r="P126" s="148">
        <f t="shared" ref="P126:Z126" si="94">O128+P125-O134</f>
        <v>24764.145580512904</v>
      </c>
      <c r="Q126" s="148">
        <f t="shared" si="94"/>
        <v>28249.399159817069</v>
      </c>
      <c r="R126" s="148">
        <f t="shared" si="94"/>
        <v>29640.163200171231</v>
      </c>
      <c r="S126" s="148">
        <f t="shared" si="94"/>
        <v>35348.87695966765</v>
      </c>
      <c r="T126" s="148">
        <f t="shared" si="94"/>
        <v>38576.293474885504</v>
      </c>
      <c r="U126" s="148">
        <f t="shared" si="94"/>
        <v>0</v>
      </c>
      <c r="V126" s="148">
        <f t="shared" si="94"/>
        <v>0</v>
      </c>
      <c r="W126" s="148">
        <f t="shared" si="94"/>
        <v>0</v>
      </c>
      <c r="X126" s="148">
        <f t="shared" si="94"/>
        <v>0</v>
      </c>
      <c r="Y126" s="148">
        <f t="shared" si="94"/>
        <v>0</v>
      </c>
      <c r="Z126" s="148">
        <f t="shared" si="94"/>
        <v>0</v>
      </c>
    </row>
    <row r="127" spans="1:26">
      <c r="B127" s="132" t="s">
        <v>559</v>
      </c>
      <c r="E127" s="1176" t="s">
        <v>5</v>
      </c>
      <c r="F127" s="1198"/>
      <c r="G127" s="1198"/>
      <c r="H127" s="1199">
        <f>IFERROR((H126+H125)/H126,"n/a")</f>
        <v>1.9284961250624888</v>
      </c>
      <c r="N127" s="1183">
        <f>SUM(O127:KI127)</f>
        <v>109344.61060651844</v>
      </c>
      <c r="O127" s="148">
        <f t="shared" ref="O127:Y127" si="95">MIN(O126,MAX(O75*$K$9,0))</f>
        <v>0</v>
      </c>
      <c r="P127" s="148">
        <f t="shared" si="95"/>
        <v>21278.89200120874</v>
      </c>
      <c r="Q127" s="148">
        <f t="shared" si="95"/>
        <v>23373.381540158742</v>
      </c>
      <c r="R127" s="148">
        <f t="shared" si="95"/>
        <v>19055.431821016486</v>
      </c>
      <c r="S127" s="148">
        <f t="shared" si="95"/>
        <v>21536.729065295047</v>
      </c>
      <c r="T127" s="148">
        <f t="shared" si="95"/>
        <v>24100.176178839421</v>
      </c>
      <c r="U127" s="148">
        <f t="shared" si="95"/>
        <v>0</v>
      </c>
      <c r="V127" s="148">
        <f t="shared" si="95"/>
        <v>0</v>
      </c>
      <c r="W127" s="148">
        <f t="shared" si="95"/>
        <v>0</v>
      </c>
      <c r="X127" s="148">
        <f t="shared" si="95"/>
        <v>0</v>
      </c>
      <c r="Y127" s="148">
        <f t="shared" si="95"/>
        <v>0</v>
      </c>
      <c r="Z127" s="148">
        <f t="shared" ref="Z127" si="96">MIN(Z126,MAX(Z75*$K$9,0))</f>
        <v>0</v>
      </c>
    </row>
    <row r="128" spans="1:26">
      <c r="B128" s="132" t="s">
        <v>560</v>
      </c>
      <c r="E128" s="1173" t="s">
        <v>98</v>
      </c>
      <c r="F128" s="1200"/>
      <c r="G128" s="1193"/>
      <c r="H128" s="1174">
        <f>IFERROR((H127-1)*100%,"n/a")</f>
        <v>0.9284961250624888</v>
      </c>
      <c r="N128" s="1172"/>
      <c r="O128" s="148">
        <f>O126-O127</f>
        <v>0</v>
      </c>
      <c r="P128" s="126">
        <f>P126-P127</f>
        <v>3485.2535793041643</v>
      </c>
      <c r="Q128" s="126">
        <f t="shared" ref="Q128:Y128" si="97">Q126-Q127</f>
        <v>4876.017619658327</v>
      </c>
      <c r="R128" s="126">
        <f t="shared" si="97"/>
        <v>10584.731379154746</v>
      </c>
      <c r="S128" s="126">
        <f t="shared" si="97"/>
        <v>13812.147894372603</v>
      </c>
      <c r="T128" s="126">
        <f t="shared" si="97"/>
        <v>14476.117296046083</v>
      </c>
      <c r="U128" s="126">
        <f t="shared" si="97"/>
        <v>0</v>
      </c>
      <c r="V128" s="126">
        <f t="shared" si="97"/>
        <v>0</v>
      </c>
      <c r="W128" s="126">
        <f t="shared" si="97"/>
        <v>0</v>
      </c>
      <c r="X128" s="126">
        <f t="shared" si="97"/>
        <v>0</v>
      </c>
      <c r="Y128" s="126">
        <f t="shared" si="97"/>
        <v>0</v>
      </c>
      <c r="Z128" s="126">
        <f t="shared" ref="Z128" si="98">Z126-Z127</f>
        <v>0</v>
      </c>
    </row>
    <row r="129" spans="1:26">
      <c r="B129" s="132" t="s">
        <v>544</v>
      </c>
      <c r="E129" s="1176" t="s">
        <v>498</v>
      </c>
      <c r="F129" s="1201"/>
      <c r="G129" s="1198"/>
      <c r="H129" s="1177">
        <f>N130</f>
        <v>6.3179399899629535E-2</v>
      </c>
      <c r="N129" s="1183">
        <f>SUM(O129:KI129)</f>
        <v>2411.3791651864199</v>
      </c>
      <c r="O129" s="148">
        <f t="shared" ref="O129:Y129" si="99">(O80*$K$9)*$F$9</f>
        <v>0</v>
      </c>
      <c r="P129" s="148">
        <f t="shared" si="99"/>
        <v>364.26980901829484</v>
      </c>
      <c r="Q129" s="148">
        <f t="shared" si="99"/>
        <v>783.16771680829515</v>
      </c>
      <c r="R129" s="148">
        <f t="shared" si="99"/>
        <v>136.67564063644386</v>
      </c>
      <c r="S129" s="148">
        <f t="shared" si="99"/>
        <v>384.80536506429928</v>
      </c>
      <c r="T129" s="148">
        <f t="shared" si="99"/>
        <v>742.46063365908674</v>
      </c>
      <c r="U129" s="148">
        <f t="shared" si="99"/>
        <v>0</v>
      </c>
      <c r="V129" s="148">
        <f t="shared" si="99"/>
        <v>0</v>
      </c>
      <c r="W129" s="148">
        <f t="shared" si="99"/>
        <v>0</v>
      </c>
      <c r="X129" s="148">
        <f t="shared" si="99"/>
        <v>0</v>
      </c>
      <c r="Y129" s="148">
        <f t="shared" si="99"/>
        <v>0</v>
      </c>
      <c r="Z129" s="148">
        <f t="shared" ref="Z129" si="100">(Z80*$K$9)*$F$9</f>
        <v>0</v>
      </c>
    </row>
    <row r="130" spans="1:26">
      <c r="B130" s="278" t="s">
        <v>561</v>
      </c>
      <c r="M130" s="317" t="s">
        <v>423</v>
      </c>
      <c r="N130" s="1202">
        <f>IFERROR(SUM(O131:Z131)/(COUNTIFS($101:$101,"&gt;0",$21:$21,"&lt;="&amp;Assumptions!$E$55)),"n/a")</f>
        <v>6.3179399899629535E-2</v>
      </c>
      <c r="O130" s="1203">
        <f>(O127+O129)</f>
        <v>0</v>
      </c>
      <c r="P130" s="1203">
        <f t="shared" ref="P130:Y130" si="101">(P127+P129)</f>
        <v>21643.161810227037</v>
      </c>
      <c r="Q130" s="1203">
        <f t="shared" si="101"/>
        <v>24156.549256967039</v>
      </c>
      <c r="R130" s="1203">
        <f t="shared" si="101"/>
        <v>19192.107461652929</v>
      </c>
      <c r="S130" s="1203">
        <f t="shared" si="101"/>
        <v>21921.534430359345</v>
      </c>
      <c r="T130" s="1203">
        <f t="shared" si="101"/>
        <v>24842.636812498509</v>
      </c>
      <c r="U130" s="1203">
        <f t="shared" si="101"/>
        <v>0</v>
      </c>
      <c r="V130" s="1203">
        <f t="shared" si="101"/>
        <v>0</v>
      </c>
      <c r="W130" s="1203">
        <f t="shared" si="101"/>
        <v>0</v>
      </c>
      <c r="X130" s="1203">
        <f t="shared" si="101"/>
        <v>0</v>
      </c>
      <c r="Y130" s="1203">
        <f t="shared" si="101"/>
        <v>0</v>
      </c>
      <c r="Z130" s="1203">
        <f t="shared" ref="Z130" si="102">(Z127+Z129)</f>
        <v>0</v>
      </c>
    </row>
    <row r="131" spans="1:26">
      <c r="B131" s="278" t="s">
        <v>562</v>
      </c>
      <c r="M131" s="317"/>
      <c r="N131" s="1232"/>
      <c r="O131" s="1184">
        <f>IFERROR(O130/O123,0)</f>
        <v>0</v>
      </c>
      <c r="P131" s="1184">
        <f t="shared" ref="P131:Y131" si="103">IFERROR(P130/P123,0)</f>
        <v>6.1178017298851396E-2</v>
      </c>
      <c r="Q131" s="1184">
        <f t="shared" si="103"/>
        <v>6.8282527353510675E-2</v>
      </c>
      <c r="R131" s="1184">
        <f t="shared" si="103"/>
        <v>5.4249702173164188E-2</v>
      </c>
      <c r="S131" s="1184">
        <f t="shared" si="103"/>
        <v>6.1964884075494615E-2</v>
      </c>
      <c r="T131" s="1184">
        <f t="shared" si="103"/>
        <v>7.0221868597126813E-2</v>
      </c>
      <c r="U131" s="1184">
        <f t="shared" si="103"/>
        <v>0</v>
      </c>
      <c r="V131" s="1184">
        <f t="shared" si="103"/>
        <v>0</v>
      </c>
      <c r="W131" s="1184">
        <f t="shared" si="103"/>
        <v>0</v>
      </c>
      <c r="X131" s="1184">
        <f t="shared" si="103"/>
        <v>0</v>
      </c>
      <c r="Y131" s="1184">
        <f t="shared" si="103"/>
        <v>0</v>
      </c>
      <c r="Z131" s="1184">
        <f t="shared" ref="Z131" si="104">IFERROR(Z130/Z123,0)</f>
        <v>0</v>
      </c>
    </row>
    <row r="132" spans="1:26">
      <c r="B132" s="132"/>
      <c r="M132" s="1179"/>
      <c r="N132" s="1233"/>
      <c r="O132" s="1184"/>
      <c r="P132" s="1184"/>
      <c r="Q132" s="1184"/>
      <c r="R132" s="1184"/>
      <c r="S132" s="1184"/>
      <c r="T132" s="1184"/>
      <c r="U132" s="1184"/>
      <c r="V132" s="1184"/>
      <c r="W132" s="1184"/>
      <c r="X132" s="1184"/>
      <c r="Y132" s="1184"/>
      <c r="Z132" s="1184"/>
    </row>
    <row r="133" spans="1:26">
      <c r="B133" s="1234" t="s">
        <v>563</v>
      </c>
      <c r="N133" s="1183"/>
      <c r="O133" s="148"/>
      <c r="P133" s="126"/>
      <c r="Q133" s="126"/>
      <c r="R133" s="126"/>
      <c r="S133" s="126"/>
      <c r="T133" s="126"/>
      <c r="U133" s="126"/>
      <c r="V133" s="126"/>
      <c r="W133" s="126"/>
      <c r="X133" s="126"/>
      <c r="Y133" s="126"/>
      <c r="Z133" s="126"/>
    </row>
    <row r="134" spans="1:26">
      <c r="B134" s="132" t="s">
        <v>564</v>
      </c>
      <c r="N134" s="1183">
        <f>SUM(O134:KI134)</f>
        <v>14476.117296046083</v>
      </c>
      <c r="O134" s="126">
        <f t="shared" ref="O134:Y134" si="105">MIN(O128,MAX((O77+O78)*$K$9,0))</f>
        <v>0</v>
      </c>
      <c r="P134" s="126">
        <f t="shared" si="105"/>
        <v>0</v>
      </c>
      <c r="Q134" s="126">
        <f t="shared" si="105"/>
        <v>0</v>
      </c>
      <c r="R134" s="126">
        <f t="shared" si="105"/>
        <v>0</v>
      </c>
      <c r="S134" s="126">
        <f t="shared" si="105"/>
        <v>0</v>
      </c>
      <c r="T134" s="126">
        <f t="shared" si="105"/>
        <v>14476.117296046083</v>
      </c>
      <c r="U134" s="126">
        <f t="shared" si="105"/>
        <v>0</v>
      </c>
      <c r="V134" s="126">
        <f t="shared" si="105"/>
        <v>0</v>
      </c>
      <c r="W134" s="126">
        <f t="shared" si="105"/>
        <v>0</v>
      </c>
      <c r="X134" s="126">
        <f t="shared" si="105"/>
        <v>0</v>
      </c>
      <c r="Y134" s="126">
        <f t="shared" si="105"/>
        <v>0</v>
      </c>
      <c r="Z134" s="126">
        <f t="shared" ref="Z134" si="106">MIN(Z128,MAX((Z77+Z78)*$K$9,0))</f>
        <v>0</v>
      </c>
    </row>
    <row r="135" spans="1:26">
      <c r="B135" s="132" t="s">
        <v>565</v>
      </c>
      <c r="N135" s="1183">
        <f>SUM(O135:KI135)</f>
        <v>0</v>
      </c>
      <c r="O135" s="148">
        <f t="shared" ref="O135:Y135" si="107">(O41*$J$9)</f>
        <v>0</v>
      </c>
      <c r="P135" s="148">
        <f t="shared" si="107"/>
        <v>0</v>
      </c>
      <c r="Q135" s="148">
        <f t="shared" si="107"/>
        <v>0</v>
      </c>
      <c r="R135" s="148">
        <f t="shared" si="107"/>
        <v>0</v>
      </c>
      <c r="S135" s="148">
        <f t="shared" si="107"/>
        <v>0</v>
      </c>
      <c r="T135" s="148">
        <f t="shared" si="107"/>
        <v>0</v>
      </c>
      <c r="U135" s="148">
        <f t="shared" si="107"/>
        <v>0</v>
      </c>
      <c r="V135" s="148">
        <f t="shared" si="107"/>
        <v>0</v>
      </c>
      <c r="W135" s="148">
        <f t="shared" si="107"/>
        <v>0</v>
      </c>
      <c r="X135" s="148">
        <f t="shared" si="107"/>
        <v>0</v>
      </c>
      <c r="Y135" s="148">
        <f t="shared" si="107"/>
        <v>0</v>
      </c>
      <c r="Z135" s="148">
        <f t="shared" ref="Z135" si="108">(Z41*$J$9)</f>
        <v>0</v>
      </c>
    </row>
    <row r="136" spans="1:26">
      <c r="B136" s="132" t="s">
        <v>566</v>
      </c>
      <c r="M136" s="1204"/>
      <c r="N136" s="1183">
        <f>SUM(O136:KI136)</f>
        <v>353773.50829304144</v>
      </c>
      <c r="O136" s="126">
        <f t="shared" ref="O136:Y136" si="109">MIN(MAX(0,(((O77+O78)*$K$9)-O134)),MAX(0,O123+O124-O135))</f>
        <v>0</v>
      </c>
      <c r="P136" s="126">
        <f t="shared" si="109"/>
        <v>0</v>
      </c>
      <c r="Q136" s="126">
        <f t="shared" si="109"/>
        <v>0</v>
      </c>
      <c r="R136" s="126">
        <f t="shared" si="109"/>
        <v>0</v>
      </c>
      <c r="S136" s="126">
        <f t="shared" si="109"/>
        <v>0</v>
      </c>
      <c r="T136" s="126">
        <f t="shared" si="109"/>
        <v>353773.50829304144</v>
      </c>
      <c r="U136" s="126">
        <f t="shared" si="109"/>
        <v>0</v>
      </c>
      <c r="V136" s="126">
        <f t="shared" si="109"/>
        <v>0</v>
      </c>
      <c r="W136" s="126">
        <f t="shared" si="109"/>
        <v>0</v>
      </c>
      <c r="X136" s="126">
        <f t="shared" si="109"/>
        <v>0</v>
      </c>
      <c r="Y136" s="126">
        <f t="shared" si="109"/>
        <v>0</v>
      </c>
      <c r="Z136" s="126">
        <f t="shared" ref="Z136" si="110">MIN(MAX(0,(((Z77+Z78)*$K$9)-Z134)),MAX(0,Z123+Z124-Z135))</f>
        <v>0</v>
      </c>
    </row>
    <row r="137" spans="1:26">
      <c r="B137" s="132" t="s">
        <v>551</v>
      </c>
      <c r="M137" s="1204"/>
      <c r="N137" s="1183">
        <f>SUM(O137:KI137)</f>
        <v>202245.2245321002</v>
      </c>
      <c r="O137" s="126">
        <f t="shared" ref="O137:Y137" si="111">O93*$K$9*$F$9</f>
        <v>0</v>
      </c>
      <c r="P137" s="126">
        <f t="shared" si="111"/>
        <v>0</v>
      </c>
      <c r="Q137" s="126">
        <f t="shared" si="111"/>
        <v>0</v>
      </c>
      <c r="R137" s="126">
        <f t="shared" si="111"/>
        <v>0</v>
      </c>
      <c r="S137" s="126">
        <f t="shared" si="111"/>
        <v>0</v>
      </c>
      <c r="T137" s="126">
        <f t="shared" si="111"/>
        <v>202245.2245321002</v>
      </c>
      <c r="U137" s="126">
        <f t="shared" si="111"/>
        <v>0</v>
      </c>
      <c r="V137" s="126">
        <f t="shared" si="111"/>
        <v>0</v>
      </c>
      <c r="W137" s="126">
        <f t="shared" si="111"/>
        <v>0</v>
      </c>
      <c r="X137" s="126">
        <f t="shared" si="111"/>
        <v>0</v>
      </c>
      <c r="Y137" s="126">
        <f t="shared" si="111"/>
        <v>0</v>
      </c>
      <c r="Z137" s="126">
        <f t="shared" ref="Z137" si="112">Z93*$K$9*$F$9</f>
        <v>0</v>
      </c>
    </row>
    <row r="138" spans="1:26">
      <c r="B138" s="1235"/>
    </row>
    <row r="139" spans="1:26">
      <c r="B139" s="1236" t="s">
        <v>567</v>
      </c>
      <c r="H139" s="309"/>
      <c r="I139" s="309"/>
      <c r="N139" s="1172"/>
      <c r="O139" s="126">
        <f>SUM($O$124:O124)-SUM($O$135:O136)</f>
        <v>353773.50829304144</v>
      </c>
      <c r="P139" s="126">
        <f>SUM($O$124:P124)-SUM($O$135:P136)</f>
        <v>353773.50829304144</v>
      </c>
      <c r="Q139" s="126">
        <f>SUM($O$124:Q124)-SUM($O$135:Q136)</f>
        <v>353773.50829304144</v>
      </c>
      <c r="R139" s="126">
        <f>SUM($O$124:R124)-SUM($O$135:R136)</f>
        <v>353773.50829304144</v>
      </c>
      <c r="S139" s="126">
        <f>SUM($O$124:S124)-SUM($O$135:S136)</f>
        <v>353773.50829304144</v>
      </c>
      <c r="T139" s="126">
        <f>SUM($O$124:T124)-SUM($O$135:T136)</f>
        <v>0</v>
      </c>
      <c r="U139" s="126">
        <f>SUM($O$124:U124)-SUM($O$135:U136)</f>
        <v>0</v>
      </c>
      <c r="V139" s="126">
        <f>SUM($O$124:V124)-SUM($O$135:V136)</f>
        <v>0</v>
      </c>
      <c r="W139" s="126">
        <f>SUM($O$124:W124)-SUM($O$135:W136)</f>
        <v>0</v>
      </c>
      <c r="X139" s="126">
        <f>SUM($O$124:X124)-SUM($O$135:X136)</f>
        <v>0</v>
      </c>
      <c r="Y139" s="126">
        <f>SUM($O$124:Y124)-SUM($O$135:Y136)</f>
        <v>0</v>
      </c>
      <c r="Z139" s="126">
        <f>SUM($O$124:Z124)-SUM($O$135:Z136)</f>
        <v>0</v>
      </c>
    </row>
    <row r="140" spans="1:26">
      <c r="B140" s="281"/>
    </row>
    <row r="141" spans="1:26" s="485" customFormat="1">
      <c r="A141" s="309"/>
      <c r="B141" s="1205" t="s">
        <v>568</v>
      </c>
      <c r="C141" s="1196"/>
      <c r="D141" s="1196"/>
      <c r="E141" s="1196"/>
      <c r="F141" s="1196"/>
      <c r="G141" s="1196"/>
      <c r="H141" s="1196"/>
      <c r="I141" s="1196"/>
      <c r="J141" s="1196"/>
      <c r="K141" s="1196"/>
      <c r="L141" s="1196"/>
      <c r="M141" s="1196"/>
      <c r="N141" s="1237"/>
      <c r="O141" s="1207">
        <f t="shared" ref="O141:Y141" si="113">-O124+O127+O129+SUM(O134:O137)</f>
        <v>-353773.50829304144</v>
      </c>
      <c r="P141" s="1207">
        <f t="shared" si="113"/>
        <v>21643.161810227037</v>
      </c>
      <c r="Q141" s="1207">
        <f t="shared" si="113"/>
        <v>24156.549256967039</v>
      </c>
      <c r="R141" s="1207">
        <f t="shared" si="113"/>
        <v>19192.107461652929</v>
      </c>
      <c r="S141" s="1207">
        <f t="shared" si="113"/>
        <v>21921.534430359345</v>
      </c>
      <c r="T141" s="1207">
        <f t="shared" si="113"/>
        <v>595337.4869336863</v>
      </c>
      <c r="U141" s="1207">
        <f t="shared" si="113"/>
        <v>0</v>
      </c>
      <c r="V141" s="1207">
        <f t="shared" si="113"/>
        <v>0</v>
      </c>
      <c r="W141" s="1207">
        <f t="shared" si="113"/>
        <v>0</v>
      </c>
      <c r="X141" s="1207">
        <f t="shared" si="113"/>
        <v>0</v>
      </c>
      <c r="Y141" s="1207">
        <f t="shared" si="113"/>
        <v>0</v>
      </c>
      <c r="Z141" s="1207">
        <f t="shared" ref="Z141" si="114">-Z124+Z127+Z129+SUM(Z134:Z137)</f>
        <v>0</v>
      </c>
    </row>
    <row r="142" spans="1:26">
      <c r="B142" s="132"/>
      <c r="N142" s="1183"/>
      <c r="O142" s="126"/>
      <c r="P142" s="126"/>
      <c r="Q142" s="126"/>
      <c r="R142" s="126"/>
      <c r="S142" s="126"/>
      <c r="T142" s="126"/>
      <c r="U142" s="126"/>
      <c r="V142" s="126"/>
      <c r="W142" s="126"/>
      <c r="X142" s="126"/>
      <c r="Y142" s="126"/>
      <c r="Z142" s="126"/>
    </row>
    <row r="143" spans="1:26" s="489" customFormat="1">
      <c r="A143" s="1185"/>
      <c r="B143" s="1186" t="s">
        <v>485</v>
      </c>
      <c r="C143" s="1187"/>
      <c r="D143" s="1187"/>
      <c r="E143" s="1187"/>
      <c r="F143" s="1187"/>
      <c r="G143" s="1187"/>
      <c r="H143" s="1187"/>
      <c r="I143" s="1187"/>
      <c r="J143" s="1187"/>
      <c r="K143" s="1187"/>
      <c r="L143" s="1187"/>
      <c r="M143" s="1187"/>
      <c r="N143" s="1188"/>
      <c r="O143" s="1187"/>
      <c r="P143" s="1189"/>
      <c r="Q143" s="1187"/>
      <c r="R143" s="1187"/>
      <c r="S143" s="1187"/>
      <c r="T143" s="1187"/>
      <c r="U143" s="1187"/>
      <c r="V143" s="1187"/>
      <c r="W143" s="1187"/>
      <c r="X143" s="1187"/>
      <c r="Y143" s="1187"/>
      <c r="Z143" s="1187"/>
    </row>
    <row r="144" spans="1:26" ht="7" customHeight="1">
      <c r="N144" s="1183"/>
      <c r="O144" s="126"/>
      <c r="P144" s="126"/>
      <c r="Q144" s="126"/>
      <c r="R144" s="126"/>
      <c r="S144" s="126"/>
      <c r="T144" s="126"/>
      <c r="U144" s="126"/>
      <c r="V144" s="126"/>
      <c r="W144" s="126"/>
      <c r="X144" s="126"/>
      <c r="Y144" s="126"/>
      <c r="Z144" s="126"/>
    </row>
    <row r="145" spans="2:26">
      <c r="B145" s="132" t="s">
        <v>569</v>
      </c>
      <c r="E145" s="1192" t="s">
        <v>570</v>
      </c>
      <c r="F145" s="1192"/>
      <c r="G145" s="1192"/>
      <c r="O145" s="148">
        <v>0</v>
      </c>
      <c r="P145" s="126">
        <f t="shared" ref="P145:Z145" si="115">O161</f>
        <v>353773.50829304144</v>
      </c>
      <c r="Q145" s="126">
        <f t="shared" si="115"/>
        <v>353773.50829304144</v>
      </c>
      <c r="R145" s="126">
        <f t="shared" si="115"/>
        <v>353773.50829304144</v>
      </c>
      <c r="S145" s="126">
        <f t="shared" si="115"/>
        <v>353773.50829304144</v>
      </c>
      <c r="T145" s="126">
        <f t="shared" si="115"/>
        <v>353773.50829304144</v>
      </c>
      <c r="U145" s="126">
        <f t="shared" si="115"/>
        <v>0</v>
      </c>
      <c r="V145" s="126">
        <f t="shared" si="115"/>
        <v>0</v>
      </c>
      <c r="W145" s="126">
        <f t="shared" si="115"/>
        <v>0</v>
      </c>
      <c r="X145" s="126">
        <f t="shared" si="115"/>
        <v>0</v>
      </c>
      <c r="Y145" s="126">
        <f t="shared" si="115"/>
        <v>0</v>
      </c>
      <c r="Z145" s="126">
        <f t="shared" si="115"/>
        <v>0</v>
      </c>
    </row>
    <row r="146" spans="2:26">
      <c r="B146" s="132" t="s">
        <v>571</v>
      </c>
      <c r="E146" s="1173" t="s">
        <v>4</v>
      </c>
      <c r="F146" s="1193"/>
      <c r="G146" s="1193"/>
      <c r="H146" s="1194">
        <f>IFERROR(IRR(O163:Z163),"n/a")</f>
        <v>0.14645669138728246</v>
      </c>
      <c r="N146" s="1183">
        <f>SUM(O146:KI146)</f>
        <v>353773.50829304144</v>
      </c>
      <c r="O146" s="1231">
        <f>-MIN(0,-O28)</f>
        <v>353773.50829304144</v>
      </c>
      <c r="P146" s="126">
        <f t="shared" ref="P146:Y146" si="116">-MIN(0,-P28)</f>
        <v>0</v>
      </c>
      <c r="Q146" s="126">
        <f t="shared" si="116"/>
        <v>0</v>
      </c>
      <c r="R146" s="126">
        <f t="shared" si="116"/>
        <v>0</v>
      </c>
      <c r="S146" s="126">
        <f t="shared" si="116"/>
        <v>0</v>
      </c>
      <c r="T146" s="126">
        <f t="shared" si="116"/>
        <v>0</v>
      </c>
      <c r="U146" s="126">
        <f t="shared" si="116"/>
        <v>0</v>
      </c>
      <c r="V146" s="126">
        <f t="shared" si="116"/>
        <v>0</v>
      </c>
      <c r="W146" s="126">
        <f t="shared" si="116"/>
        <v>0</v>
      </c>
      <c r="X146" s="126">
        <f t="shared" si="116"/>
        <v>0</v>
      </c>
      <c r="Y146" s="126">
        <f t="shared" si="116"/>
        <v>0</v>
      </c>
      <c r="Z146" s="126">
        <f t="shared" ref="Z146" si="117">-MIN(0,-Z28)</f>
        <v>0</v>
      </c>
    </row>
    <row r="147" spans="2:26">
      <c r="B147" s="132" t="s">
        <v>572</v>
      </c>
      <c r="E147" s="1195" t="s">
        <v>420</v>
      </c>
      <c r="F147" s="1196"/>
      <c r="G147" s="1196"/>
      <c r="H147" s="1197">
        <f>SUM(163:163)</f>
        <v>310788.65618519904</v>
      </c>
      <c r="N147" s="1183">
        <f>SUM(O147:KI147)</f>
        <v>106132.05248791243</v>
      </c>
      <c r="O147" s="148">
        <f>O145*($E$10)</f>
        <v>0</v>
      </c>
      <c r="P147" s="148">
        <f t="shared" ref="P147:Z147" si="118">P145*($E$10)</f>
        <v>21226.410497582485</v>
      </c>
      <c r="Q147" s="148">
        <f t="shared" si="118"/>
        <v>21226.410497582485</v>
      </c>
      <c r="R147" s="148">
        <f t="shared" si="118"/>
        <v>21226.410497582485</v>
      </c>
      <c r="S147" s="148">
        <f t="shared" si="118"/>
        <v>21226.410497582485</v>
      </c>
      <c r="T147" s="148">
        <f t="shared" si="118"/>
        <v>21226.410497582485</v>
      </c>
      <c r="U147" s="148">
        <f t="shared" si="118"/>
        <v>0</v>
      </c>
      <c r="V147" s="148">
        <f t="shared" si="118"/>
        <v>0</v>
      </c>
      <c r="W147" s="148">
        <f t="shared" si="118"/>
        <v>0</v>
      </c>
      <c r="X147" s="148">
        <f t="shared" si="118"/>
        <v>0</v>
      </c>
      <c r="Y147" s="148">
        <f t="shared" si="118"/>
        <v>0</v>
      </c>
      <c r="Z147" s="148">
        <f t="shared" si="118"/>
        <v>0</v>
      </c>
    </row>
    <row r="148" spans="2:26">
      <c r="B148" s="132" t="s">
        <v>573</v>
      </c>
      <c r="E148" s="1195" t="s">
        <v>421</v>
      </c>
      <c r="F148" s="1196"/>
      <c r="G148" s="1196"/>
      <c r="H148" s="1197">
        <f>-SUMIFS(163:163,163:163,"&lt;0")</f>
        <v>353773.50829304144</v>
      </c>
      <c r="N148" s="1172"/>
      <c r="O148" s="148">
        <f>N150+O147</f>
        <v>0</v>
      </c>
      <c r="P148" s="148">
        <f t="shared" ref="P148:Z148" si="119">O150+P147-O156</f>
        <v>21226.410497582485</v>
      </c>
      <c r="Q148" s="148">
        <f t="shared" si="119"/>
        <v>21226.410497582485</v>
      </c>
      <c r="R148" s="148">
        <f t="shared" si="119"/>
        <v>21226.410497582485</v>
      </c>
      <c r="S148" s="148">
        <f t="shared" si="119"/>
        <v>23397.389174148484</v>
      </c>
      <c r="T148" s="148">
        <f t="shared" si="119"/>
        <v>23087.070606435922</v>
      </c>
      <c r="U148" s="148">
        <f t="shared" si="119"/>
        <v>0</v>
      </c>
      <c r="V148" s="148">
        <f t="shared" si="119"/>
        <v>0</v>
      </c>
      <c r="W148" s="148">
        <f t="shared" si="119"/>
        <v>0</v>
      </c>
      <c r="X148" s="148">
        <f t="shared" si="119"/>
        <v>0</v>
      </c>
      <c r="Y148" s="148">
        <f t="shared" si="119"/>
        <v>0</v>
      </c>
      <c r="Z148" s="148">
        <f t="shared" si="119"/>
        <v>0</v>
      </c>
    </row>
    <row r="149" spans="2:26">
      <c r="B149" s="132" t="s">
        <v>574</v>
      </c>
      <c r="E149" s="1176" t="s">
        <v>5</v>
      </c>
      <c r="F149" s="1198"/>
      <c r="G149" s="1198"/>
      <c r="H149" s="1199">
        <f>IFERROR((H148+H147)/H148,"n/a")</f>
        <v>1.8784961250624888</v>
      </c>
      <c r="N149" s="1183">
        <f>SUM(O149:KI149)</f>
        <v>106132.05248791243</v>
      </c>
      <c r="O149" s="148">
        <f t="shared" ref="O149:Y149" si="120">MIN(O148,MAX(O75*$K$10,0))</f>
        <v>0</v>
      </c>
      <c r="P149" s="148">
        <f t="shared" si="120"/>
        <v>21226.410497582485</v>
      </c>
      <c r="Q149" s="148">
        <f t="shared" si="120"/>
        <v>21226.410497582485</v>
      </c>
      <c r="R149" s="148">
        <f t="shared" si="120"/>
        <v>19055.431821016486</v>
      </c>
      <c r="S149" s="148">
        <f t="shared" si="120"/>
        <v>21536.729065295047</v>
      </c>
      <c r="T149" s="148">
        <f t="shared" si="120"/>
        <v>23087.070606435922</v>
      </c>
      <c r="U149" s="148">
        <f t="shared" si="120"/>
        <v>0</v>
      </c>
      <c r="V149" s="148">
        <f t="shared" si="120"/>
        <v>0</v>
      </c>
      <c r="W149" s="148">
        <f t="shared" si="120"/>
        <v>0</v>
      </c>
      <c r="X149" s="148">
        <f t="shared" si="120"/>
        <v>0</v>
      </c>
      <c r="Y149" s="148">
        <f t="shared" si="120"/>
        <v>0</v>
      </c>
      <c r="Z149" s="148">
        <f t="shared" ref="Z149" si="121">MIN(Z148,MAX(Z75*$K$10,0))</f>
        <v>0</v>
      </c>
    </row>
    <row r="150" spans="2:26">
      <c r="B150" s="132" t="s">
        <v>575</v>
      </c>
      <c r="E150" s="1173" t="s">
        <v>98</v>
      </c>
      <c r="F150" s="1200"/>
      <c r="G150" s="1193"/>
      <c r="H150" s="1174">
        <f>IFERROR((H149-1)*100%,"n/a")</f>
        <v>0.87849612506248875</v>
      </c>
      <c r="N150" s="1172"/>
      <c r="O150" s="148">
        <f>O148-O149</f>
        <v>0</v>
      </c>
      <c r="P150" s="126">
        <f>P148-P149</f>
        <v>0</v>
      </c>
      <c r="Q150" s="126">
        <f t="shared" ref="Q150:Y150" si="122">Q148-Q149</f>
        <v>0</v>
      </c>
      <c r="R150" s="126">
        <f t="shared" si="122"/>
        <v>2170.9786765659992</v>
      </c>
      <c r="S150" s="126">
        <f t="shared" si="122"/>
        <v>1860.6601088534371</v>
      </c>
      <c r="T150" s="126">
        <f t="shared" si="122"/>
        <v>0</v>
      </c>
      <c r="U150" s="126">
        <f t="shared" si="122"/>
        <v>0</v>
      </c>
      <c r="V150" s="126">
        <f t="shared" si="122"/>
        <v>0</v>
      </c>
      <c r="W150" s="126">
        <f t="shared" si="122"/>
        <v>0</v>
      </c>
      <c r="X150" s="126">
        <f t="shared" si="122"/>
        <v>0</v>
      </c>
      <c r="Y150" s="126">
        <f t="shared" si="122"/>
        <v>0</v>
      </c>
      <c r="Z150" s="126">
        <f t="shared" ref="Z150" si="123">Z148-Z149</f>
        <v>0</v>
      </c>
    </row>
    <row r="151" spans="2:26">
      <c r="B151" s="132" t="s">
        <v>544</v>
      </c>
      <c r="E151" s="1176" t="s">
        <v>498</v>
      </c>
      <c r="F151" s="1201"/>
      <c r="G151" s="1198"/>
      <c r="H151" s="1177">
        <f>N152</f>
        <v>6.1363233316604912E-2</v>
      </c>
      <c r="N151" s="1183">
        <f>SUM(O151:KI151)</f>
        <v>2411.3791651864199</v>
      </c>
      <c r="O151" s="148">
        <f t="shared" ref="O151:Y151" si="124">(O80*$K$10)*$F$10</f>
        <v>0</v>
      </c>
      <c r="P151" s="148">
        <f t="shared" si="124"/>
        <v>364.26980901829484</v>
      </c>
      <c r="Q151" s="148">
        <f t="shared" si="124"/>
        <v>783.16771680829515</v>
      </c>
      <c r="R151" s="148">
        <f t="shared" si="124"/>
        <v>136.67564063644386</v>
      </c>
      <c r="S151" s="148">
        <f t="shared" si="124"/>
        <v>384.80536506429928</v>
      </c>
      <c r="T151" s="148">
        <f t="shared" si="124"/>
        <v>742.46063365908674</v>
      </c>
      <c r="U151" s="148">
        <f t="shared" si="124"/>
        <v>0</v>
      </c>
      <c r="V151" s="148">
        <f t="shared" si="124"/>
        <v>0</v>
      </c>
      <c r="W151" s="148">
        <f t="shared" si="124"/>
        <v>0</v>
      </c>
      <c r="X151" s="148">
        <f t="shared" si="124"/>
        <v>0</v>
      </c>
      <c r="Y151" s="148">
        <f t="shared" si="124"/>
        <v>0</v>
      </c>
      <c r="Z151" s="148">
        <f t="shared" ref="Z151" si="125">(Z80*$K$10)*$F$10</f>
        <v>0</v>
      </c>
    </row>
    <row r="152" spans="2:26">
      <c r="B152" s="278" t="s">
        <v>576</v>
      </c>
      <c r="M152" s="317" t="s">
        <v>423</v>
      </c>
      <c r="N152" s="1202">
        <f>IFERROR(SUM(O153:Z153)/(COUNTIFS($101:$101,"&gt;0",$21:$21,"&lt;="&amp;Assumptions!$E$55)),"n/a")</f>
        <v>6.1363233316604912E-2</v>
      </c>
      <c r="O152" s="1203">
        <f>(O149+O151)</f>
        <v>0</v>
      </c>
      <c r="P152" s="1203">
        <f t="shared" ref="P152:Y152" si="126">(P149+P151)</f>
        <v>21590.680306600778</v>
      </c>
      <c r="Q152" s="1203">
        <f t="shared" si="126"/>
        <v>22009.578214390778</v>
      </c>
      <c r="R152" s="1203">
        <f t="shared" si="126"/>
        <v>19192.107461652929</v>
      </c>
      <c r="S152" s="1203">
        <f t="shared" si="126"/>
        <v>21921.534430359345</v>
      </c>
      <c r="T152" s="1203">
        <f t="shared" si="126"/>
        <v>23829.53124009501</v>
      </c>
      <c r="U152" s="1203">
        <f t="shared" si="126"/>
        <v>0</v>
      </c>
      <c r="V152" s="1203">
        <f t="shared" si="126"/>
        <v>0</v>
      </c>
      <c r="W152" s="1203">
        <f t="shared" si="126"/>
        <v>0</v>
      </c>
      <c r="X152" s="1203">
        <f t="shared" si="126"/>
        <v>0</v>
      </c>
      <c r="Y152" s="1203">
        <f t="shared" si="126"/>
        <v>0</v>
      </c>
      <c r="Z152" s="1203">
        <f t="shared" ref="Z152" si="127">(Z149+Z151)</f>
        <v>0</v>
      </c>
    </row>
    <row r="153" spans="2:26">
      <c r="B153" s="278" t="s">
        <v>577</v>
      </c>
      <c r="M153" s="317"/>
      <c r="N153" s="1232"/>
      <c r="O153" s="1184">
        <f>IFERROR(O152/O145,0)</f>
        <v>0</v>
      </c>
      <c r="P153" s="1184">
        <f t="shared" ref="P153:Y153" si="128">IFERROR(P152/P145,0)</f>
        <v>6.1029669549808561E-2</v>
      </c>
      <c r="Q153" s="1184">
        <f t="shared" si="128"/>
        <v>6.2213754558918442E-2</v>
      </c>
      <c r="R153" s="1184">
        <f t="shared" si="128"/>
        <v>5.4249702173164188E-2</v>
      </c>
      <c r="S153" s="1184">
        <f t="shared" si="128"/>
        <v>6.1964884075494615E-2</v>
      </c>
      <c r="T153" s="1184">
        <f t="shared" si="128"/>
        <v>6.7358156225638802E-2</v>
      </c>
      <c r="U153" s="1184">
        <f t="shared" si="128"/>
        <v>0</v>
      </c>
      <c r="V153" s="1184">
        <f t="shared" si="128"/>
        <v>0</v>
      </c>
      <c r="W153" s="1184">
        <f t="shared" si="128"/>
        <v>0</v>
      </c>
      <c r="X153" s="1184">
        <f t="shared" si="128"/>
        <v>0</v>
      </c>
      <c r="Y153" s="1184">
        <f t="shared" si="128"/>
        <v>0</v>
      </c>
      <c r="Z153" s="1184">
        <f t="shared" ref="Z153" si="129">IFERROR(Z152/Z145,0)</f>
        <v>0</v>
      </c>
    </row>
    <row r="154" spans="2:26">
      <c r="B154" s="132"/>
      <c r="M154" s="1179"/>
      <c r="N154" s="1233"/>
      <c r="O154" s="1184"/>
      <c r="P154" s="1184"/>
      <c r="Q154" s="1184"/>
      <c r="R154" s="1184"/>
      <c r="S154" s="1184"/>
      <c r="T154" s="1184"/>
      <c r="U154" s="1184"/>
      <c r="V154" s="1184"/>
      <c r="W154" s="1184"/>
      <c r="X154" s="1184"/>
      <c r="Y154" s="1184"/>
      <c r="Z154" s="1184"/>
    </row>
    <row r="155" spans="2:26">
      <c r="B155" s="1234" t="s">
        <v>578</v>
      </c>
      <c r="N155" s="1183"/>
      <c r="O155" s="148"/>
      <c r="P155" s="126"/>
      <c r="Q155" s="126"/>
      <c r="R155" s="126"/>
      <c r="S155" s="126"/>
      <c r="T155" s="126"/>
      <c r="U155" s="126"/>
      <c r="V155" s="126"/>
      <c r="W155" s="126"/>
      <c r="X155" s="126"/>
      <c r="Y155" s="126"/>
      <c r="Z155" s="126"/>
    </row>
    <row r="156" spans="2:26">
      <c r="B156" s="132" t="s">
        <v>579</v>
      </c>
      <c r="N156" s="1183">
        <f>SUM(O156:KI156)</f>
        <v>0</v>
      </c>
      <c r="O156" s="126">
        <f t="shared" ref="O156:Y156" si="130">MIN(O150,MAX((O77+O78)*$K$10,0))</f>
        <v>0</v>
      </c>
      <c r="P156" s="126">
        <f t="shared" si="130"/>
        <v>0</v>
      </c>
      <c r="Q156" s="126">
        <f t="shared" si="130"/>
        <v>0</v>
      </c>
      <c r="R156" s="126">
        <f t="shared" si="130"/>
        <v>0</v>
      </c>
      <c r="S156" s="126">
        <f t="shared" si="130"/>
        <v>0</v>
      </c>
      <c r="T156" s="126">
        <f t="shared" si="130"/>
        <v>0</v>
      </c>
      <c r="U156" s="126">
        <f t="shared" si="130"/>
        <v>0</v>
      </c>
      <c r="V156" s="126">
        <f t="shared" si="130"/>
        <v>0</v>
      </c>
      <c r="W156" s="126">
        <f t="shared" si="130"/>
        <v>0</v>
      </c>
      <c r="X156" s="126">
        <f t="shared" si="130"/>
        <v>0</v>
      </c>
      <c r="Y156" s="126">
        <f t="shared" si="130"/>
        <v>0</v>
      </c>
      <c r="Z156" s="126">
        <f t="shared" ref="Z156" si="131">MIN(Z150,MAX((Z77+Z78)*$K$10,0))</f>
        <v>0</v>
      </c>
    </row>
    <row r="157" spans="2:26">
      <c r="B157" s="132" t="s">
        <v>580</v>
      </c>
      <c r="N157" s="1183">
        <f>SUM(O157:KI157)</f>
        <v>0</v>
      </c>
      <c r="O157" s="148">
        <f t="shared" ref="O157:Y157" si="132">(O41*$J$10)</f>
        <v>0</v>
      </c>
      <c r="P157" s="148">
        <f t="shared" si="132"/>
        <v>0</v>
      </c>
      <c r="Q157" s="148">
        <f t="shared" si="132"/>
        <v>0</v>
      </c>
      <c r="R157" s="148">
        <f t="shared" si="132"/>
        <v>0</v>
      </c>
      <c r="S157" s="148">
        <f t="shared" si="132"/>
        <v>0</v>
      </c>
      <c r="T157" s="148">
        <f t="shared" si="132"/>
        <v>0</v>
      </c>
      <c r="U157" s="148">
        <f t="shared" si="132"/>
        <v>0</v>
      </c>
      <c r="V157" s="148">
        <f t="shared" si="132"/>
        <v>0</v>
      </c>
      <c r="W157" s="148">
        <f t="shared" si="132"/>
        <v>0</v>
      </c>
      <c r="X157" s="148">
        <f t="shared" si="132"/>
        <v>0</v>
      </c>
      <c r="Y157" s="148">
        <f t="shared" si="132"/>
        <v>0</v>
      </c>
      <c r="Z157" s="148">
        <f t="shared" ref="Z157" si="133">(Z41*$J$10)</f>
        <v>0</v>
      </c>
    </row>
    <row r="158" spans="2:26">
      <c r="B158" s="132" t="s">
        <v>581</v>
      </c>
      <c r="M158" s="1204"/>
      <c r="N158" s="1183">
        <f>SUM(O158:KI158)</f>
        <v>353773.50829304144</v>
      </c>
      <c r="O158" s="126">
        <f t="shared" ref="O158:Y158" si="134">MIN(MAX(0,(((O77+O78)*$K$10)-O156)),MAX(0,O145+O146-O157))</f>
        <v>0</v>
      </c>
      <c r="P158" s="126">
        <f t="shared" si="134"/>
        <v>0</v>
      </c>
      <c r="Q158" s="126">
        <f t="shared" si="134"/>
        <v>0</v>
      </c>
      <c r="R158" s="126">
        <f t="shared" si="134"/>
        <v>0</v>
      </c>
      <c r="S158" s="126">
        <f t="shared" si="134"/>
        <v>0</v>
      </c>
      <c r="T158" s="126">
        <f t="shared" si="134"/>
        <v>353773.50829304144</v>
      </c>
      <c r="U158" s="126">
        <f t="shared" si="134"/>
        <v>0</v>
      </c>
      <c r="V158" s="126">
        <f t="shared" si="134"/>
        <v>0</v>
      </c>
      <c r="W158" s="126">
        <f t="shared" si="134"/>
        <v>0</v>
      </c>
      <c r="X158" s="126">
        <f t="shared" si="134"/>
        <v>0</v>
      </c>
      <c r="Y158" s="126">
        <f t="shared" si="134"/>
        <v>0</v>
      </c>
      <c r="Z158" s="126">
        <f t="shared" ref="Z158" si="135">MIN(MAX(0,(((Z77+Z78)*$K$10)-Z156)),MAX(0,Z145+Z146-Z157))</f>
        <v>0</v>
      </c>
    </row>
    <row r="159" spans="2:26">
      <c r="B159" s="132" t="s">
        <v>551</v>
      </c>
      <c r="M159" s="1204"/>
      <c r="N159" s="1183">
        <f>SUM(O159:KI159)</f>
        <v>202245.2245321002</v>
      </c>
      <c r="O159" s="126">
        <f t="shared" ref="O159:Y159" si="136">O93*$K$10*$F$10</f>
        <v>0</v>
      </c>
      <c r="P159" s="126">
        <f t="shared" si="136"/>
        <v>0</v>
      </c>
      <c r="Q159" s="126">
        <f t="shared" si="136"/>
        <v>0</v>
      </c>
      <c r="R159" s="126">
        <f t="shared" si="136"/>
        <v>0</v>
      </c>
      <c r="S159" s="126">
        <f t="shared" si="136"/>
        <v>0</v>
      </c>
      <c r="T159" s="126">
        <f t="shared" si="136"/>
        <v>202245.2245321002</v>
      </c>
      <c r="U159" s="126">
        <f t="shared" si="136"/>
        <v>0</v>
      </c>
      <c r="V159" s="126">
        <f t="shared" si="136"/>
        <v>0</v>
      </c>
      <c r="W159" s="126">
        <f t="shared" si="136"/>
        <v>0</v>
      </c>
      <c r="X159" s="126">
        <f t="shared" si="136"/>
        <v>0</v>
      </c>
      <c r="Y159" s="126">
        <f t="shared" si="136"/>
        <v>0</v>
      </c>
      <c r="Z159" s="126">
        <f t="shared" ref="Z159" si="137">Z93*$K$10*$F$10</f>
        <v>0</v>
      </c>
    </row>
    <row r="160" spans="2:26">
      <c r="B160" s="1235"/>
    </row>
    <row r="161" spans="1:26">
      <c r="B161" s="1236" t="s">
        <v>582</v>
      </c>
      <c r="H161" s="309"/>
      <c r="I161" s="309"/>
      <c r="N161" s="1172"/>
      <c r="O161" s="126">
        <f>SUM($O$146:O146)-SUM($O$157:O158)</f>
        <v>353773.50829304144</v>
      </c>
      <c r="P161" s="126">
        <f>SUM($O$146:P146)-SUM($O$157:P158)</f>
        <v>353773.50829304144</v>
      </c>
      <c r="Q161" s="126">
        <f>SUM($O$146:Q146)-SUM($O$157:Q158)</f>
        <v>353773.50829304144</v>
      </c>
      <c r="R161" s="126">
        <f>SUM($O$146:R146)-SUM($O$157:R158)</f>
        <v>353773.50829304144</v>
      </c>
      <c r="S161" s="126">
        <f>SUM($O$146:S146)-SUM($O$157:S158)</f>
        <v>353773.50829304144</v>
      </c>
      <c r="T161" s="126">
        <f>SUM($O$146:T146)-SUM($O$157:T158)</f>
        <v>0</v>
      </c>
      <c r="U161" s="126">
        <f>SUM($O$146:U146)-SUM($O$157:U158)</f>
        <v>0</v>
      </c>
      <c r="V161" s="126">
        <f>SUM($O$146:V146)-SUM($O$157:V158)</f>
        <v>0</v>
      </c>
      <c r="W161" s="126">
        <f>SUM($O$146:W146)-SUM($O$157:W158)</f>
        <v>0</v>
      </c>
      <c r="X161" s="126">
        <f>SUM($O$146:X146)-SUM($O$157:X158)</f>
        <v>0</v>
      </c>
      <c r="Y161" s="126">
        <f>SUM($O$146:Y146)-SUM($O$157:Y158)</f>
        <v>0</v>
      </c>
      <c r="Z161" s="126">
        <f>SUM($O$146:Z146)-SUM($O$157:Z158)</f>
        <v>0</v>
      </c>
    </row>
    <row r="163" spans="1:26" s="485" customFormat="1">
      <c r="A163" s="309"/>
      <c r="B163" s="1205" t="s">
        <v>583</v>
      </c>
      <c r="C163" s="1196"/>
      <c r="D163" s="1196"/>
      <c r="E163" s="1196"/>
      <c r="F163" s="1196"/>
      <c r="G163" s="1196"/>
      <c r="H163" s="1196"/>
      <c r="I163" s="1196"/>
      <c r="J163" s="1196"/>
      <c r="K163" s="1196"/>
      <c r="L163" s="1196"/>
      <c r="M163" s="1196"/>
      <c r="N163" s="1237"/>
      <c r="O163" s="1207">
        <f t="shared" ref="O163:Y163" si="138">-O146+O149+O151+SUM(O156:O159)</f>
        <v>-353773.50829304144</v>
      </c>
      <c r="P163" s="1207">
        <f t="shared" si="138"/>
        <v>21590.680306600778</v>
      </c>
      <c r="Q163" s="1207">
        <f t="shared" si="138"/>
        <v>22009.578214390778</v>
      </c>
      <c r="R163" s="1207">
        <f t="shared" si="138"/>
        <v>19192.107461652929</v>
      </c>
      <c r="S163" s="1207">
        <f t="shared" si="138"/>
        <v>21921.534430359345</v>
      </c>
      <c r="T163" s="1207">
        <f t="shared" si="138"/>
        <v>579848.26406523667</v>
      </c>
      <c r="U163" s="1207">
        <f t="shared" si="138"/>
        <v>0</v>
      </c>
      <c r="V163" s="1207">
        <f t="shared" si="138"/>
        <v>0</v>
      </c>
      <c r="W163" s="1207">
        <f t="shared" si="138"/>
        <v>0</v>
      </c>
      <c r="X163" s="1207">
        <f t="shared" si="138"/>
        <v>0</v>
      </c>
      <c r="Y163" s="1207">
        <f t="shared" si="138"/>
        <v>0</v>
      </c>
      <c r="Z163" s="1207">
        <f t="shared" ref="Z163" si="139">-Z146+Z149+Z151+SUM(Z156:Z159)</f>
        <v>0</v>
      </c>
    </row>
    <row r="165" spans="1:26" s="489" customFormat="1">
      <c r="A165" s="1185"/>
      <c r="B165" s="1186" t="s">
        <v>486</v>
      </c>
      <c r="C165" s="1187"/>
      <c r="D165" s="1187"/>
      <c r="E165" s="1187"/>
      <c r="F165" s="1187"/>
      <c r="G165" s="1187"/>
      <c r="H165" s="1187"/>
      <c r="I165" s="1187"/>
      <c r="J165" s="1187"/>
      <c r="K165" s="1187"/>
      <c r="L165" s="1187"/>
      <c r="M165" s="1187"/>
      <c r="N165" s="1188"/>
      <c r="O165" s="1187"/>
      <c r="P165" s="1189"/>
      <c r="Q165" s="1187"/>
      <c r="R165" s="1187"/>
      <c r="S165" s="1187"/>
      <c r="T165" s="1187"/>
      <c r="U165" s="1187"/>
      <c r="V165" s="1187"/>
      <c r="W165" s="1187"/>
      <c r="X165" s="1187"/>
      <c r="Y165" s="1187"/>
      <c r="Z165" s="1187"/>
    </row>
    <row r="166" spans="1:26" ht="7" customHeight="1">
      <c r="N166" s="1183"/>
      <c r="O166" s="148"/>
      <c r="P166" s="126"/>
      <c r="Q166" s="126"/>
      <c r="R166" s="126"/>
      <c r="S166" s="126"/>
      <c r="T166" s="126"/>
      <c r="U166" s="126"/>
      <c r="V166" s="126"/>
      <c r="W166" s="126"/>
      <c r="X166" s="126"/>
      <c r="Y166" s="126"/>
      <c r="Z166" s="126"/>
    </row>
    <row r="167" spans="1:26">
      <c r="B167" s="132" t="s">
        <v>584</v>
      </c>
      <c r="E167" s="1192" t="s">
        <v>585</v>
      </c>
      <c r="F167" s="1192"/>
      <c r="G167" s="1192"/>
      <c r="O167" s="148">
        <v>0</v>
      </c>
      <c r="P167" s="126">
        <f t="shared" ref="P167:Z167" si="140">O183</f>
        <v>353773.50829304144</v>
      </c>
      <c r="Q167" s="126">
        <f t="shared" si="140"/>
        <v>353773.50829304144</v>
      </c>
      <c r="R167" s="126">
        <f t="shared" si="140"/>
        <v>353773.50829304144</v>
      </c>
      <c r="S167" s="126">
        <f t="shared" si="140"/>
        <v>353773.50829304144</v>
      </c>
      <c r="T167" s="126">
        <f t="shared" si="140"/>
        <v>353773.50829304144</v>
      </c>
      <c r="U167" s="126">
        <f t="shared" si="140"/>
        <v>0</v>
      </c>
      <c r="V167" s="126">
        <f t="shared" si="140"/>
        <v>0</v>
      </c>
      <c r="W167" s="126">
        <f t="shared" si="140"/>
        <v>0</v>
      </c>
      <c r="X167" s="126">
        <f t="shared" si="140"/>
        <v>0</v>
      </c>
      <c r="Y167" s="126">
        <f t="shared" si="140"/>
        <v>0</v>
      </c>
      <c r="Z167" s="126">
        <f t="shared" si="140"/>
        <v>0</v>
      </c>
    </row>
    <row r="168" spans="1:26">
      <c r="B168" s="132" t="s">
        <v>586</v>
      </c>
      <c r="E168" s="1173" t="s">
        <v>4</v>
      </c>
      <c r="F168" s="1193"/>
      <c r="G168" s="1193"/>
      <c r="H168" s="1194">
        <f>IFERROR(IRR(O185:Z185),"n/a")</f>
        <v>0.13814501222397291</v>
      </c>
      <c r="N168" s="1183">
        <f>SUM(O168:KI168)</f>
        <v>353773.50829304144</v>
      </c>
      <c r="O168" s="126">
        <f t="shared" ref="O168:Y168" si="141">-MIN(0,-O29)</f>
        <v>353773.50829304144</v>
      </c>
      <c r="P168" s="126">
        <f t="shared" si="141"/>
        <v>0</v>
      </c>
      <c r="Q168" s="126">
        <f t="shared" si="141"/>
        <v>0</v>
      </c>
      <c r="R168" s="126">
        <f t="shared" si="141"/>
        <v>0</v>
      </c>
      <c r="S168" s="126">
        <f t="shared" si="141"/>
        <v>0</v>
      </c>
      <c r="T168" s="126">
        <f t="shared" si="141"/>
        <v>0</v>
      </c>
      <c r="U168" s="126">
        <f t="shared" si="141"/>
        <v>0</v>
      </c>
      <c r="V168" s="126">
        <f t="shared" si="141"/>
        <v>0</v>
      </c>
      <c r="W168" s="126">
        <f t="shared" si="141"/>
        <v>0</v>
      </c>
      <c r="X168" s="126">
        <f t="shared" si="141"/>
        <v>0</v>
      </c>
      <c r="Y168" s="126">
        <f t="shared" si="141"/>
        <v>0</v>
      </c>
      <c r="Z168" s="126">
        <f t="shared" ref="Z168" si="142">-MIN(0,-Z29)</f>
        <v>0</v>
      </c>
    </row>
    <row r="169" spans="1:26">
      <c r="B169" s="132" t="s">
        <v>587</v>
      </c>
      <c r="E169" s="1195" t="s">
        <v>420</v>
      </c>
      <c r="F169" s="1196"/>
      <c r="G169" s="1196"/>
      <c r="H169" s="1197">
        <f>SUM(185:185)</f>
        <v>293099.980770547</v>
      </c>
      <c r="N169" s="1183">
        <f>SUM(O169:KI169)</f>
        <v>88443.377073260359</v>
      </c>
      <c r="O169" s="148">
        <f>O167*($E$11)</f>
        <v>0</v>
      </c>
      <c r="P169" s="148">
        <f t="shared" ref="P169:Z169" si="143">P167*($E$11)</f>
        <v>17688.675414652073</v>
      </c>
      <c r="Q169" s="148">
        <f t="shared" si="143"/>
        <v>17688.675414652073</v>
      </c>
      <c r="R169" s="148">
        <f t="shared" si="143"/>
        <v>17688.675414652073</v>
      </c>
      <c r="S169" s="148">
        <f t="shared" si="143"/>
        <v>17688.675414652073</v>
      </c>
      <c r="T169" s="148">
        <f t="shared" si="143"/>
        <v>17688.675414652073</v>
      </c>
      <c r="U169" s="148">
        <f t="shared" si="143"/>
        <v>0</v>
      </c>
      <c r="V169" s="148">
        <f t="shared" si="143"/>
        <v>0</v>
      </c>
      <c r="W169" s="148">
        <f t="shared" si="143"/>
        <v>0</v>
      </c>
      <c r="X169" s="148">
        <f t="shared" si="143"/>
        <v>0</v>
      </c>
      <c r="Y169" s="148">
        <f t="shared" si="143"/>
        <v>0</v>
      </c>
      <c r="Z169" s="148">
        <f t="shared" si="143"/>
        <v>0</v>
      </c>
    </row>
    <row r="170" spans="1:26">
      <c r="B170" s="132" t="s">
        <v>588</v>
      </c>
      <c r="E170" s="1195" t="s">
        <v>421</v>
      </c>
      <c r="F170" s="1196"/>
      <c r="G170" s="1196"/>
      <c r="H170" s="1197">
        <f>-SUMIFS(185:185,185:185,"&lt;0")</f>
        <v>353773.50829304144</v>
      </c>
      <c r="N170" s="1172"/>
      <c r="O170" s="148">
        <f>N172+O169</f>
        <v>0</v>
      </c>
      <c r="P170" s="148">
        <f t="shared" ref="P170:Z170" si="144">O172+P169-O178</f>
        <v>17688.675414652073</v>
      </c>
      <c r="Q170" s="148">
        <f t="shared" si="144"/>
        <v>17688.675414652073</v>
      </c>
      <c r="R170" s="148">
        <f t="shared" si="144"/>
        <v>17688.675414652073</v>
      </c>
      <c r="S170" s="148">
        <f t="shared" si="144"/>
        <v>17688.675414652073</v>
      </c>
      <c r="T170" s="148">
        <f t="shared" si="144"/>
        <v>17688.675414652073</v>
      </c>
      <c r="U170" s="148">
        <f t="shared" si="144"/>
        <v>0</v>
      </c>
      <c r="V170" s="148">
        <f t="shared" si="144"/>
        <v>0</v>
      </c>
      <c r="W170" s="148">
        <f t="shared" si="144"/>
        <v>0</v>
      </c>
      <c r="X170" s="148">
        <f t="shared" si="144"/>
        <v>0</v>
      </c>
      <c r="Y170" s="148">
        <f t="shared" si="144"/>
        <v>0</v>
      </c>
      <c r="Z170" s="148">
        <f t="shared" si="144"/>
        <v>0</v>
      </c>
    </row>
    <row r="171" spans="1:26">
      <c r="B171" s="132" t="s">
        <v>589</v>
      </c>
      <c r="E171" s="1176" t="s">
        <v>5</v>
      </c>
      <c r="F171" s="1198"/>
      <c r="G171" s="1198"/>
      <c r="H171" s="1199">
        <f>IFERROR((H170+H169)/H170,"n/a")</f>
        <v>1.8284961250624885</v>
      </c>
      <c r="N171" s="1183">
        <f>SUM(O171:KI171)</f>
        <v>88443.377073260359</v>
      </c>
      <c r="O171" s="126">
        <f t="shared" ref="O171:Y171" si="145">MIN(O170,MAX(O75*$K$11,0))</f>
        <v>0</v>
      </c>
      <c r="P171" s="126">
        <f t="shared" si="145"/>
        <v>17688.675414652073</v>
      </c>
      <c r="Q171" s="126">
        <f t="shared" si="145"/>
        <v>17688.675414652073</v>
      </c>
      <c r="R171" s="126">
        <f t="shared" si="145"/>
        <v>17688.675414652073</v>
      </c>
      <c r="S171" s="126">
        <f t="shared" si="145"/>
        <v>17688.675414652073</v>
      </c>
      <c r="T171" s="126">
        <f t="shared" si="145"/>
        <v>17688.675414652073</v>
      </c>
      <c r="U171" s="126">
        <f t="shared" si="145"/>
        <v>0</v>
      </c>
      <c r="V171" s="126">
        <f t="shared" si="145"/>
        <v>0</v>
      </c>
      <c r="W171" s="126">
        <f t="shared" si="145"/>
        <v>0</v>
      </c>
      <c r="X171" s="126">
        <f t="shared" si="145"/>
        <v>0</v>
      </c>
      <c r="Y171" s="126">
        <f t="shared" si="145"/>
        <v>0</v>
      </c>
      <c r="Z171" s="126">
        <f t="shared" ref="Z171" si="146">MIN(Z170,MAX(Z75*$K$11,0))</f>
        <v>0</v>
      </c>
    </row>
    <row r="172" spans="1:26">
      <c r="B172" s="132" t="s">
        <v>590</v>
      </c>
      <c r="E172" s="1173" t="s">
        <v>98</v>
      </c>
      <c r="F172" s="1200"/>
      <c r="G172" s="1193"/>
      <c r="H172" s="1174">
        <f>IFERROR((H171-1)*100%,"n/a")</f>
        <v>0.82849612506248849</v>
      </c>
      <c r="N172" s="1172"/>
      <c r="O172" s="126">
        <f>O170-O171</f>
        <v>0</v>
      </c>
      <c r="P172" s="126">
        <f>P170-P171</f>
        <v>0</v>
      </c>
      <c r="Q172" s="126">
        <f t="shared" ref="Q172:Y172" si="147">Q170-Q171</f>
        <v>0</v>
      </c>
      <c r="R172" s="126">
        <f t="shared" si="147"/>
        <v>0</v>
      </c>
      <c r="S172" s="126">
        <f t="shared" si="147"/>
        <v>0</v>
      </c>
      <c r="T172" s="126">
        <f t="shared" si="147"/>
        <v>0</v>
      </c>
      <c r="U172" s="126">
        <f t="shared" si="147"/>
        <v>0</v>
      </c>
      <c r="V172" s="126">
        <f t="shared" si="147"/>
        <v>0</v>
      </c>
      <c r="W172" s="126">
        <f t="shared" si="147"/>
        <v>0</v>
      </c>
      <c r="X172" s="126">
        <f t="shared" si="147"/>
        <v>0</v>
      </c>
      <c r="Y172" s="126">
        <f t="shared" si="147"/>
        <v>0</v>
      </c>
      <c r="Z172" s="126">
        <f t="shared" ref="Z172" si="148">Z170-Z171</f>
        <v>0</v>
      </c>
    </row>
    <row r="173" spans="1:26">
      <c r="B173" s="132" t="s">
        <v>544</v>
      </c>
      <c r="E173" s="1176" t="s">
        <v>498</v>
      </c>
      <c r="F173" s="1201"/>
      <c r="G173" s="1198"/>
      <c r="H173" s="1177">
        <f>N174</f>
        <v>5.1363233316604931E-2</v>
      </c>
      <c r="N173" s="1183">
        <f>SUM(O173:KI173)</f>
        <v>2411.3791651864199</v>
      </c>
      <c r="O173" s="126">
        <f t="shared" ref="O173:Y173" si="149">(O80*$K$11)*$F$11</f>
        <v>0</v>
      </c>
      <c r="P173" s="126">
        <f t="shared" si="149"/>
        <v>364.26980901829484</v>
      </c>
      <c r="Q173" s="126">
        <f t="shared" si="149"/>
        <v>783.16771680829515</v>
      </c>
      <c r="R173" s="126">
        <f t="shared" si="149"/>
        <v>136.67564063644386</v>
      </c>
      <c r="S173" s="126">
        <f t="shared" si="149"/>
        <v>384.80536506429928</v>
      </c>
      <c r="T173" s="126">
        <f t="shared" si="149"/>
        <v>742.46063365908674</v>
      </c>
      <c r="U173" s="126">
        <f t="shared" si="149"/>
        <v>0</v>
      </c>
      <c r="V173" s="126">
        <f t="shared" si="149"/>
        <v>0</v>
      </c>
      <c r="W173" s="126">
        <f t="shared" si="149"/>
        <v>0</v>
      </c>
      <c r="X173" s="126">
        <f t="shared" si="149"/>
        <v>0</v>
      </c>
      <c r="Y173" s="126">
        <f t="shared" si="149"/>
        <v>0</v>
      </c>
      <c r="Z173" s="126">
        <f t="shared" ref="Z173" si="150">(Z80*$K$11)*$F$11</f>
        <v>0</v>
      </c>
    </row>
    <row r="174" spans="1:26">
      <c r="B174" s="278" t="s">
        <v>591</v>
      </c>
      <c r="M174" s="317" t="s">
        <v>423</v>
      </c>
      <c r="N174" s="1202">
        <f>IFERROR(SUM(O175:Z175)/(COUNTIFS($167:$167,"&gt;0",$21:$21,"&lt;="&amp;Assumptions!$E$55)),"n/a")</f>
        <v>5.1363233316604931E-2</v>
      </c>
      <c r="O174" s="1203">
        <f>(O171+O173)</f>
        <v>0</v>
      </c>
      <c r="P174" s="1203">
        <f t="shared" ref="P174:Y174" si="151">(P171+P173)</f>
        <v>18052.945223670366</v>
      </c>
      <c r="Q174" s="1203">
        <f t="shared" si="151"/>
        <v>18471.843131460366</v>
      </c>
      <c r="R174" s="1203">
        <f t="shared" si="151"/>
        <v>17825.351055288516</v>
      </c>
      <c r="S174" s="1203">
        <f t="shared" si="151"/>
        <v>18073.48077971637</v>
      </c>
      <c r="T174" s="1203">
        <f t="shared" si="151"/>
        <v>18431.13604831116</v>
      </c>
      <c r="U174" s="1203">
        <f t="shared" si="151"/>
        <v>0</v>
      </c>
      <c r="V174" s="1203">
        <f t="shared" si="151"/>
        <v>0</v>
      </c>
      <c r="W174" s="1203">
        <f t="shared" si="151"/>
        <v>0</v>
      </c>
      <c r="X174" s="1203">
        <f t="shared" si="151"/>
        <v>0</v>
      </c>
      <c r="Y174" s="1203">
        <f t="shared" si="151"/>
        <v>0</v>
      </c>
      <c r="Z174" s="1203">
        <f t="shared" ref="Z174" si="152">(Z171+Z173)</f>
        <v>0</v>
      </c>
    </row>
    <row r="175" spans="1:26">
      <c r="B175" s="278" t="s">
        <v>592</v>
      </c>
      <c r="M175" s="317"/>
      <c r="N175" s="1232"/>
      <c r="O175" s="1184">
        <f>IFERROR(O174/O167,0)</f>
        <v>0</v>
      </c>
      <c r="P175" s="1184">
        <f>IFERROR(P174/P167,0)</f>
        <v>5.1029669549808566E-2</v>
      </c>
      <c r="Q175" s="1184">
        <f t="shared" ref="Q175:Y175" si="153">IFERROR(Q174/Q167,0)</f>
        <v>5.2213754558918447E-2</v>
      </c>
      <c r="R175" s="1184">
        <f t="shared" si="153"/>
        <v>5.0386336561196753E-2</v>
      </c>
      <c r="S175" s="1184">
        <f t="shared" si="153"/>
        <v>5.1087716734135875E-2</v>
      </c>
      <c r="T175" s="1184">
        <f t="shared" si="153"/>
        <v>5.2098689178964992E-2</v>
      </c>
      <c r="U175" s="1184">
        <f t="shared" si="153"/>
        <v>0</v>
      </c>
      <c r="V175" s="1184">
        <f t="shared" si="153"/>
        <v>0</v>
      </c>
      <c r="W175" s="1184">
        <f t="shared" si="153"/>
        <v>0</v>
      </c>
      <c r="X175" s="1184">
        <f t="shared" si="153"/>
        <v>0</v>
      </c>
      <c r="Y175" s="1184">
        <f t="shared" si="153"/>
        <v>0</v>
      </c>
      <c r="Z175" s="1184">
        <f t="shared" ref="Z175" si="154">IFERROR(Z174/Z167,0)</f>
        <v>0</v>
      </c>
    </row>
    <row r="176" spans="1:26">
      <c r="B176" s="132"/>
      <c r="N176" s="1183"/>
      <c r="O176" s="126"/>
      <c r="P176" s="126"/>
      <c r="Q176" s="126"/>
      <c r="R176" s="126"/>
      <c r="S176" s="126"/>
      <c r="T176" s="126"/>
      <c r="U176" s="126"/>
      <c r="V176" s="126"/>
      <c r="W176" s="126"/>
      <c r="X176" s="126"/>
      <c r="Y176" s="126"/>
      <c r="Z176" s="126"/>
    </row>
    <row r="177" spans="1:27">
      <c r="B177" s="1234" t="s">
        <v>593</v>
      </c>
      <c r="H177" s="309"/>
      <c r="I177" s="309"/>
      <c r="N177" s="1183"/>
      <c r="O177" s="126"/>
      <c r="P177" s="126"/>
      <c r="Q177" s="126"/>
      <c r="R177" s="126"/>
      <c r="S177" s="126"/>
      <c r="T177" s="126"/>
      <c r="U177" s="126"/>
      <c r="V177" s="126"/>
      <c r="W177" s="126"/>
      <c r="X177" s="126"/>
      <c r="Y177" s="126"/>
      <c r="Z177" s="126"/>
    </row>
    <row r="178" spans="1:27">
      <c r="B178" s="132" t="s">
        <v>594</v>
      </c>
      <c r="H178" s="309"/>
      <c r="I178" s="309"/>
      <c r="N178" s="1183">
        <f>SUM(O178:KI178)</f>
        <v>0</v>
      </c>
      <c r="O178" s="126">
        <f t="shared" ref="O178:Y178" si="155">MIN(O172,MAX((O77+O78)*$K$11,0))</f>
        <v>0</v>
      </c>
      <c r="P178" s="126">
        <f t="shared" si="155"/>
        <v>0</v>
      </c>
      <c r="Q178" s="126">
        <f t="shared" si="155"/>
        <v>0</v>
      </c>
      <c r="R178" s="126">
        <f t="shared" si="155"/>
        <v>0</v>
      </c>
      <c r="S178" s="126">
        <f t="shared" si="155"/>
        <v>0</v>
      </c>
      <c r="T178" s="126">
        <f t="shared" si="155"/>
        <v>0</v>
      </c>
      <c r="U178" s="126">
        <f t="shared" si="155"/>
        <v>0</v>
      </c>
      <c r="V178" s="126">
        <f t="shared" si="155"/>
        <v>0</v>
      </c>
      <c r="W178" s="126">
        <f t="shared" si="155"/>
        <v>0</v>
      </c>
      <c r="X178" s="126">
        <f t="shared" si="155"/>
        <v>0</v>
      </c>
      <c r="Y178" s="126">
        <f t="shared" si="155"/>
        <v>0</v>
      </c>
      <c r="Z178" s="126">
        <f t="shared" ref="Z178" si="156">MIN(Z172,MAX((Z77+Z78)*$K$11,0))</f>
        <v>0</v>
      </c>
    </row>
    <row r="179" spans="1:27">
      <c r="B179" s="132" t="s">
        <v>595</v>
      </c>
      <c r="H179" s="309"/>
      <c r="I179" s="309"/>
      <c r="N179" s="1183">
        <f>SUM(O179:KI179)</f>
        <v>0</v>
      </c>
      <c r="O179" s="126">
        <f t="shared" ref="O179:Y179" si="157">(O41*$J$11)</f>
        <v>0</v>
      </c>
      <c r="P179" s="126">
        <f t="shared" si="157"/>
        <v>0</v>
      </c>
      <c r="Q179" s="126">
        <f t="shared" si="157"/>
        <v>0</v>
      </c>
      <c r="R179" s="126">
        <f t="shared" si="157"/>
        <v>0</v>
      </c>
      <c r="S179" s="126">
        <f t="shared" si="157"/>
        <v>0</v>
      </c>
      <c r="T179" s="126">
        <f t="shared" si="157"/>
        <v>0</v>
      </c>
      <c r="U179" s="126">
        <f t="shared" si="157"/>
        <v>0</v>
      </c>
      <c r="V179" s="126">
        <f t="shared" si="157"/>
        <v>0</v>
      </c>
      <c r="W179" s="126">
        <f t="shared" si="157"/>
        <v>0</v>
      </c>
      <c r="X179" s="126">
        <f t="shared" si="157"/>
        <v>0</v>
      </c>
      <c r="Y179" s="126">
        <f t="shared" si="157"/>
        <v>0</v>
      </c>
      <c r="Z179" s="126">
        <f t="shared" ref="Z179" si="158">(Z41*$J$11)</f>
        <v>0</v>
      </c>
    </row>
    <row r="180" spans="1:27">
      <c r="B180" s="132" t="s">
        <v>596</v>
      </c>
      <c r="H180" s="309"/>
      <c r="I180" s="309"/>
      <c r="N180" s="1183">
        <f>SUM(O180:KI180)</f>
        <v>353773.50829304144</v>
      </c>
      <c r="O180" s="126">
        <f t="shared" ref="O180:Y180" si="159">MIN(MAX(0,(((O77+O78)*$K$11)-O178)),MAX(0,O167+O168-O179))</f>
        <v>0</v>
      </c>
      <c r="P180" s="126">
        <f t="shared" si="159"/>
        <v>0</v>
      </c>
      <c r="Q180" s="126">
        <f t="shared" si="159"/>
        <v>0</v>
      </c>
      <c r="R180" s="126">
        <f t="shared" si="159"/>
        <v>0</v>
      </c>
      <c r="S180" s="126">
        <f t="shared" si="159"/>
        <v>0</v>
      </c>
      <c r="T180" s="126">
        <f t="shared" si="159"/>
        <v>353773.50829304144</v>
      </c>
      <c r="U180" s="126">
        <f t="shared" si="159"/>
        <v>0</v>
      </c>
      <c r="V180" s="126">
        <f t="shared" si="159"/>
        <v>0</v>
      </c>
      <c r="W180" s="126">
        <f t="shared" si="159"/>
        <v>0</v>
      </c>
      <c r="X180" s="126">
        <f t="shared" si="159"/>
        <v>0</v>
      </c>
      <c r="Y180" s="126">
        <f t="shared" si="159"/>
        <v>0</v>
      </c>
      <c r="Z180" s="126">
        <f t="shared" ref="Z180" si="160">MIN(MAX(0,(((Z77+Z78)*$K$11)-Z178)),MAX(0,Z167+Z168-Z179))</f>
        <v>0</v>
      </c>
    </row>
    <row r="181" spans="1:27">
      <c r="B181" s="132" t="s">
        <v>551</v>
      </c>
      <c r="H181" s="309"/>
      <c r="I181" s="309"/>
      <c r="N181" s="1183">
        <f>SUM(O181:KI181)</f>
        <v>202245.2245321002</v>
      </c>
      <c r="O181" s="126">
        <f t="shared" ref="O181:Y181" si="161">O93*$K$11*$F$11</f>
        <v>0</v>
      </c>
      <c r="P181" s="126">
        <f t="shared" si="161"/>
        <v>0</v>
      </c>
      <c r="Q181" s="126">
        <f t="shared" si="161"/>
        <v>0</v>
      </c>
      <c r="R181" s="126">
        <f t="shared" si="161"/>
        <v>0</v>
      </c>
      <c r="S181" s="126">
        <f t="shared" si="161"/>
        <v>0</v>
      </c>
      <c r="T181" s="126">
        <f t="shared" si="161"/>
        <v>202245.2245321002</v>
      </c>
      <c r="U181" s="126">
        <f t="shared" si="161"/>
        <v>0</v>
      </c>
      <c r="V181" s="126">
        <f t="shared" si="161"/>
        <v>0</v>
      </c>
      <c r="W181" s="126">
        <f t="shared" si="161"/>
        <v>0</v>
      </c>
      <c r="X181" s="126">
        <f t="shared" si="161"/>
        <v>0</v>
      </c>
      <c r="Y181" s="126">
        <f t="shared" si="161"/>
        <v>0</v>
      </c>
      <c r="Z181" s="126">
        <f t="shared" ref="Z181" si="162">Z93*$K$11*$F$11</f>
        <v>0</v>
      </c>
    </row>
    <row r="182" spans="1:27">
      <c r="B182" s="1235"/>
      <c r="H182" s="309"/>
      <c r="I182" s="309"/>
      <c r="N182" s="1183"/>
      <c r="O182" s="126"/>
      <c r="P182" s="126"/>
      <c r="Q182" s="126"/>
      <c r="R182" s="126"/>
      <c r="S182" s="126"/>
      <c r="T182" s="126"/>
      <c r="U182" s="126"/>
      <c r="V182" s="126"/>
      <c r="W182" s="126"/>
      <c r="X182" s="126"/>
      <c r="Y182" s="126"/>
      <c r="Z182" s="126"/>
    </row>
    <row r="183" spans="1:27">
      <c r="B183" s="1236" t="s">
        <v>597</v>
      </c>
      <c r="N183" s="1172"/>
      <c r="O183" s="126">
        <f>SUM($O$168:O168)-SUM($O$179:O180)</f>
        <v>353773.50829304144</v>
      </c>
      <c r="P183" s="126">
        <f>SUM($O$168:P168)-SUM($O$179:P180)</f>
        <v>353773.50829304144</v>
      </c>
      <c r="Q183" s="126">
        <f>SUM($O$168:Q168)-SUM($O$179:Q180)</f>
        <v>353773.50829304144</v>
      </c>
      <c r="R183" s="126">
        <f>SUM($O$168:R168)-SUM($O$179:R180)</f>
        <v>353773.50829304144</v>
      </c>
      <c r="S183" s="126">
        <f>SUM($O$168:S168)-SUM($O$179:S180)</f>
        <v>353773.50829304144</v>
      </c>
      <c r="T183" s="126">
        <f>SUM($O$168:T168)-SUM($O$179:T180)</f>
        <v>0</v>
      </c>
      <c r="U183" s="126">
        <f>SUM($O$168:U168)-SUM($O$179:U180)</f>
        <v>0</v>
      </c>
      <c r="V183" s="126">
        <f>SUM($O$168:V168)-SUM($O$179:V180)</f>
        <v>0</v>
      </c>
      <c r="W183" s="126">
        <f>SUM($O$168:W168)-SUM($O$179:W180)</f>
        <v>0</v>
      </c>
      <c r="X183" s="126">
        <f>SUM($O$168:X168)-SUM($O$179:X180)</f>
        <v>0</v>
      </c>
      <c r="Y183" s="126">
        <f>SUM($O$168:Y168)-SUM($O$179:Y180)</f>
        <v>0</v>
      </c>
      <c r="Z183" s="126">
        <f>SUM($O$168:Z168)-SUM($O$179:Z180)</f>
        <v>0</v>
      </c>
    </row>
    <row r="184" spans="1:27">
      <c r="B184" s="281"/>
      <c r="N184" s="1172"/>
      <c r="O184" s="126"/>
      <c r="P184" s="126"/>
      <c r="Q184" s="126"/>
      <c r="R184" s="126"/>
      <c r="S184" s="126"/>
      <c r="T184" s="126"/>
      <c r="U184" s="126"/>
      <c r="V184" s="126"/>
      <c r="W184" s="126"/>
      <c r="X184" s="126"/>
      <c r="Y184" s="126"/>
      <c r="Z184" s="126"/>
    </row>
    <row r="185" spans="1:27" s="485" customFormat="1">
      <c r="A185" s="309"/>
      <c r="B185" s="1205" t="s">
        <v>598</v>
      </c>
      <c r="C185" s="1196"/>
      <c r="D185" s="1196"/>
      <c r="E185" s="1196"/>
      <c r="F185" s="1196"/>
      <c r="G185" s="1196"/>
      <c r="H185" s="1196"/>
      <c r="I185" s="1196"/>
      <c r="J185" s="1196"/>
      <c r="K185" s="1196"/>
      <c r="L185" s="1196"/>
      <c r="M185" s="1196"/>
      <c r="N185" s="1238"/>
      <c r="O185" s="1207">
        <f t="shared" ref="O185:Y185" si="163">-O168+O171+O173+SUM(O178:O181)</f>
        <v>-353773.50829304144</v>
      </c>
      <c r="P185" s="1207">
        <f t="shared" si="163"/>
        <v>18052.945223670366</v>
      </c>
      <c r="Q185" s="1207">
        <f t="shared" si="163"/>
        <v>18471.843131460366</v>
      </c>
      <c r="R185" s="1207">
        <f t="shared" si="163"/>
        <v>17825.351055288516</v>
      </c>
      <c r="S185" s="1207">
        <f t="shared" si="163"/>
        <v>18073.48077971637</v>
      </c>
      <c r="T185" s="1207">
        <f t="shared" si="163"/>
        <v>574449.86887345277</v>
      </c>
      <c r="U185" s="1207">
        <f t="shared" si="163"/>
        <v>0</v>
      </c>
      <c r="V185" s="1207">
        <f t="shared" si="163"/>
        <v>0</v>
      </c>
      <c r="W185" s="1207">
        <f t="shared" si="163"/>
        <v>0</v>
      </c>
      <c r="X185" s="1207">
        <f t="shared" si="163"/>
        <v>0</v>
      </c>
      <c r="Y185" s="1207">
        <f t="shared" si="163"/>
        <v>0</v>
      </c>
      <c r="Z185" s="1207">
        <f t="shared" ref="Z185" si="164">-Z168+Z171+Z173+SUM(Z178:Z181)</f>
        <v>0</v>
      </c>
    </row>
    <row r="186" spans="1:27" ht="1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idden="1" outlineLevel="1">
      <c r="B187" s="1239" t="s">
        <v>599</v>
      </c>
      <c r="M187" s="1146"/>
      <c r="N187" s="1240">
        <f>IFERROR(SUM(O187:Z187)/AVERAGEIFS(O70:Z70,O70:Z70,"&gt;0")/COUNTIFS(O70:Z70,"&gt;0"),0)</f>
        <v>0.12</v>
      </c>
      <c r="O187" s="141">
        <f t="shared" ref="O187:Y187" si="165">O60+O66</f>
        <v>0</v>
      </c>
      <c r="P187" s="141">
        <f t="shared" si="165"/>
        <v>84905.641990329939</v>
      </c>
      <c r="Q187" s="141">
        <f t="shared" si="165"/>
        <v>84905.641990329939</v>
      </c>
      <c r="R187" s="141">
        <f t="shared" si="165"/>
        <v>84905.641990329939</v>
      </c>
      <c r="S187" s="141">
        <f t="shared" si="165"/>
        <v>84905.641990329939</v>
      </c>
      <c r="T187" s="141">
        <f t="shared" si="165"/>
        <v>84905.641990329939</v>
      </c>
      <c r="U187" s="141">
        <f t="shared" si="165"/>
        <v>0</v>
      </c>
      <c r="V187" s="141">
        <f t="shared" si="165"/>
        <v>0</v>
      </c>
      <c r="W187" s="141">
        <f t="shared" si="165"/>
        <v>0</v>
      </c>
      <c r="X187" s="141">
        <f t="shared" si="165"/>
        <v>0</v>
      </c>
      <c r="Y187" s="141">
        <f t="shared" si="165"/>
        <v>0</v>
      </c>
      <c r="Z187" s="141">
        <f t="shared" ref="Z187" si="166">Z60+Z66</f>
        <v>0</v>
      </c>
    </row>
    <row r="188" spans="1:27" hidden="1" outlineLevel="1">
      <c r="B188" s="1239" t="s">
        <v>600</v>
      </c>
      <c r="N188" s="1240">
        <f>IFERROR(SUM(O188:Z188)/AVERAGEIFS(O117:Z117,O117:Z117,"&gt;0")/COUNTIFS(O117:Z117,"&gt;0"),0)</f>
        <v>7.9999999999999988E-2</v>
      </c>
      <c r="O188" s="141">
        <f t="shared" ref="O188:Y188" si="167">O105+O112</f>
        <v>0</v>
      </c>
      <c r="P188" s="141">
        <f t="shared" si="167"/>
        <v>106394.46000604368</v>
      </c>
      <c r="Q188" s="141">
        <f t="shared" si="167"/>
        <v>116866.90770079369</v>
      </c>
      <c r="R188" s="141">
        <f t="shared" si="167"/>
        <v>95277.159105082406</v>
      </c>
      <c r="S188" s="141">
        <f t="shared" si="167"/>
        <v>107683.64532647522</v>
      </c>
      <c r="T188" s="141">
        <f t="shared" si="167"/>
        <v>281324.84444768779</v>
      </c>
      <c r="U188" s="141">
        <f t="shared" si="167"/>
        <v>0</v>
      </c>
      <c r="V188" s="141">
        <f t="shared" si="167"/>
        <v>0</v>
      </c>
      <c r="W188" s="141">
        <f t="shared" si="167"/>
        <v>0</v>
      </c>
      <c r="X188" s="141">
        <f t="shared" si="167"/>
        <v>0</v>
      </c>
      <c r="Y188" s="141">
        <f t="shared" si="167"/>
        <v>0</v>
      </c>
      <c r="Z188" s="141">
        <f t="shared" ref="Z188" si="168">Z105+Z112</f>
        <v>0</v>
      </c>
    </row>
    <row r="189" spans="1:27" hidden="1" outlineLevel="1">
      <c r="B189" s="1239" t="s">
        <v>601</v>
      </c>
      <c r="N189" s="1240">
        <f>IFERROR(SUM(O189:Z189)/AVERAGEIFS(O139:Z139,O139:Z139,"&gt;0")/COUNTIFS(O139:Z139,"&gt;0"),0)</f>
        <v>7.0000000000000021E-2</v>
      </c>
      <c r="O189" s="141">
        <f>O127+O134</f>
        <v>0</v>
      </c>
      <c r="P189" s="141">
        <f t="shared" ref="P189:Y189" si="169">P127+P134</f>
        <v>21278.89200120874</v>
      </c>
      <c r="Q189" s="141">
        <f t="shared" si="169"/>
        <v>23373.381540158742</v>
      </c>
      <c r="R189" s="141">
        <f t="shared" si="169"/>
        <v>19055.431821016486</v>
      </c>
      <c r="S189" s="141">
        <f t="shared" si="169"/>
        <v>21536.729065295047</v>
      </c>
      <c r="T189" s="141">
        <f t="shared" si="169"/>
        <v>38576.293474885504</v>
      </c>
      <c r="U189" s="141">
        <f t="shared" si="169"/>
        <v>0</v>
      </c>
      <c r="V189" s="141">
        <f t="shared" si="169"/>
        <v>0</v>
      </c>
      <c r="W189" s="141">
        <f t="shared" si="169"/>
        <v>0</v>
      </c>
      <c r="X189" s="141">
        <f t="shared" si="169"/>
        <v>0</v>
      </c>
      <c r="Y189" s="141">
        <f t="shared" si="169"/>
        <v>0</v>
      </c>
      <c r="Z189" s="141">
        <f t="shared" ref="Z189" si="170">Z127+Z134</f>
        <v>0</v>
      </c>
    </row>
    <row r="190" spans="1:27" hidden="1" outlineLevel="1">
      <c r="B190" s="1239" t="s">
        <v>602</v>
      </c>
      <c r="N190" s="1240">
        <f>IFERROR(SUM(O190:Z190)/AVERAGEIFS(O161:Z161,O161:Z161,"&gt;0")/COUNTIFS(O161:Z161,"&gt;0"),0)</f>
        <v>0.06</v>
      </c>
      <c r="O190" s="141">
        <f>O149+O156</f>
        <v>0</v>
      </c>
      <c r="P190" s="141">
        <f t="shared" ref="P190:Y190" si="171">P149+P156</f>
        <v>21226.410497582485</v>
      </c>
      <c r="Q190" s="141">
        <f t="shared" si="171"/>
        <v>21226.410497582485</v>
      </c>
      <c r="R190" s="141">
        <f t="shared" si="171"/>
        <v>19055.431821016486</v>
      </c>
      <c r="S190" s="141">
        <f t="shared" si="171"/>
        <v>21536.729065295047</v>
      </c>
      <c r="T190" s="141">
        <f t="shared" si="171"/>
        <v>23087.070606435922</v>
      </c>
      <c r="U190" s="141">
        <f t="shared" si="171"/>
        <v>0</v>
      </c>
      <c r="V190" s="141">
        <f t="shared" si="171"/>
        <v>0</v>
      </c>
      <c r="W190" s="141">
        <f t="shared" si="171"/>
        <v>0</v>
      </c>
      <c r="X190" s="141">
        <f t="shared" si="171"/>
        <v>0</v>
      </c>
      <c r="Y190" s="141">
        <f t="shared" si="171"/>
        <v>0</v>
      </c>
      <c r="Z190" s="141">
        <f t="shared" ref="Z190" si="172">Z149+Z156</f>
        <v>0</v>
      </c>
    </row>
    <row r="191" spans="1:27" hidden="1" outlineLevel="1">
      <c r="B191" s="1239" t="s">
        <v>603</v>
      </c>
      <c r="N191" s="1240">
        <f>IFERROR(SUM(O191:Z191)/AVERAGEIFS(O183:Z183,O183:Z183,"&gt;0")/COUNTIFS(O183:Z183,"&gt;0"),0)</f>
        <v>0.05</v>
      </c>
      <c r="O191" s="141">
        <f t="shared" ref="O191:Y191" si="173">O171+O178</f>
        <v>0</v>
      </c>
      <c r="P191" s="141">
        <f t="shared" si="173"/>
        <v>17688.675414652073</v>
      </c>
      <c r="Q191" s="141">
        <f t="shared" si="173"/>
        <v>17688.675414652073</v>
      </c>
      <c r="R191" s="141">
        <f t="shared" si="173"/>
        <v>17688.675414652073</v>
      </c>
      <c r="S191" s="141">
        <f t="shared" si="173"/>
        <v>17688.675414652073</v>
      </c>
      <c r="T191" s="141">
        <f t="shared" si="173"/>
        <v>17688.675414652073</v>
      </c>
      <c r="U191" s="141">
        <f t="shared" si="173"/>
        <v>0</v>
      </c>
      <c r="V191" s="141">
        <f t="shared" si="173"/>
        <v>0</v>
      </c>
      <c r="W191" s="141">
        <f t="shared" si="173"/>
        <v>0</v>
      </c>
      <c r="X191" s="141">
        <f t="shared" si="173"/>
        <v>0</v>
      </c>
      <c r="Y191" s="141">
        <f t="shared" si="173"/>
        <v>0</v>
      </c>
      <c r="Z191" s="141">
        <f t="shared" ref="Z191" si="174">Z171+Z178</f>
        <v>0</v>
      </c>
    </row>
    <row r="192" spans="1:27" collapsed="1">
      <c r="B192" s="1241"/>
      <c r="N192" s="1131"/>
      <c r="O192" s="315"/>
      <c r="P192" s="315"/>
      <c r="Q192" s="315"/>
      <c r="R192" s="315"/>
      <c r="S192" s="315"/>
      <c r="T192" s="315"/>
      <c r="U192" s="315"/>
      <c r="V192" s="315"/>
      <c r="W192" s="315"/>
      <c r="X192" s="315"/>
      <c r="Y192" s="315"/>
      <c r="Z192" s="315"/>
    </row>
    <row r="193" spans="2:26">
      <c r="B193" s="1241"/>
      <c r="N193" s="1131"/>
      <c r="O193" s="1150">
        <f>ROUNDUP(O194/12,0)</f>
        <v>0</v>
      </c>
      <c r="P193" s="1150">
        <f>ROUNDUP(P194/12,0)</f>
        <v>1</v>
      </c>
      <c r="Q193" s="1150">
        <f t="shared" ref="Q193:Z193" si="175">ROUNDUP(Q194/12,0)</f>
        <v>2</v>
      </c>
      <c r="R193" s="1150">
        <f t="shared" si="175"/>
        <v>3</v>
      </c>
      <c r="S193" s="1150">
        <f t="shared" si="175"/>
        <v>4</v>
      </c>
      <c r="T193" s="1150">
        <f t="shared" si="175"/>
        <v>5</v>
      </c>
      <c r="U193" s="1150">
        <f t="shared" si="175"/>
        <v>6</v>
      </c>
      <c r="V193" s="1150">
        <f t="shared" si="175"/>
        <v>7</v>
      </c>
      <c r="W193" s="1150">
        <f t="shared" si="175"/>
        <v>8</v>
      </c>
      <c r="X193" s="1150">
        <f t="shared" si="175"/>
        <v>9</v>
      </c>
      <c r="Y193" s="1150">
        <f t="shared" si="175"/>
        <v>10</v>
      </c>
      <c r="Z193" s="1150">
        <f t="shared" si="175"/>
        <v>11</v>
      </c>
    </row>
    <row r="194" spans="2:26">
      <c r="B194" s="1242"/>
      <c r="C194" s="1152"/>
      <c r="D194" s="1152"/>
      <c r="E194" s="1152"/>
      <c r="F194" s="1152"/>
      <c r="G194" s="1152"/>
      <c r="H194" s="1152"/>
      <c r="I194" s="1152"/>
      <c r="J194" s="1152"/>
      <c r="K194" s="1152"/>
      <c r="L194" s="1152"/>
      <c r="M194" s="1152"/>
      <c r="N194" s="1153"/>
      <c r="O194" s="1154">
        <f t="shared" ref="O194:Y195" si="176">O22</f>
        <v>0</v>
      </c>
      <c r="P194" s="1154">
        <f t="shared" si="176"/>
        <v>12</v>
      </c>
      <c r="Q194" s="1154">
        <f t="shared" si="176"/>
        <v>24</v>
      </c>
      <c r="R194" s="1154">
        <f t="shared" si="176"/>
        <v>36</v>
      </c>
      <c r="S194" s="1154">
        <f t="shared" si="176"/>
        <v>48</v>
      </c>
      <c r="T194" s="1154">
        <f t="shared" si="176"/>
        <v>60</v>
      </c>
      <c r="U194" s="1154">
        <f t="shared" si="176"/>
        <v>72</v>
      </c>
      <c r="V194" s="1154">
        <f t="shared" si="176"/>
        <v>84</v>
      </c>
      <c r="W194" s="1154">
        <f t="shared" si="176"/>
        <v>96</v>
      </c>
      <c r="X194" s="1154">
        <f t="shared" si="176"/>
        <v>108</v>
      </c>
      <c r="Y194" s="1154">
        <f t="shared" si="176"/>
        <v>120</v>
      </c>
      <c r="Z194" s="1154">
        <f t="shared" ref="Z194" si="177">Z22</f>
        <v>132</v>
      </c>
    </row>
    <row r="195" spans="2:26">
      <c r="B195" s="1242" t="s">
        <v>604</v>
      </c>
      <c r="C195" s="1152"/>
      <c r="D195" s="1152"/>
      <c r="E195" s="1152"/>
      <c r="F195" s="1152"/>
      <c r="G195" s="1152"/>
      <c r="H195" s="1152"/>
      <c r="I195" s="1152"/>
      <c r="J195" s="1152"/>
      <c r="K195" s="1152"/>
      <c r="L195" s="1152"/>
      <c r="M195" s="1152"/>
      <c r="N195" s="1153"/>
      <c r="O195" s="1155">
        <f t="shared" si="176"/>
        <v>45657</v>
      </c>
      <c r="P195" s="1155">
        <f t="shared" si="176"/>
        <v>46022</v>
      </c>
      <c r="Q195" s="1155">
        <f t="shared" si="176"/>
        <v>46387</v>
      </c>
      <c r="R195" s="1155">
        <f t="shared" si="176"/>
        <v>46752</v>
      </c>
      <c r="S195" s="1155">
        <f t="shared" si="176"/>
        <v>47118</v>
      </c>
      <c r="T195" s="1155">
        <f t="shared" si="176"/>
        <v>47483</v>
      </c>
      <c r="U195" s="1155">
        <f t="shared" si="176"/>
        <v>47848</v>
      </c>
      <c r="V195" s="1155">
        <f t="shared" si="176"/>
        <v>48213</v>
      </c>
      <c r="W195" s="1155">
        <f t="shared" si="176"/>
        <v>48579</v>
      </c>
      <c r="X195" s="1155">
        <f t="shared" si="176"/>
        <v>48944</v>
      </c>
      <c r="Y195" s="1155">
        <f t="shared" si="176"/>
        <v>49309</v>
      </c>
      <c r="Z195" s="1155">
        <f t="shared" ref="Z195" si="178">Z23</f>
        <v>49674</v>
      </c>
    </row>
    <row r="197" spans="2:26">
      <c r="B197" s="1243" t="s">
        <v>31</v>
      </c>
      <c r="N197" s="314">
        <f>SUM(O197:Z197)</f>
        <v>150000</v>
      </c>
      <c r="O197" s="315">
        <f>Assumptions!D28</f>
        <v>150000</v>
      </c>
      <c r="P197" s="315">
        <v>0</v>
      </c>
      <c r="Q197" s="315">
        <v>0</v>
      </c>
      <c r="R197" s="315">
        <v>0</v>
      </c>
      <c r="S197" s="315">
        <v>0</v>
      </c>
      <c r="T197" s="315">
        <v>0</v>
      </c>
      <c r="U197" s="315">
        <v>0</v>
      </c>
      <c r="V197" s="315">
        <v>0</v>
      </c>
      <c r="W197" s="315">
        <v>0</v>
      </c>
      <c r="X197" s="315">
        <v>0</v>
      </c>
      <c r="Y197" s="315">
        <v>0</v>
      </c>
      <c r="Z197" s="315">
        <v>0</v>
      </c>
    </row>
    <row r="198" spans="2:26">
      <c r="B198" s="1243" t="s">
        <v>489</v>
      </c>
      <c r="N198" s="314">
        <f>SUM(O198:Z198)</f>
        <v>117419.2876095504</v>
      </c>
      <c r="O198" s="315">
        <f>SUMIFS('Annual Proforma'!64:64,'Annual Proforma'!13:13,O21)</f>
        <v>0</v>
      </c>
      <c r="P198" s="315">
        <f>SUMIFS('Annual Proforma'!64:64,'Annual Proforma'!13:13,P21)</f>
        <v>22230.407999999999</v>
      </c>
      <c r="Q198" s="315">
        <f>SUMIFS('Annual Proforma'!64:64,'Annual Proforma'!13:13,Q21)</f>
        <v>22815.189297599998</v>
      </c>
      <c r="R198" s="315">
        <f>SUMIFS('Annual Proforma'!64:64,'Annual Proforma'!13:13,R21)</f>
        <v>23457.224976528003</v>
      </c>
      <c r="S198" s="315">
        <f>SUMIFS('Annual Proforma'!64:64,'Annual Proforma'!13:13,S21)</f>
        <v>24118.097525823843</v>
      </c>
      <c r="T198" s="315">
        <f>SUMIFS('Annual Proforma'!64:64,'Annual Proforma'!13:13,T21)</f>
        <v>24798.36780959856</v>
      </c>
      <c r="U198" s="315">
        <f>SUMIFS('Annual Proforma'!64:64,'Annual Proforma'!13:13,U21)</f>
        <v>0</v>
      </c>
      <c r="V198" s="315">
        <f>SUMIFS('Annual Proforma'!64:64,'Annual Proforma'!13:13,V21)</f>
        <v>0</v>
      </c>
      <c r="W198" s="315">
        <f>SUMIFS('Annual Proforma'!64:64,'Annual Proforma'!13:13,W21)</f>
        <v>0</v>
      </c>
      <c r="X198" s="315">
        <f>SUMIFS('Annual Proforma'!64:64,'Annual Proforma'!13:13,X21)</f>
        <v>0</v>
      </c>
      <c r="Y198" s="315">
        <f>SUMIFS('Annual Proforma'!64:64,'Annual Proforma'!13:13,Y21)</f>
        <v>0</v>
      </c>
      <c r="Z198" s="315">
        <f>SUMIFS('Annual Proforma'!64:64,'Annual Proforma'!13:13,Z21)</f>
        <v>0</v>
      </c>
    </row>
    <row r="199" spans="2:26">
      <c r="B199" s="1243"/>
      <c r="O199" s="315"/>
      <c r="P199" s="315"/>
      <c r="Q199" s="315"/>
      <c r="R199" s="315"/>
      <c r="S199" s="315"/>
      <c r="T199" s="315"/>
      <c r="U199" s="315"/>
      <c r="V199" s="315"/>
      <c r="W199" s="315"/>
      <c r="X199" s="315"/>
      <c r="Y199" s="315"/>
      <c r="Z199" s="315"/>
    </row>
    <row r="200" spans="2:26">
      <c r="B200" s="1243" t="s">
        <v>605</v>
      </c>
      <c r="N200" s="314">
        <f>SUM(O200:Z200)</f>
        <v>3014.2239564830247</v>
      </c>
      <c r="O200" s="315">
        <f>O81</f>
        <v>0</v>
      </c>
      <c r="P200" s="315">
        <f t="shared" ref="P200:Y203" si="179">P81</f>
        <v>455.33726127286849</v>
      </c>
      <c r="Q200" s="315">
        <f t="shared" si="179"/>
        <v>978.95964601036894</v>
      </c>
      <c r="R200" s="315">
        <f t="shared" si="179"/>
        <v>170.84455079555482</v>
      </c>
      <c r="S200" s="315">
        <f t="shared" si="179"/>
        <v>481.00670633037402</v>
      </c>
      <c r="T200" s="315">
        <f t="shared" si="179"/>
        <v>928.07579207385834</v>
      </c>
      <c r="U200" s="315">
        <f t="shared" si="179"/>
        <v>0</v>
      </c>
      <c r="V200" s="315">
        <f t="shared" si="179"/>
        <v>0</v>
      </c>
      <c r="W200" s="315">
        <f t="shared" si="179"/>
        <v>0</v>
      </c>
      <c r="X200" s="315">
        <f t="shared" si="179"/>
        <v>0</v>
      </c>
      <c r="Y200" s="315">
        <f t="shared" si="179"/>
        <v>0</v>
      </c>
      <c r="Z200" s="315">
        <f t="shared" ref="Z200:Z203" si="180">Z81</f>
        <v>0</v>
      </c>
    </row>
    <row r="201" spans="2:26">
      <c r="B201" s="1243" t="s">
        <v>606</v>
      </c>
      <c r="N201" s="314">
        <f>SUM(O201:Z201)</f>
        <v>602.84479129660497</v>
      </c>
      <c r="O201" s="315">
        <f>O82</f>
        <v>0</v>
      </c>
      <c r="P201" s="315">
        <f t="shared" si="179"/>
        <v>91.067452254573709</v>
      </c>
      <c r="Q201" s="315">
        <f t="shared" si="179"/>
        <v>195.79192920207379</v>
      </c>
      <c r="R201" s="315">
        <f t="shared" si="179"/>
        <v>34.168910159110965</v>
      </c>
      <c r="S201" s="315">
        <f t="shared" si="179"/>
        <v>96.20134126607482</v>
      </c>
      <c r="T201" s="315">
        <f t="shared" si="179"/>
        <v>185.61515841477168</v>
      </c>
      <c r="U201" s="315">
        <f t="shared" si="179"/>
        <v>0</v>
      </c>
      <c r="V201" s="315">
        <f t="shared" si="179"/>
        <v>0</v>
      </c>
      <c r="W201" s="315">
        <f t="shared" si="179"/>
        <v>0</v>
      </c>
      <c r="X201" s="315">
        <f t="shared" si="179"/>
        <v>0</v>
      </c>
      <c r="Y201" s="315">
        <f t="shared" si="179"/>
        <v>0</v>
      </c>
      <c r="Z201" s="315">
        <f t="shared" si="180"/>
        <v>0</v>
      </c>
    </row>
    <row r="202" spans="2:26">
      <c r="B202" s="1243" t="s">
        <v>607</v>
      </c>
      <c r="N202" s="314">
        <f>SUM(O202:Z202)</f>
        <v>602.84479129660497</v>
      </c>
      <c r="O202" s="315">
        <f>O83</f>
        <v>0</v>
      </c>
      <c r="P202" s="315">
        <f t="shared" si="179"/>
        <v>91.067452254573709</v>
      </c>
      <c r="Q202" s="315">
        <f t="shared" si="179"/>
        <v>195.79192920207379</v>
      </c>
      <c r="R202" s="315">
        <f t="shared" si="179"/>
        <v>34.168910159110965</v>
      </c>
      <c r="S202" s="315">
        <f t="shared" si="179"/>
        <v>96.20134126607482</v>
      </c>
      <c r="T202" s="315">
        <f t="shared" si="179"/>
        <v>185.61515841477168</v>
      </c>
      <c r="U202" s="315">
        <f t="shared" si="179"/>
        <v>0</v>
      </c>
      <c r="V202" s="315">
        <f t="shared" si="179"/>
        <v>0</v>
      </c>
      <c r="W202" s="315">
        <f t="shared" si="179"/>
        <v>0</v>
      </c>
      <c r="X202" s="315">
        <f t="shared" si="179"/>
        <v>0</v>
      </c>
      <c r="Y202" s="315">
        <f t="shared" si="179"/>
        <v>0</v>
      </c>
      <c r="Z202" s="315">
        <f t="shared" si="180"/>
        <v>0</v>
      </c>
    </row>
    <row r="203" spans="2:26">
      <c r="B203" s="1243" t="s">
        <v>608</v>
      </c>
      <c r="N203" s="314">
        <f>SUM(O203:Z203)</f>
        <v>602.84479129660497</v>
      </c>
      <c r="O203" s="315">
        <f>O84</f>
        <v>0</v>
      </c>
      <c r="P203" s="315">
        <f t="shared" si="179"/>
        <v>91.067452254573709</v>
      </c>
      <c r="Q203" s="315">
        <f t="shared" si="179"/>
        <v>195.79192920207379</v>
      </c>
      <c r="R203" s="315">
        <f t="shared" si="179"/>
        <v>34.168910159110965</v>
      </c>
      <c r="S203" s="315">
        <f t="shared" si="179"/>
        <v>96.20134126607482</v>
      </c>
      <c r="T203" s="315">
        <f t="shared" si="179"/>
        <v>185.61515841477168</v>
      </c>
      <c r="U203" s="315">
        <f t="shared" si="179"/>
        <v>0</v>
      </c>
      <c r="V203" s="315">
        <f t="shared" si="179"/>
        <v>0</v>
      </c>
      <c r="W203" s="315">
        <f t="shared" si="179"/>
        <v>0</v>
      </c>
      <c r="X203" s="315">
        <f t="shared" si="179"/>
        <v>0</v>
      </c>
      <c r="Y203" s="315">
        <f t="shared" si="179"/>
        <v>0</v>
      </c>
      <c r="Z203" s="315">
        <f t="shared" si="180"/>
        <v>0</v>
      </c>
    </row>
    <row r="204" spans="2:26">
      <c r="B204" s="1243"/>
      <c r="O204" s="315"/>
      <c r="P204" s="315"/>
      <c r="Q204" s="315"/>
      <c r="R204" s="315"/>
      <c r="S204" s="315"/>
      <c r="T204" s="315"/>
      <c r="U204" s="315"/>
      <c r="V204" s="315"/>
      <c r="W204" s="315"/>
      <c r="X204" s="315"/>
      <c r="Y204" s="315"/>
      <c r="Z204" s="315"/>
    </row>
    <row r="205" spans="2:26">
      <c r="B205" s="1243" t="s">
        <v>609</v>
      </c>
      <c r="N205" s="314">
        <f>SUM(O205:Z205)</f>
        <v>0</v>
      </c>
      <c r="O205" s="315">
        <f>O87</f>
        <v>0</v>
      </c>
      <c r="P205" s="315">
        <f t="shared" ref="P205:Y208" si="181">P87</f>
        <v>0</v>
      </c>
      <c r="Q205" s="315">
        <f t="shared" si="181"/>
        <v>0</v>
      </c>
      <c r="R205" s="315">
        <f t="shared" si="181"/>
        <v>0</v>
      </c>
      <c r="S205" s="315">
        <f t="shared" si="181"/>
        <v>0</v>
      </c>
      <c r="T205" s="315">
        <f t="shared" si="181"/>
        <v>0</v>
      </c>
      <c r="U205" s="315">
        <f t="shared" si="181"/>
        <v>0</v>
      </c>
      <c r="V205" s="315">
        <f t="shared" si="181"/>
        <v>0</v>
      </c>
      <c r="W205" s="315">
        <f t="shared" si="181"/>
        <v>0</v>
      </c>
      <c r="X205" s="315">
        <f t="shared" si="181"/>
        <v>0</v>
      </c>
      <c r="Y205" s="315">
        <f t="shared" si="181"/>
        <v>0</v>
      </c>
      <c r="Z205" s="315">
        <f t="shared" ref="Z205:Z208" si="182">Z87</f>
        <v>0</v>
      </c>
    </row>
    <row r="206" spans="2:26">
      <c r="B206" s="1243" t="s">
        <v>610</v>
      </c>
      <c r="N206" s="314">
        <f>SUM(O206:Z206)</f>
        <v>0</v>
      </c>
      <c r="O206" s="315">
        <f>O88</f>
        <v>0</v>
      </c>
      <c r="P206" s="315">
        <f t="shared" si="181"/>
        <v>0</v>
      </c>
      <c r="Q206" s="315">
        <f t="shared" si="181"/>
        <v>0</v>
      </c>
      <c r="R206" s="315">
        <f t="shared" si="181"/>
        <v>0</v>
      </c>
      <c r="S206" s="315">
        <f t="shared" si="181"/>
        <v>0</v>
      </c>
      <c r="T206" s="315">
        <f t="shared" si="181"/>
        <v>0</v>
      </c>
      <c r="U206" s="315">
        <f t="shared" si="181"/>
        <v>0</v>
      </c>
      <c r="V206" s="315">
        <f t="shared" si="181"/>
        <v>0</v>
      </c>
      <c r="W206" s="315">
        <f t="shared" si="181"/>
        <v>0</v>
      </c>
      <c r="X206" s="315">
        <f t="shared" si="181"/>
        <v>0</v>
      </c>
      <c r="Y206" s="315">
        <f t="shared" si="181"/>
        <v>0</v>
      </c>
      <c r="Z206" s="315">
        <f t="shared" si="182"/>
        <v>0</v>
      </c>
    </row>
    <row r="207" spans="2:26">
      <c r="B207" s="1243" t="s">
        <v>611</v>
      </c>
      <c r="N207" s="314">
        <f>SUM(O207:Z207)</f>
        <v>0</v>
      </c>
      <c r="O207" s="315">
        <f>O89</f>
        <v>0</v>
      </c>
      <c r="P207" s="315">
        <f t="shared" si="181"/>
        <v>0</v>
      </c>
      <c r="Q207" s="315">
        <f t="shared" si="181"/>
        <v>0</v>
      </c>
      <c r="R207" s="315">
        <f t="shared" si="181"/>
        <v>0</v>
      </c>
      <c r="S207" s="315">
        <f t="shared" si="181"/>
        <v>0</v>
      </c>
      <c r="T207" s="315">
        <f t="shared" si="181"/>
        <v>0</v>
      </c>
      <c r="U207" s="315">
        <f t="shared" si="181"/>
        <v>0</v>
      </c>
      <c r="V207" s="315">
        <f t="shared" si="181"/>
        <v>0</v>
      </c>
      <c r="W207" s="315">
        <f t="shared" si="181"/>
        <v>0</v>
      </c>
      <c r="X207" s="315">
        <f t="shared" si="181"/>
        <v>0</v>
      </c>
      <c r="Y207" s="315">
        <f t="shared" si="181"/>
        <v>0</v>
      </c>
      <c r="Z207" s="315">
        <f t="shared" si="182"/>
        <v>0</v>
      </c>
    </row>
    <row r="208" spans="2:26">
      <c r="B208" s="1243" t="s">
        <v>612</v>
      </c>
      <c r="N208" s="314">
        <f>SUM(O208:Z208)</f>
        <v>0</v>
      </c>
      <c r="O208" s="315">
        <f>O90</f>
        <v>0</v>
      </c>
      <c r="P208" s="315">
        <f t="shared" si="181"/>
        <v>0</v>
      </c>
      <c r="Q208" s="315">
        <f t="shared" si="181"/>
        <v>0</v>
      </c>
      <c r="R208" s="315">
        <f t="shared" si="181"/>
        <v>0</v>
      </c>
      <c r="S208" s="315">
        <f t="shared" si="181"/>
        <v>0</v>
      </c>
      <c r="T208" s="315">
        <f t="shared" si="181"/>
        <v>0</v>
      </c>
      <c r="U208" s="315">
        <f t="shared" si="181"/>
        <v>0</v>
      </c>
      <c r="V208" s="315">
        <f t="shared" si="181"/>
        <v>0</v>
      </c>
      <c r="W208" s="315">
        <f t="shared" si="181"/>
        <v>0</v>
      </c>
      <c r="X208" s="315">
        <f t="shared" si="181"/>
        <v>0</v>
      </c>
      <c r="Y208" s="315">
        <f t="shared" si="181"/>
        <v>0</v>
      </c>
      <c r="Z208" s="315">
        <f t="shared" si="182"/>
        <v>0</v>
      </c>
    </row>
    <row r="209" spans="1:26">
      <c r="B209" s="1243" t="s">
        <v>613</v>
      </c>
      <c r="N209" s="314">
        <f>SUM(O209:Z209)</f>
        <v>0</v>
      </c>
      <c r="O209" s="315">
        <f>O91</f>
        <v>0</v>
      </c>
      <c r="P209" s="315">
        <f t="shared" ref="P209:Y209" si="183">P91</f>
        <v>0</v>
      </c>
      <c r="Q209" s="315">
        <f t="shared" si="183"/>
        <v>0</v>
      </c>
      <c r="R209" s="315">
        <f t="shared" si="183"/>
        <v>0</v>
      </c>
      <c r="S209" s="315">
        <f t="shared" si="183"/>
        <v>0</v>
      </c>
      <c r="T209" s="315">
        <f t="shared" si="183"/>
        <v>0</v>
      </c>
      <c r="U209" s="315">
        <f t="shared" si="183"/>
        <v>0</v>
      </c>
      <c r="V209" s="315">
        <f t="shared" si="183"/>
        <v>0</v>
      </c>
      <c r="W209" s="315">
        <f t="shared" si="183"/>
        <v>0</v>
      </c>
      <c r="X209" s="315">
        <f t="shared" si="183"/>
        <v>0</v>
      </c>
      <c r="Y209" s="315">
        <f t="shared" si="183"/>
        <v>0</v>
      </c>
      <c r="Z209" s="315">
        <f t="shared" ref="Z209" si="184">Z91</f>
        <v>0</v>
      </c>
    </row>
    <row r="210" spans="1:26">
      <c r="B210" s="1243"/>
      <c r="O210" s="315"/>
      <c r="P210" s="315"/>
      <c r="Q210" s="315"/>
      <c r="R210" s="315"/>
      <c r="S210" s="315"/>
      <c r="T210" s="315"/>
      <c r="U210" s="315"/>
      <c r="V210" s="315"/>
      <c r="W210" s="315"/>
      <c r="X210" s="315"/>
      <c r="Y210" s="315"/>
      <c r="Z210" s="315"/>
    </row>
    <row r="211" spans="1:26">
      <c r="B211" s="1243" t="s">
        <v>614</v>
      </c>
      <c r="N211" s="314">
        <f>SUM(O211:Z211)</f>
        <v>252806.5306651252</v>
      </c>
      <c r="O211" s="315">
        <f>O94</f>
        <v>0</v>
      </c>
      <c r="P211" s="315">
        <f t="shared" ref="P211:Y214" si="185">P94</f>
        <v>0</v>
      </c>
      <c r="Q211" s="315">
        <f t="shared" si="185"/>
        <v>0</v>
      </c>
      <c r="R211" s="315">
        <f t="shared" si="185"/>
        <v>0</v>
      </c>
      <c r="S211" s="315">
        <f t="shared" si="185"/>
        <v>0</v>
      </c>
      <c r="T211" s="315">
        <f t="shared" si="185"/>
        <v>252806.5306651252</v>
      </c>
      <c r="U211" s="315">
        <f t="shared" si="185"/>
        <v>0</v>
      </c>
      <c r="V211" s="315">
        <f t="shared" si="185"/>
        <v>0</v>
      </c>
      <c r="W211" s="315">
        <f t="shared" si="185"/>
        <v>0</v>
      </c>
      <c r="X211" s="315">
        <f t="shared" si="185"/>
        <v>0</v>
      </c>
      <c r="Y211" s="315">
        <f t="shared" si="185"/>
        <v>0</v>
      </c>
      <c r="Z211" s="315">
        <f t="shared" ref="Z211:Z214" si="186">Z94</f>
        <v>0</v>
      </c>
    </row>
    <row r="212" spans="1:26">
      <c r="B212" s="1243" t="s">
        <v>615</v>
      </c>
      <c r="N212" s="314">
        <f>SUM(O212:Z212)</f>
        <v>50561.306133025049</v>
      </c>
      <c r="O212" s="315">
        <f>O95</f>
        <v>0</v>
      </c>
      <c r="P212" s="315">
        <f t="shared" si="185"/>
        <v>0</v>
      </c>
      <c r="Q212" s="315">
        <f t="shared" si="185"/>
        <v>0</v>
      </c>
      <c r="R212" s="315">
        <f t="shared" si="185"/>
        <v>0</v>
      </c>
      <c r="S212" s="315">
        <f t="shared" si="185"/>
        <v>0</v>
      </c>
      <c r="T212" s="315">
        <f t="shared" si="185"/>
        <v>50561.306133025049</v>
      </c>
      <c r="U212" s="315">
        <f t="shared" si="185"/>
        <v>0</v>
      </c>
      <c r="V212" s="315">
        <f t="shared" si="185"/>
        <v>0</v>
      </c>
      <c r="W212" s="315">
        <f t="shared" si="185"/>
        <v>0</v>
      </c>
      <c r="X212" s="315">
        <f t="shared" si="185"/>
        <v>0</v>
      </c>
      <c r="Y212" s="315">
        <f t="shared" si="185"/>
        <v>0</v>
      </c>
      <c r="Z212" s="315">
        <f t="shared" si="186"/>
        <v>0</v>
      </c>
    </row>
    <row r="213" spans="1:26">
      <c r="B213" s="1243" t="s">
        <v>616</v>
      </c>
      <c r="N213" s="314">
        <f>SUM(O213:Z213)</f>
        <v>50561.306133025049</v>
      </c>
      <c r="O213" s="315">
        <f>O96</f>
        <v>0</v>
      </c>
      <c r="P213" s="315">
        <f t="shared" si="185"/>
        <v>0</v>
      </c>
      <c r="Q213" s="315">
        <f t="shared" si="185"/>
        <v>0</v>
      </c>
      <c r="R213" s="315">
        <f t="shared" si="185"/>
        <v>0</v>
      </c>
      <c r="S213" s="315">
        <f t="shared" si="185"/>
        <v>0</v>
      </c>
      <c r="T213" s="315">
        <f t="shared" si="185"/>
        <v>50561.306133025049</v>
      </c>
      <c r="U213" s="315">
        <f t="shared" si="185"/>
        <v>0</v>
      </c>
      <c r="V213" s="315">
        <f t="shared" si="185"/>
        <v>0</v>
      </c>
      <c r="W213" s="315">
        <f t="shared" si="185"/>
        <v>0</v>
      </c>
      <c r="X213" s="315">
        <f t="shared" si="185"/>
        <v>0</v>
      </c>
      <c r="Y213" s="315">
        <f t="shared" si="185"/>
        <v>0</v>
      </c>
      <c r="Z213" s="315">
        <f t="shared" si="186"/>
        <v>0</v>
      </c>
    </row>
    <row r="214" spans="1:26">
      <c r="B214" s="1243" t="s">
        <v>617</v>
      </c>
      <c r="N214" s="314">
        <f>SUM(O214:Z214)</f>
        <v>50561.306133025049</v>
      </c>
      <c r="O214" s="315">
        <f>O97</f>
        <v>0</v>
      </c>
      <c r="P214" s="315">
        <f t="shared" si="185"/>
        <v>0</v>
      </c>
      <c r="Q214" s="315">
        <f t="shared" si="185"/>
        <v>0</v>
      </c>
      <c r="R214" s="315">
        <f t="shared" si="185"/>
        <v>0</v>
      </c>
      <c r="S214" s="315">
        <f t="shared" si="185"/>
        <v>0</v>
      </c>
      <c r="T214" s="315">
        <f t="shared" si="185"/>
        <v>50561.306133025049</v>
      </c>
      <c r="U214" s="315">
        <f t="shared" si="185"/>
        <v>0</v>
      </c>
      <c r="V214" s="315">
        <f t="shared" si="185"/>
        <v>0</v>
      </c>
      <c r="W214" s="315">
        <f t="shared" si="185"/>
        <v>0</v>
      </c>
      <c r="X214" s="315">
        <f t="shared" si="185"/>
        <v>0</v>
      </c>
      <c r="Y214" s="315">
        <f t="shared" si="185"/>
        <v>0</v>
      </c>
      <c r="Z214" s="315">
        <f t="shared" si="186"/>
        <v>0</v>
      </c>
    </row>
    <row r="216" spans="1:26" s="485" customFormat="1">
      <c r="A216" s="309"/>
      <c r="B216" s="1244" t="s">
        <v>618</v>
      </c>
      <c r="C216" s="1196"/>
      <c r="D216" s="1245"/>
      <c r="E216" s="1245"/>
      <c r="F216" s="1245"/>
      <c r="G216" s="1245"/>
      <c r="H216" s="1245"/>
      <c r="I216" s="1245"/>
      <c r="J216" s="1245"/>
      <c r="K216" s="1245"/>
      <c r="L216" s="1245"/>
      <c r="M216" s="1196"/>
      <c r="N216" s="1246">
        <f>SUM(O216:Z216)</f>
        <v>0</v>
      </c>
      <c r="O216" s="1247">
        <f>SUM(O87:O91)</f>
        <v>0</v>
      </c>
      <c r="P216" s="1247">
        <f t="shared" ref="P216:Y216" si="187">SUM(P87:P91)</f>
        <v>0</v>
      </c>
      <c r="Q216" s="1247">
        <f t="shared" si="187"/>
        <v>0</v>
      </c>
      <c r="R216" s="1247">
        <f t="shared" si="187"/>
        <v>0</v>
      </c>
      <c r="S216" s="1247">
        <f t="shared" si="187"/>
        <v>0</v>
      </c>
      <c r="T216" s="1247">
        <f t="shared" si="187"/>
        <v>0</v>
      </c>
      <c r="U216" s="1247">
        <f t="shared" si="187"/>
        <v>0</v>
      </c>
      <c r="V216" s="1247">
        <f t="shared" si="187"/>
        <v>0</v>
      </c>
      <c r="W216" s="1247">
        <f t="shared" si="187"/>
        <v>0</v>
      </c>
      <c r="X216" s="1247">
        <f t="shared" si="187"/>
        <v>0</v>
      </c>
      <c r="Y216" s="1247">
        <f t="shared" si="187"/>
        <v>0</v>
      </c>
      <c r="Z216" s="1247">
        <f t="shared" ref="Z216" si="188">SUM(Z87:Z91)</f>
        <v>0</v>
      </c>
    </row>
    <row r="217" spans="1:26" s="486" customFormat="1">
      <c r="A217" s="313"/>
      <c r="B217" s="1244" t="s">
        <v>619</v>
      </c>
      <c r="C217" s="1196"/>
      <c r="N217" s="1246">
        <f>SUM(O217:Z217)</f>
        <v>409313.20739457314</v>
      </c>
      <c r="O217" s="1247">
        <f>O81+O84+O94+O97+O82+O83+O95+O96</f>
        <v>0</v>
      </c>
      <c r="P217" s="1247">
        <f t="shared" ref="P217:Y217" si="189">P81+P84+P94+P97+P82+P83+P95+P96</f>
        <v>728.53961803658967</v>
      </c>
      <c r="Q217" s="1247">
        <f t="shared" si="189"/>
        <v>1566.3354336165903</v>
      </c>
      <c r="R217" s="1247">
        <f t="shared" si="189"/>
        <v>273.35128127288772</v>
      </c>
      <c r="S217" s="1247">
        <f t="shared" si="189"/>
        <v>769.61073012859845</v>
      </c>
      <c r="T217" s="1247">
        <f t="shared" si="189"/>
        <v>405975.37033151847</v>
      </c>
      <c r="U217" s="1247">
        <f t="shared" si="189"/>
        <v>0</v>
      </c>
      <c r="V217" s="1247">
        <f t="shared" si="189"/>
        <v>0</v>
      </c>
      <c r="W217" s="1247">
        <f t="shared" si="189"/>
        <v>0</v>
      </c>
      <c r="X217" s="1247">
        <f t="shared" si="189"/>
        <v>0</v>
      </c>
      <c r="Y217" s="1247">
        <f t="shared" si="189"/>
        <v>0</v>
      </c>
      <c r="Z217" s="1247">
        <f t="shared" ref="Z217" si="190">Z81+Z84+Z94+Z97+Z82+Z83+Z95+Z96</f>
        <v>0</v>
      </c>
    </row>
    <row r="218" spans="1:26" s="313" customFormat="1">
      <c r="B218" s="316"/>
      <c r="C218" s="310"/>
      <c r="N218" s="314"/>
      <c r="O218" s="315"/>
      <c r="P218" s="315"/>
      <c r="Q218" s="315"/>
      <c r="R218" s="315"/>
      <c r="S218" s="315"/>
      <c r="T218" s="315"/>
      <c r="U218" s="315"/>
      <c r="V218" s="315"/>
      <c r="W218" s="315"/>
      <c r="X218" s="315"/>
      <c r="Y218" s="315"/>
      <c r="Z218" s="315"/>
    </row>
    <row r="219" spans="1:26" s="313" customFormat="1" hidden="1" outlineLevel="1">
      <c r="B219" s="316"/>
      <c r="C219" s="310"/>
      <c r="N219" s="323" t="s">
        <v>620</v>
      </c>
      <c r="O219" s="315"/>
      <c r="P219" s="315"/>
      <c r="Q219" s="315"/>
      <c r="R219" s="315"/>
      <c r="S219" s="315"/>
      <c r="T219" s="315"/>
      <c r="U219" s="315"/>
      <c r="V219" s="315"/>
      <c r="W219" s="315"/>
      <c r="X219" s="315"/>
      <c r="Y219" s="315"/>
      <c r="Z219" s="315"/>
    </row>
    <row r="220" spans="1:26" s="313" customFormat="1" hidden="1" outlineLevel="1">
      <c r="N220" s="324"/>
      <c r="O220" s="325">
        <f>SUM(O205:O209)</f>
        <v>0</v>
      </c>
      <c r="P220" s="325">
        <f t="shared" ref="P220:Y220" si="191">SUM(P205:P209)</f>
        <v>0</v>
      </c>
      <c r="Q220" s="325">
        <f t="shared" si="191"/>
        <v>0</v>
      </c>
      <c r="R220" s="325">
        <f t="shared" si="191"/>
        <v>0</v>
      </c>
      <c r="S220" s="325">
        <f t="shared" si="191"/>
        <v>0</v>
      </c>
      <c r="T220" s="325">
        <f t="shared" si="191"/>
        <v>0</v>
      </c>
      <c r="U220" s="325">
        <f t="shared" si="191"/>
        <v>0</v>
      </c>
      <c r="V220" s="325">
        <f t="shared" si="191"/>
        <v>0</v>
      </c>
      <c r="W220" s="325">
        <f t="shared" si="191"/>
        <v>0</v>
      </c>
      <c r="X220" s="325">
        <f t="shared" si="191"/>
        <v>0</v>
      </c>
      <c r="Y220" s="325">
        <f t="shared" si="191"/>
        <v>0</v>
      </c>
      <c r="Z220" s="325">
        <f t="shared" ref="Z220" si="192">SUM(Z205:Z209)</f>
        <v>0</v>
      </c>
    </row>
    <row r="221" spans="1:26" s="313" customFormat="1" hidden="1" outlineLevel="1">
      <c r="N221" s="326"/>
      <c r="O221" s="318">
        <f t="shared" ref="O221:Y221" si="193">SUM(O200:O203)+SUM(O211:O214)</f>
        <v>0</v>
      </c>
      <c r="P221" s="318">
        <f t="shared" si="193"/>
        <v>728.53961803658967</v>
      </c>
      <c r="Q221" s="318">
        <f t="shared" si="193"/>
        <v>1566.3354336165903</v>
      </c>
      <c r="R221" s="318">
        <f t="shared" si="193"/>
        <v>273.35128127288772</v>
      </c>
      <c r="S221" s="318">
        <f t="shared" si="193"/>
        <v>769.61073012859845</v>
      </c>
      <c r="T221" s="318">
        <f t="shared" si="193"/>
        <v>405975.37033151853</v>
      </c>
      <c r="U221" s="318">
        <f t="shared" si="193"/>
        <v>0</v>
      </c>
      <c r="V221" s="318">
        <f t="shared" si="193"/>
        <v>0</v>
      </c>
      <c r="W221" s="318">
        <f t="shared" si="193"/>
        <v>0</v>
      </c>
      <c r="X221" s="318">
        <f t="shared" si="193"/>
        <v>0</v>
      </c>
      <c r="Y221" s="318">
        <f t="shared" si="193"/>
        <v>0</v>
      </c>
      <c r="Z221" s="318">
        <f t="shared" ref="Z221" si="194">SUM(Z200:Z203)+SUM(Z211:Z214)</f>
        <v>0</v>
      </c>
    </row>
    <row r="222" spans="1:26" hidden="1" outlineLevel="1">
      <c r="B222" s="487" t="s">
        <v>429</v>
      </c>
      <c r="C222" s="488">
        <f>SUM(O32:Z32)-H58-H103-H169-N217-N216-H147-H125</f>
        <v>8.149072527885437E-10</v>
      </c>
      <c r="M222" s="317" t="s">
        <v>621</v>
      </c>
      <c r="N222" s="327">
        <f>SUM(O222:Z222)</f>
        <v>0</v>
      </c>
      <c r="O222" s="318">
        <f>O216-O220</f>
        <v>0</v>
      </c>
      <c r="P222" s="318">
        <f t="shared" ref="P222:Y223" si="195">P216-P220</f>
        <v>0</v>
      </c>
      <c r="Q222" s="318">
        <f t="shared" si="195"/>
        <v>0</v>
      </c>
      <c r="R222" s="318">
        <f t="shared" si="195"/>
        <v>0</v>
      </c>
      <c r="S222" s="318">
        <f t="shared" si="195"/>
        <v>0</v>
      </c>
      <c r="T222" s="318">
        <f t="shared" si="195"/>
        <v>0</v>
      </c>
      <c r="U222" s="318">
        <f t="shared" si="195"/>
        <v>0</v>
      </c>
      <c r="V222" s="318">
        <f t="shared" si="195"/>
        <v>0</v>
      </c>
      <c r="W222" s="318">
        <f t="shared" si="195"/>
        <v>0</v>
      </c>
      <c r="X222" s="318">
        <f t="shared" si="195"/>
        <v>0</v>
      </c>
      <c r="Y222" s="318">
        <f t="shared" si="195"/>
        <v>0</v>
      </c>
      <c r="Z222" s="318">
        <f t="shared" ref="Z222" si="196">Z216-Z220</f>
        <v>0</v>
      </c>
    </row>
    <row r="223" spans="1:26" hidden="1" outlineLevel="1">
      <c r="B223" s="487" t="s">
        <v>429</v>
      </c>
      <c r="C223" s="488">
        <f>N32-N40-N43-N41-N42</f>
        <v>0</v>
      </c>
      <c r="D223" s="328"/>
      <c r="E223" s="328"/>
      <c r="F223" s="328"/>
      <c r="G223" s="328"/>
      <c r="H223" s="328"/>
      <c r="I223" s="328"/>
      <c r="J223" s="328"/>
      <c r="K223" s="328"/>
      <c r="L223" s="328"/>
      <c r="M223" s="317" t="s">
        <v>621</v>
      </c>
      <c r="N223" s="329">
        <f>SUM(O223:Z223)</f>
        <v>0</v>
      </c>
      <c r="O223" s="330">
        <f>O217-O221</f>
        <v>0</v>
      </c>
      <c r="P223" s="330">
        <f t="shared" si="195"/>
        <v>0</v>
      </c>
      <c r="Q223" s="330">
        <f t="shared" si="195"/>
        <v>0</v>
      </c>
      <c r="R223" s="330">
        <f t="shared" si="195"/>
        <v>0</v>
      </c>
      <c r="S223" s="330">
        <f t="shared" si="195"/>
        <v>0</v>
      </c>
      <c r="T223" s="330">
        <f t="shared" si="195"/>
        <v>0</v>
      </c>
      <c r="U223" s="330">
        <f t="shared" si="195"/>
        <v>0</v>
      </c>
      <c r="V223" s="330">
        <f t="shared" si="195"/>
        <v>0</v>
      </c>
      <c r="W223" s="330">
        <f t="shared" si="195"/>
        <v>0</v>
      </c>
      <c r="X223" s="330">
        <f t="shared" si="195"/>
        <v>0</v>
      </c>
      <c r="Y223" s="330">
        <f t="shared" si="195"/>
        <v>0</v>
      </c>
      <c r="Z223" s="330">
        <f t="shared" ref="Z223" si="197">Z217-Z221</f>
        <v>0</v>
      </c>
    </row>
    <row r="224" spans="1:26" hidden="1" outlineLevel="1">
      <c r="D224" s="328"/>
      <c r="E224" s="328"/>
      <c r="F224" s="328"/>
      <c r="G224" s="328"/>
      <c r="H224" s="328"/>
      <c r="I224" s="328"/>
      <c r="J224" s="328"/>
      <c r="K224" s="328"/>
      <c r="L224" s="328"/>
    </row>
    <row r="225" spans="2:26" collapsed="1"/>
    <row r="227" spans="2:26" hidden="1" outlineLevel="1">
      <c r="B227" s="201" t="s">
        <v>482</v>
      </c>
      <c r="C227" s="69"/>
      <c r="D227" s="69"/>
      <c r="E227" s="69"/>
      <c r="F227" s="69"/>
      <c r="G227" s="69"/>
      <c r="H227" s="69"/>
      <c r="I227" s="69"/>
      <c r="J227" s="69"/>
      <c r="K227" s="69"/>
      <c r="L227" s="69"/>
      <c r="M227" s="69"/>
      <c r="N227" s="69"/>
      <c r="O227" s="69"/>
      <c r="P227" s="69"/>
      <c r="Q227" s="69"/>
    </row>
    <row r="228" spans="2:26" hidden="1" outlineLevel="1">
      <c r="B228" s="202" t="s">
        <v>430</v>
      </c>
      <c r="C228"/>
      <c r="D228"/>
      <c r="N228"/>
      <c r="O228" s="127">
        <f>O60</f>
        <v>0</v>
      </c>
      <c r="P228" s="127">
        <f t="shared" ref="P228:Z228" si="198">P60</f>
        <v>84905.641990329939</v>
      </c>
      <c r="Q228" s="127">
        <f t="shared" si="198"/>
        <v>84905.641990329939</v>
      </c>
      <c r="R228" s="127">
        <f t="shared" si="198"/>
        <v>84905.641990329939</v>
      </c>
      <c r="S228" s="127">
        <f t="shared" si="198"/>
        <v>84905.641990329939</v>
      </c>
      <c r="T228" s="127">
        <f t="shared" si="198"/>
        <v>84905.641990329939</v>
      </c>
      <c r="U228" s="127">
        <f t="shared" si="198"/>
        <v>0</v>
      </c>
      <c r="V228" s="127">
        <f t="shared" si="198"/>
        <v>0</v>
      </c>
      <c r="W228" s="127">
        <f t="shared" si="198"/>
        <v>0</v>
      </c>
      <c r="X228" s="127">
        <f t="shared" si="198"/>
        <v>0</v>
      </c>
      <c r="Y228" s="127">
        <f t="shared" si="198"/>
        <v>0</v>
      </c>
      <c r="Z228" s="127">
        <f t="shared" si="198"/>
        <v>0</v>
      </c>
    </row>
    <row r="229" spans="2:26" hidden="1" outlineLevel="1">
      <c r="B229" s="202" t="s">
        <v>431</v>
      </c>
      <c r="C229"/>
      <c r="D229"/>
      <c r="N229" s="175">
        <f>IFERROR(SUM(O229:Z229)/'Sensitivity Analysis'!$V$13,"n/a")</f>
        <v>0.12</v>
      </c>
      <c r="O229" s="174">
        <f>O228/$D$7</f>
        <v>0</v>
      </c>
      <c r="P229" s="174">
        <f t="shared" ref="P229:Z229" si="199">P228/$D$7</f>
        <v>0.12</v>
      </c>
      <c r="Q229" s="174">
        <f t="shared" si="199"/>
        <v>0.12</v>
      </c>
      <c r="R229" s="174">
        <f t="shared" si="199"/>
        <v>0.12</v>
      </c>
      <c r="S229" s="174">
        <f t="shared" si="199"/>
        <v>0.12</v>
      </c>
      <c r="T229" s="174">
        <f t="shared" si="199"/>
        <v>0.12</v>
      </c>
      <c r="U229" s="174">
        <f t="shared" si="199"/>
        <v>0</v>
      </c>
      <c r="V229" s="174">
        <f t="shared" si="199"/>
        <v>0</v>
      </c>
      <c r="W229" s="174">
        <f t="shared" si="199"/>
        <v>0</v>
      </c>
      <c r="X229" s="174">
        <f t="shared" si="199"/>
        <v>0</v>
      </c>
      <c r="Y229" s="174">
        <f t="shared" si="199"/>
        <v>0</v>
      </c>
      <c r="Z229" s="174">
        <f t="shared" si="199"/>
        <v>0</v>
      </c>
    </row>
    <row r="230" spans="2:26" hidden="1" outlineLevel="1">
      <c r="B230" s="202"/>
      <c r="C230" s="69"/>
      <c r="D230" s="69"/>
      <c r="N230" s="176" t="s">
        <v>423</v>
      </c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</row>
    <row r="231" spans="2:26" hidden="1" outlineLevel="1">
      <c r="B231" s="202" t="s">
        <v>432</v>
      </c>
      <c r="C231" s="69"/>
      <c r="D231" s="69"/>
      <c r="N231" s="69"/>
      <c r="O231" s="127"/>
      <c r="P231" s="127">
        <f>P72-P228</f>
        <v>0</v>
      </c>
      <c r="Q231" s="127">
        <f t="shared" ref="Q231:Z231" si="200">Q72-Q228</f>
        <v>0</v>
      </c>
      <c r="R231" s="127">
        <f t="shared" si="200"/>
        <v>0</v>
      </c>
      <c r="S231" s="127">
        <f t="shared" si="200"/>
        <v>0</v>
      </c>
      <c r="T231" s="127">
        <f t="shared" si="200"/>
        <v>707547.01658608287</v>
      </c>
      <c r="U231" s="127">
        <f t="shared" si="200"/>
        <v>0</v>
      </c>
      <c r="V231" s="127">
        <f t="shared" si="200"/>
        <v>0</v>
      </c>
      <c r="W231" s="127">
        <f t="shared" si="200"/>
        <v>0</v>
      </c>
      <c r="X231" s="127">
        <f t="shared" si="200"/>
        <v>0</v>
      </c>
      <c r="Y231" s="127">
        <f t="shared" si="200"/>
        <v>0</v>
      </c>
      <c r="Z231" s="127">
        <f t="shared" si="200"/>
        <v>0</v>
      </c>
    </row>
    <row r="232" spans="2:26" hidden="1" outlineLevel="1">
      <c r="B232" s="202"/>
      <c r="C232" s="69"/>
      <c r="D232" s="69"/>
      <c r="N232" s="69"/>
      <c r="O232" s="127"/>
      <c r="P232" s="127"/>
      <c r="Q232" s="127"/>
      <c r="R232" s="127"/>
      <c r="S232" s="127"/>
      <c r="T232" s="127"/>
      <c r="U232" s="127"/>
      <c r="V232" s="127"/>
      <c r="W232" s="127"/>
      <c r="X232" s="127"/>
      <c r="Y232" s="127"/>
      <c r="Z232" s="127"/>
    </row>
    <row r="233" spans="2:26" hidden="1" outlineLevel="1">
      <c r="B233" s="202" t="s">
        <v>433</v>
      </c>
      <c r="C233" s="69"/>
      <c r="D233" s="69"/>
      <c r="N233" s="204">
        <f>'Executive Summary'!$N$10</f>
        <v>100000</v>
      </c>
      <c r="O233" s="127"/>
      <c r="P233" s="127">
        <f>($N233/$D$7)*P228</f>
        <v>12000</v>
      </c>
      <c r="Q233" s="127">
        <f t="shared" ref="Q233:Z233" si="201">($N233/$D$7)*Q228</f>
        <v>12000</v>
      </c>
      <c r="R233" s="127">
        <f t="shared" si="201"/>
        <v>12000</v>
      </c>
      <c r="S233" s="127">
        <f t="shared" si="201"/>
        <v>12000</v>
      </c>
      <c r="T233" s="127">
        <f t="shared" si="201"/>
        <v>12000</v>
      </c>
      <c r="U233" s="127">
        <f t="shared" si="201"/>
        <v>0</v>
      </c>
      <c r="V233" s="127">
        <f t="shared" si="201"/>
        <v>0</v>
      </c>
      <c r="W233" s="127">
        <f t="shared" si="201"/>
        <v>0</v>
      </c>
      <c r="X233" s="127">
        <f t="shared" si="201"/>
        <v>0</v>
      </c>
      <c r="Y233" s="127">
        <f t="shared" si="201"/>
        <v>0</v>
      </c>
      <c r="Z233" s="127">
        <f t="shared" si="201"/>
        <v>0</v>
      </c>
    </row>
    <row r="234" spans="2:26" hidden="1" outlineLevel="1">
      <c r="B234" s="202" t="s">
        <v>434</v>
      </c>
      <c r="C234" s="69"/>
      <c r="D234" s="69"/>
      <c r="N234" s="69"/>
      <c r="O234" s="127"/>
      <c r="P234" s="127">
        <f>($N233/$D$7)*P231</f>
        <v>0</v>
      </c>
      <c r="Q234" s="127">
        <f t="shared" ref="Q234:Z234" si="202">($N233/$D$7)*Q231</f>
        <v>0</v>
      </c>
      <c r="R234" s="127">
        <f t="shared" si="202"/>
        <v>0</v>
      </c>
      <c r="S234" s="127">
        <f t="shared" si="202"/>
        <v>0</v>
      </c>
      <c r="T234" s="127">
        <f t="shared" si="202"/>
        <v>100000</v>
      </c>
      <c r="U234" s="127">
        <f t="shared" si="202"/>
        <v>0</v>
      </c>
      <c r="V234" s="127">
        <f t="shared" si="202"/>
        <v>0</v>
      </c>
      <c r="W234" s="127">
        <f t="shared" si="202"/>
        <v>0</v>
      </c>
      <c r="X234" s="127">
        <f t="shared" si="202"/>
        <v>0</v>
      </c>
      <c r="Y234" s="127">
        <f t="shared" si="202"/>
        <v>0</v>
      </c>
      <c r="Z234" s="127">
        <f t="shared" si="202"/>
        <v>0</v>
      </c>
    </row>
    <row r="235" spans="2:26" hidden="1" outlineLevel="1">
      <c r="B235" s="143"/>
      <c r="C235" s="69"/>
      <c r="D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</row>
    <row r="236" spans="2:26" hidden="1" outlineLevel="1">
      <c r="B236" s="201" t="s">
        <v>483</v>
      </c>
      <c r="C236" s="69"/>
      <c r="D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</row>
    <row r="237" spans="2:26" hidden="1" outlineLevel="1">
      <c r="B237" s="202" t="s">
        <v>430</v>
      </c>
      <c r="C237"/>
      <c r="D237"/>
      <c r="N237"/>
      <c r="O237" s="127">
        <f>O105+O107</f>
        <v>0</v>
      </c>
      <c r="P237" s="127">
        <f t="shared" ref="P237:Z237" si="203">P105+P107</f>
        <v>108215.80905113515</v>
      </c>
      <c r="Q237" s="127">
        <f t="shared" si="203"/>
        <v>120782.74628483516</v>
      </c>
      <c r="R237" s="127">
        <f t="shared" si="203"/>
        <v>95960.537308264626</v>
      </c>
      <c r="S237" s="127">
        <f t="shared" si="203"/>
        <v>109607.67215179671</v>
      </c>
      <c r="T237" s="127">
        <f t="shared" si="203"/>
        <v>124213.18406249252</v>
      </c>
      <c r="U237" s="127">
        <f t="shared" si="203"/>
        <v>0</v>
      </c>
      <c r="V237" s="127">
        <f t="shared" si="203"/>
        <v>0</v>
      </c>
      <c r="W237" s="127">
        <f t="shared" si="203"/>
        <v>0</v>
      </c>
      <c r="X237" s="127">
        <f t="shared" si="203"/>
        <v>0</v>
      </c>
      <c r="Y237" s="127">
        <f t="shared" si="203"/>
        <v>0</v>
      </c>
      <c r="Z237" s="127">
        <f t="shared" si="203"/>
        <v>0</v>
      </c>
    </row>
    <row r="238" spans="2:26" hidden="1" outlineLevel="1">
      <c r="B238" s="202" t="s">
        <v>431</v>
      </c>
      <c r="C238"/>
      <c r="D238"/>
      <c r="N238" s="175">
        <f>SUM(O238:Z238)/'Sensitivity Analysis'!$V$13</f>
        <v>6.3179399899629535E-2</v>
      </c>
      <c r="O238" s="174">
        <f>O237/$D$8</f>
        <v>0</v>
      </c>
      <c r="P238" s="174">
        <f t="shared" ref="P238:Z238" si="204">P237/$D$8</f>
        <v>6.1178017298851382E-2</v>
      </c>
      <c r="Q238" s="174">
        <f t="shared" si="204"/>
        <v>6.8282527353510661E-2</v>
      </c>
      <c r="R238" s="174">
        <f t="shared" si="204"/>
        <v>5.4249702173164181E-2</v>
      </c>
      <c r="S238" s="174">
        <f t="shared" si="204"/>
        <v>6.1964884075494608E-2</v>
      </c>
      <c r="T238" s="174">
        <f t="shared" si="204"/>
        <v>7.0221868597126813E-2</v>
      </c>
      <c r="U238" s="174">
        <f t="shared" si="204"/>
        <v>0</v>
      </c>
      <c r="V238" s="174">
        <f t="shared" si="204"/>
        <v>0</v>
      </c>
      <c r="W238" s="174">
        <f t="shared" si="204"/>
        <v>0</v>
      </c>
      <c r="X238" s="174">
        <f t="shared" si="204"/>
        <v>0</v>
      </c>
      <c r="Y238" s="174">
        <f t="shared" si="204"/>
        <v>0</v>
      </c>
      <c r="Z238" s="174">
        <f t="shared" si="204"/>
        <v>0</v>
      </c>
    </row>
    <row r="239" spans="2:26" hidden="1" outlineLevel="1">
      <c r="B239" s="202"/>
      <c r="C239" s="69"/>
      <c r="D239" s="69"/>
      <c r="N239" s="176" t="s">
        <v>423</v>
      </c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</row>
    <row r="240" spans="2:26" hidden="1" outlineLevel="1">
      <c r="B240" s="202" t="s">
        <v>432</v>
      </c>
      <c r="C240" s="69"/>
      <c r="D240" s="69"/>
      <c r="N240" s="69"/>
      <c r="O240" s="69"/>
      <c r="P240" s="127">
        <f>P119-P237</f>
        <v>0</v>
      </c>
      <c r="Q240" s="127">
        <f t="shared" ref="Q240:Z240" si="205">Q119-Q237</f>
        <v>0</v>
      </c>
      <c r="R240" s="127">
        <f t="shared" si="205"/>
        <v>0</v>
      </c>
      <c r="S240" s="127">
        <f t="shared" si="205"/>
        <v>0</v>
      </c>
      <c r="T240" s="127">
        <f t="shared" si="205"/>
        <v>2940917.6276791985</v>
      </c>
      <c r="U240" s="127">
        <f t="shared" si="205"/>
        <v>0</v>
      </c>
      <c r="V240" s="127">
        <f t="shared" si="205"/>
        <v>0</v>
      </c>
      <c r="W240" s="127">
        <f t="shared" si="205"/>
        <v>0</v>
      </c>
      <c r="X240" s="127">
        <f t="shared" si="205"/>
        <v>0</v>
      </c>
      <c r="Y240" s="127">
        <f t="shared" si="205"/>
        <v>0</v>
      </c>
      <c r="Z240" s="127">
        <f t="shared" si="205"/>
        <v>0</v>
      </c>
    </row>
    <row r="241" spans="2:26" hidden="1" outlineLevel="1">
      <c r="B241" s="202"/>
      <c r="C241" s="69"/>
      <c r="D241" s="69"/>
      <c r="N241" s="69"/>
      <c r="O241" s="69"/>
      <c r="P241" s="127"/>
      <c r="Q241" s="127"/>
      <c r="R241" s="127"/>
      <c r="S241" s="127"/>
      <c r="T241" s="127"/>
      <c r="U241" s="127"/>
      <c r="V241" s="127"/>
      <c r="W241" s="127"/>
      <c r="X241" s="127"/>
      <c r="Y241" s="127"/>
      <c r="Z241" s="127"/>
    </row>
    <row r="242" spans="2:26" hidden="1" outlineLevel="1">
      <c r="B242" s="202" t="s">
        <v>433</v>
      </c>
      <c r="C242" s="69"/>
      <c r="D242" s="69"/>
      <c r="N242" s="204">
        <f>'Executive Summary'!$N$10</f>
        <v>100000</v>
      </c>
      <c r="O242" s="69"/>
      <c r="P242" s="127">
        <f>($N242/$D$8)*P237</f>
        <v>6117.8017298851382</v>
      </c>
      <c r="Q242" s="127">
        <f t="shared" ref="Q242:Z242" si="206">($N242/$D$8)*Q237</f>
        <v>6828.2527353510668</v>
      </c>
      <c r="R242" s="127">
        <f t="shared" si="206"/>
        <v>5424.9702173164178</v>
      </c>
      <c r="S242" s="127">
        <f t="shared" si="206"/>
        <v>6196.488407549461</v>
      </c>
      <c r="T242" s="127">
        <f t="shared" si="206"/>
        <v>7022.1868597126813</v>
      </c>
      <c r="U242" s="127">
        <f t="shared" si="206"/>
        <v>0</v>
      </c>
      <c r="V242" s="127">
        <f t="shared" si="206"/>
        <v>0</v>
      </c>
      <c r="W242" s="127">
        <f t="shared" si="206"/>
        <v>0</v>
      </c>
      <c r="X242" s="127">
        <f t="shared" si="206"/>
        <v>0</v>
      </c>
      <c r="Y242" s="127">
        <f t="shared" si="206"/>
        <v>0</v>
      </c>
      <c r="Z242" s="127">
        <f t="shared" si="206"/>
        <v>0</v>
      </c>
    </row>
    <row r="243" spans="2:26" hidden="1" outlineLevel="1">
      <c r="B243" s="202" t="s">
        <v>434</v>
      </c>
      <c r="C243" s="69"/>
      <c r="D243" s="69"/>
      <c r="N243" s="69"/>
      <c r="O243" s="69"/>
      <c r="P243" s="127">
        <f>($N242/$D$8)*P240</f>
        <v>0</v>
      </c>
      <c r="Q243" s="127">
        <f t="shared" ref="Q243:Z243" si="207">($N242/$D$8)*Q240</f>
        <v>0</v>
      </c>
      <c r="R243" s="127">
        <f t="shared" si="207"/>
        <v>0</v>
      </c>
      <c r="S243" s="127">
        <f t="shared" si="207"/>
        <v>0</v>
      </c>
      <c r="T243" s="127">
        <f t="shared" si="207"/>
        <v>166259.91255643408</v>
      </c>
      <c r="U243" s="127">
        <f t="shared" si="207"/>
        <v>0</v>
      </c>
      <c r="V243" s="127">
        <f t="shared" si="207"/>
        <v>0</v>
      </c>
      <c r="W243" s="127">
        <f t="shared" si="207"/>
        <v>0</v>
      </c>
      <c r="X243" s="127">
        <f t="shared" si="207"/>
        <v>0</v>
      </c>
      <c r="Y243" s="127">
        <f t="shared" si="207"/>
        <v>0</v>
      </c>
      <c r="Z243" s="127">
        <f t="shared" si="207"/>
        <v>0</v>
      </c>
    </row>
    <row r="244" spans="2:26" hidden="1" outlineLevel="1"/>
    <row r="245" spans="2:26" hidden="1" outlineLevel="1">
      <c r="B245" s="201" t="s">
        <v>484</v>
      </c>
      <c r="C245" s="69"/>
      <c r="D245" s="69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69"/>
      <c r="Y245" s="69"/>
      <c r="Z245" s="69"/>
    </row>
    <row r="246" spans="2:26" hidden="1" outlineLevel="1">
      <c r="B246" s="202" t="s">
        <v>430</v>
      </c>
      <c r="C246"/>
      <c r="D246"/>
      <c r="N246"/>
      <c r="O246" s="127">
        <f>O127+O129</f>
        <v>0</v>
      </c>
      <c r="P246" s="127">
        <f t="shared" ref="P246:Z246" si="208">P127+P129</f>
        <v>21643.161810227037</v>
      </c>
      <c r="Q246" s="127">
        <f t="shared" si="208"/>
        <v>24156.549256967039</v>
      </c>
      <c r="R246" s="127">
        <f t="shared" si="208"/>
        <v>19192.107461652929</v>
      </c>
      <c r="S246" s="127">
        <f t="shared" si="208"/>
        <v>21921.534430359345</v>
      </c>
      <c r="T246" s="127">
        <f t="shared" si="208"/>
        <v>24842.636812498509</v>
      </c>
      <c r="U246" s="127">
        <f t="shared" si="208"/>
        <v>0</v>
      </c>
      <c r="V246" s="127">
        <f t="shared" si="208"/>
        <v>0</v>
      </c>
      <c r="W246" s="127">
        <f t="shared" si="208"/>
        <v>0</v>
      </c>
      <c r="X246" s="127">
        <f t="shared" si="208"/>
        <v>0</v>
      </c>
      <c r="Y246" s="127">
        <f t="shared" si="208"/>
        <v>0</v>
      </c>
      <c r="Z246" s="127">
        <f t="shared" si="208"/>
        <v>0</v>
      </c>
    </row>
    <row r="247" spans="2:26" hidden="1" outlineLevel="1">
      <c r="B247" s="202" t="s">
        <v>431</v>
      </c>
      <c r="C247"/>
      <c r="D247"/>
      <c r="N247" s="175">
        <f>SUM(O247:Z247)/'Sensitivity Analysis'!$V$13</f>
        <v>6.3179399899629535E-2</v>
      </c>
      <c r="O247" s="174">
        <f>O246/$D$9</f>
        <v>0</v>
      </c>
      <c r="P247" s="174">
        <f t="shared" ref="P247:Z247" si="209">P246/$D$9</f>
        <v>6.1178017298851396E-2</v>
      </c>
      <c r="Q247" s="174">
        <f t="shared" si="209"/>
        <v>6.8282527353510675E-2</v>
      </c>
      <c r="R247" s="174">
        <f t="shared" si="209"/>
        <v>5.4249702173164188E-2</v>
      </c>
      <c r="S247" s="174">
        <f t="shared" si="209"/>
        <v>6.1964884075494615E-2</v>
      </c>
      <c r="T247" s="174">
        <f t="shared" si="209"/>
        <v>7.0221868597126813E-2</v>
      </c>
      <c r="U247" s="174">
        <f t="shared" si="209"/>
        <v>0</v>
      </c>
      <c r="V247" s="174">
        <f t="shared" si="209"/>
        <v>0</v>
      </c>
      <c r="W247" s="174">
        <f t="shared" si="209"/>
        <v>0</v>
      </c>
      <c r="X247" s="174">
        <f t="shared" si="209"/>
        <v>0</v>
      </c>
      <c r="Y247" s="174">
        <f t="shared" si="209"/>
        <v>0</v>
      </c>
      <c r="Z247" s="174">
        <f t="shared" si="209"/>
        <v>0</v>
      </c>
    </row>
    <row r="248" spans="2:26" hidden="1" outlineLevel="1">
      <c r="B248" s="202"/>
      <c r="C248" s="69"/>
      <c r="D248" s="69"/>
      <c r="N248" s="176" t="s">
        <v>423</v>
      </c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</row>
    <row r="249" spans="2:26" hidden="1" outlineLevel="1">
      <c r="B249" s="202" t="s">
        <v>432</v>
      </c>
      <c r="C249" s="69"/>
      <c r="D249" s="69"/>
      <c r="N249" s="69"/>
      <c r="O249" s="69"/>
      <c r="P249" s="127">
        <f>P141-P246</f>
        <v>0</v>
      </c>
      <c r="Q249" s="127">
        <f t="shared" ref="Q249:Z249" si="210">Q141-Q246</f>
        <v>0</v>
      </c>
      <c r="R249" s="127">
        <f t="shared" si="210"/>
        <v>0</v>
      </c>
      <c r="S249" s="127">
        <f t="shared" si="210"/>
        <v>0</v>
      </c>
      <c r="T249" s="127">
        <f t="shared" si="210"/>
        <v>570494.85012118774</v>
      </c>
      <c r="U249" s="127">
        <f t="shared" si="210"/>
        <v>0</v>
      </c>
      <c r="V249" s="127">
        <f t="shared" si="210"/>
        <v>0</v>
      </c>
      <c r="W249" s="127">
        <f t="shared" si="210"/>
        <v>0</v>
      </c>
      <c r="X249" s="127">
        <f t="shared" si="210"/>
        <v>0</v>
      </c>
      <c r="Y249" s="127">
        <f t="shared" si="210"/>
        <v>0</v>
      </c>
      <c r="Z249" s="127">
        <f t="shared" si="210"/>
        <v>0</v>
      </c>
    </row>
    <row r="250" spans="2:26" hidden="1" outlineLevel="1">
      <c r="B250" s="202"/>
      <c r="C250" s="69"/>
      <c r="D250" s="69"/>
      <c r="N250" s="69"/>
      <c r="O250" s="69"/>
      <c r="P250" s="127"/>
      <c r="Q250" s="127"/>
      <c r="R250" s="127"/>
      <c r="S250" s="127"/>
      <c r="T250" s="127"/>
      <c r="U250" s="127"/>
      <c r="V250" s="127"/>
      <c r="W250" s="127"/>
      <c r="X250" s="127"/>
      <c r="Y250" s="127"/>
      <c r="Z250" s="127"/>
    </row>
    <row r="251" spans="2:26" hidden="1" outlineLevel="1">
      <c r="B251" s="202" t="s">
        <v>433</v>
      </c>
      <c r="C251" s="69"/>
      <c r="D251" s="69"/>
      <c r="N251" s="204">
        <f>'Executive Summary'!$N$10</f>
        <v>100000</v>
      </c>
      <c r="O251" s="69"/>
      <c r="P251" s="127">
        <f>($N251/$D$9)*P246</f>
        <v>6117.8017298851391</v>
      </c>
      <c r="Q251" s="127">
        <f t="shared" ref="Q251:Z251" si="211">($N251/$D$9)*Q246</f>
        <v>6828.2527353510677</v>
      </c>
      <c r="R251" s="127">
        <f t="shared" si="211"/>
        <v>5424.9702173164187</v>
      </c>
      <c r="S251" s="127">
        <f t="shared" si="211"/>
        <v>6196.488407549461</v>
      </c>
      <c r="T251" s="127">
        <f t="shared" si="211"/>
        <v>7022.1868597126813</v>
      </c>
      <c r="U251" s="127">
        <f t="shared" si="211"/>
        <v>0</v>
      </c>
      <c r="V251" s="127">
        <f t="shared" si="211"/>
        <v>0</v>
      </c>
      <c r="W251" s="127">
        <f t="shared" si="211"/>
        <v>0</v>
      </c>
      <c r="X251" s="127">
        <f t="shared" si="211"/>
        <v>0</v>
      </c>
      <c r="Y251" s="127">
        <f t="shared" si="211"/>
        <v>0</v>
      </c>
      <c r="Z251" s="127">
        <f t="shared" si="211"/>
        <v>0</v>
      </c>
    </row>
    <row r="252" spans="2:26" hidden="1" outlineLevel="1">
      <c r="B252" s="202" t="s">
        <v>434</v>
      </c>
      <c r="C252" s="69"/>
      <c r="D252" s="69"/>
      <c r="N252" s="69"/>
      <c r="O252" s="69"/>
      <c r="P252" s="127">
        <f>($N251/$D$9)*P249</f>
        <v>0</v>
      </c>
      <c r="Q252" s="127">
        <f t="shared" ref="Q252:Z252" si="212">($N251/$D$9)*Q249</f>
        <v>0</v>
      </c>
      <c r="R252" s="127">
        <f t="shared" si="212"/>
        <v>0</v>
      </c>
      <c r="S252" s="127">
        <f t="shared" si="212"/>
        <v>0</v>
      </c>
      <c r="T252" s="127">
        <f t="shared" si="212"/>
        <v>161259.91255643411</v>
      </c>
      <c r="U252" s="127">
        <f t="shared" si="212"/>
        <v>0</v>
      </c>
      <c r="V252" s="127">
        <f t="shared" si="212"/>
        <v>0</v>
      </c>
      <c r="W252" s="127">
        <f t="shared" si="212"/>
        <v>0</v>
      </c>
      <c r="X252" s="127">
        <f t="shared" si="212"/>
        <v>0</v>
      </c>
      <c r="Y252" s="127">
        <f t="shared" si="212"/>
        <v>0</v>
      </c>
      <c r="Z252" s="127">
        <f t="shared" si="212"/>
        <v>0</v>
      </c>
    </row>
    <row r="253" spans="2:26" hidden="1" outlineLevel="1"/>
    <row r="254" spans="2:26" hidden="1" outlineLevel="1">
      <c r="B254" s="201" t="s">
        <v>485</v>
      </c>
      <c r="C254" s="69"/>
      <c r="D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</row>
    <row r="255" spans="2:26" hidden="1" outlineLevel="1">
      <c r="B255" s="202" t="s">
        <v>430</v>
      </c>
      <c r="C255"/>
      <c r="D255"/>
      <c r="N255"/>
      <c r="O255" s="127">
        <f>O149+O151</f>
        <v>0</v>
      </c>
      <c r="P255" s="127">
        <f t="shared" ref="P255:Z255" si="213">P149+P151</f>
        <v>21590.680306600778</v>
      </c>
      <c r="Q255" s="127">
        <f t="shared" si="213"/>
        <v>22009.578214390778</v>
      </c>
      <c r="R255" s="127">
        <f t="shared" si="213"/>
        <v>19192.107461652929</v>
      </c>
      <c r="S255" s="127">
        <f t="shared" si="213"/>
        <v>21921.534430359345</v>
      </c>
      <c r="T255" s="127">
        <f t="shared" si="213"/>
        <v>23829.53124009501</v>
      </c>
      <c r="U255" s="127">
        <f t="shared" si="213"/>
        <v>0</v>
      </c>
      <c r="V255" s="127">
        <f t="shared" si="213"/>
        <v>0</v>
      </c>
      <c r="W255" s="127">
        <f t="shared" si="213"/>
        <v>0</v>
      </c>
      <c r="X255" s="127">
        <f t="shared" si="213"/>
        <v>0</v>
      </c>
      <c r="Y255" s="127">
        <f t="shared" si="213"/>
        <v>0</v>
      </c>
      <c r="Z255" s="127">
        <f t="shared" si="213"/>
        <v>0</v>
      </c>
    </row>
    <row r="256" spans="2:26" hidden="1" outlineLevel="1">
      <c r="B256" s="202" t="s">
        <v>431</v>
      </c>
      <c r="C256"/>
      <c r="D256"/>
      <c r="N256" s="175">
        <f>SUM(O256:Z256)/'Sensitivity Analysis'!$V$13</f>
        <v>6.1363233316604912E-2</v>
      </c>
      <c r="O256" s="174">
        <f>O255/$D$10</f>
        <v>0</v>
      </c>
      <c r="P256" s="174">
        <f t="shared" ref="P256:Z256" si="214">P255/$D$10</f>
        <v>6.1029669549808561E-2</v>
      </c>
      <c r="Q256" s="174">
        <f t="shared" si="214"/>
        <v>6.2213754558918442E-2</v>
      </c>
      <c r="R256" s="174">
        <f t="shared" si="214"/>
        <v>5.4249702173164188E-2</v>
      </c>
      <c r="S256" s="174">
        <f t="shared" si="214"/>
        <v>6.1964884075494615E-2</v>
      </c>
      <c r="T256" s="174">
        <f t="shared" si="214"/>
        <v>6.7358156225638802E-2</v>
      </c>
      <c r="U256" s="174">
        <f t="shared" si="214"/>
        <v>0</v>
      </c>
      <c r="V256" s="174">
        <f t="shared" si="214"/>
        <v>0</v>
      </c>
      <c r="W256" s="174">
        <f t="shared" si="214"/>
        <v>0</v>
      </c>
      <c r="X256" s="174">
        <f t="shared" si="214"/>
        <v>0</v>
      </c>
      <c r="Y256" s="174">
        <f t="shared" si="214"/>
        <v>0</v>
      </c>
      <c r="Z256" s="174">
        <f t="shared" si="214"/>
        <v>0</v>
      </c>
    </row>
    <row r="257" spans="2:26" hidden="1" outlineLevel="1">
      <c r="B257" s="202"/>
      <c r="C257" s="69"/>
      <c r="D257" s="69"/>
      <c r="N257" s="176" t="s">
        <v>423</v>
      </c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</row>
    <row r="258" spans="2:26" hidden="1" outlineLevel="1">
      <c r="B258" s="202" t="s">
        <v>432</v>
      </c>
      <c r="C258" s="69"/>
      <c r="D258" s="69"/>
      <c r="N258" s="69"/>
      <c r="O258" s="69"/>
      <c r="P258" s="127">
        <f>P163-P255</f>
        <v>0</v>
      </c>
      <c r="Q258" s="127">
        <f t="shared" ref="Q258:Z258" si="215">Q163-Q255</f>
        <v>0</v>
      </c>
      <c r="R258" s="127">
        <f t="shared" si="215"/>
        <v>0</v>
      </c>
      <c r="S258" s="127">
        <f t="shared" si="215"/>
        <v>0</v>
      </c>
      <c r="T258" s="127">
        <f t="shared" si="215"/>
        <v>556018.73282514163</v>
      </c>
      <c r="U258" s="127">
        <f t="shared" si="215"/>
        <v>0</v>
      </c>
      <c r="V258" s="127">
        <f t="shared" si="215"/>
        <v>0</v>
      </c>
      <c r="W258" s="127">
        <f t="shared" si="215"/>
        <v>0</v>
      </c>
      <c r="X258" s="127">
        <f t="shared" si="215"/>
        <v>0</v>
      </c>
      <c r="Y258" s="127">
        <f t="shared" si="215"/>
        <v>0</v>
      </c>
      <c r="Z258" s="127">
        <f t="shared" si="215"/>
        <v>0</v>
      </c>
    </row>
    <row r="259" spans="2:26" hidden="1" outlineLevel="1">
      <c r="B259" s="202"/>
      <c r="C259" s="69"/>
      <c r="D259" s="69"/>
      <c r="N259" s="69"/>
      <c r="O259" s="69"/>
      <c r="P259" s="127"/>
      <c r="Q259" s="127"/>
      <c r="R259" s="127"/>
      <c r="S259" s="127"/>
      <c r="T259" s="127"/>
      <c r="U259" s="127"/>
      <c r="V259" s="127"/>
      <c r="W259" s="127"/>
      <c r="X259" s="127"/>
      <c r="Y259" s="127"/>
      <c r="Z259" s="127"/>
    </row>
    <row r="260" spans="2:26" hidden="1" outlineLevel="1">
      <c r="B260" s="202" t="s">
        <v>433</v>
      </c>
      <c r="C260" s="69"/>
      <c r="D260" s="69"/>
      <c r="N260" s="204">
        <f>'Executive Summary'!$N$10</f>
        <v>100000</v>
      </c>
      <c r="O260" s="69"/>
      <c r="P260" s="127">
        <f>($N260/$D$10)*P255</f>
        <v>6102.9669549808559</v>
      </c>
      <c r="Q260" s="127">
        <f t="shared" ref="Q260:Z260" si="216">($N260/$D$10)*Q255</f>
        <v>6221.3754558918445</v>
      </c>
      <c r="R260" s="127">
        <f t="shared" si="216"/>
        <v>5424.9702173164187</v>
      </c>
      <c r="S260" s="127">
        <f t="shared" si="216"/>
        <v>6196.488407549461</v>
      </c>
      <c r="T260" s="127">
        <f t="shared" si="216"/>
        <v>6735.8156225638804</v>
      </c>
      <c r="U260" s="127">
        <f t="shared" si="216"/>
        <v>0</v>
      </c>
      <c r="V260" s="127">
        <f t="shared" si="216"/>
        <v>0</v>
      </c>
      <c r="W260" s="127">
        <f t="shared" si="216"/>
        <v>0</v>
      </c>
      <c r="X260" s="127">
        <f t="shared" si="216"/>
        <v>0</v>
      </c>
      <c r="Y260" s="127">
        <f t="shared" si="216"/>
        <v>0</v>
      </c>
      <c r="Z260" s="127">
        <f t="shared" si="216"/>
        <v>0</v>
      </c>
    </row>
    <row r="261" spans="2:26" hidden="1" outlineLevel="1">
      <c r="B261" s="202" t="s">
        <v>434</v>
      </c>
      <c r="C261" s="69"/>
      <c r="D261" s="69"/>
      <c r="N261" s="69"/>
      <c r="O261" s="69"/>
      <c r="P261" s="127">
        <f>($N260/$D$10)*P258</f>
        <v>0</v>
      </c>
      <c r="Q261" s="127">
        <f t="shared" ref="Q261:Z261" si="217">($N260/$D$10)*Q258</f>
        <v>0</v>
      </c>
      <c r="R261" s="127">
        <f t="shared" si="217"/>
        <v>0</v>
      </c>
      <c r="S261" s="127">
        <f t="shared" si="217"/>
        <v>0</v>
      </c>
      <c r="T261" s="127">
        <f t="shared" si="217"/>
        <v>157167.99584794638</v>
      </c>
      <c r="U261" s="127">
        <f t="shared" si="217"/>
        <v>0</v>
      </c>
      <c r="V261" s="127">
        <f t="shared" si="217"/>
        <v>0</v>
      </c>
      <c r="W261" s="127">
        <f t="shared" si="217"/>
        <v>0</v>
      </c>
      <c r="X261" s="127">
        <f t="shared" si="217"/>
        <v>0</v>
      </c>
      <c r="Y261" s="127">
        <f t="shared" si="217"/>
        <v>0</v>
      </c>
      <c r="Z261" s="127">
        <f t="shared" si="217"/>
        <v>0</v>
      </c>
    </row>
    <row r="262" spans="2:26" hidden="1" outlineLevel="1"/>
    <row r="263" spans="2:26" hidden="1" outlineLevel="1">
      <c r="B263" s="201" t="s">
        <v>486</v>
      </c>
      <c r="C263" s="69"/>
      <c r="D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</row>
    <row r="264" spans="2:26" hidden="1" outlineLevel="1">
      <c r="B264" s="202" t="s">
        <v>430</v>
      </c>
      <c r="C264"/>
      <c r="D264"/>
      <c r="N264"/>
      <c r="O264" s="127">
        <f>O171+O173</f>
        <v>0</v>
      </c>
      <c r="P264" s="127">
        <f t="shared" ref="P264:Z264" si="218">P171+P173</f>
        <v>18052.945223670366</v>
      </c>
      <c r="Q264" s="127">
        <f t="shared" si="218"/>
        <v>18471.843131460366</v>
      </c>
      <c r="R264" s="127">
        <f t="shared" si="218"/>
        <v>17825.351055288516</v>
      </c>
      <c r="S264" s="127">
        <f t="shared" si="218"/>
        <v>18073.48077971637</v>
      </c>
      <c r="T264" s="127">
        <f t="shared" si="218"/>
        <v>18431.13604831116</v>
      </c>
      <c r="U264" s="127">
        <f t="shared" si="218"/>
        <v>0</v>
      </c>
      <c r="V264" s="127">
        <f t="shared" si="218"/>
        <v>0</v>
      </c>
      <c r="W264" s="127">
        <f t="shared" si="218"/>
        <v>0</v>
      </c>
      <c r="X264" s="127">
        <f t="shared" si="218"/>
        <v>0</v>
      </c>
      <c r="Y264" s="127">
        <f t="shared" si="218"/>
        <v>0</v>
      </c>
      <c r="Z264" s="127">
        <f t="shared" si="218"/>
        <v>0</v>
      </c>
    </row>
    <row r="265" spans="2:26" hidden="1" outlineLevel="1">
      <c r="B265" s="202" t="s">
        <v>431</v>
      </c>
      <c r="C265"/>
      <c r="D265"/>
      <c r="N265" s="175">
        <f>SUM(O265:Z265)/'Sensitivity Analysis'!$V$13</f>
        <v>5.1363233316604931E-2</v>
      </c>
      <c r="O265" s="174">
        <f>O264/$D$11</f>
        <v>0</v>
      </c>
      <c r="P265" s="174">
        <f t="shared" ref="P265:Z265" si="219">P264/$D$11</f>
        <v>5.1029669549808566E-2</v>
      </c>
      <c r="Q265" s="174">
        <f t="shared" si="219"/>
        <v>5.2213754558918447E-2</v>
      </c>
      <c r="R265" s="174">
        <f t="shared" si="219"/>
        <v>5.0386336561196753E-2</v>
      </c>
      <c r="S265" s="174">
        <f t="shared" si="219"/>
        <v>5.1087716734135875E-2</v>
      </c>
      <c r="T265" s="174">
        <f t="shared" si="219"/>
        <v>5.2098689178964992E-2</v>
      </c>
      <c r="U265" s="174">
        <f t="shared" si="219"/>
        <v>0</v>
      </c>
      <c r="V265" s="174">
        <f t="shared" si="219"/>
        <v>0</v>
      </c>
      <c r="W265" s="174">
        <f t="shared" si="219"/>
        <v>0</v>
      </c>
      <c r="X265" s="174">
        <f t="shared" si="219"/>
        <v>0</v>
      </c>
      <c r="Y265" s="174">
        <f t="shared" si="219"/>
        <v>0</v>
      </c>
      <c r="Z265" s="174">
        <f t="shared" si="219"/>
        <v>0</v>
      </c>
    </row>
    <row r="266" spans="2:26" hidden="1" outlineLevel="1">
      <c r="B266" s="202"/>
      <c r="C266" s="69"/>
      <c r="D266" s="69"/>
      <c r="N266" s="176" t="s">
        <v>423</v>
      </c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</row>
    <row r="267" spans="2:26" hidden="1" outlineLevel="1">
      <c r="B267" s="202" t="s">
        <v>432</v>
      </c>
      <c r="C267" s="69"/>
      <c r="D267" s="69"/>
      <c r="N267" s="69"/>
      <c r="O267" s="69"/>
      <c r="P267" s="127">
        <f>P185-P264</f>
        <v>0</v>
      </c>
      <c r="Q267" s="127">
        <f t="shared" ref="Q267:Z267" si="220">Q185-Q264</f>
        <v>0</v>
      </c>
      <c r="R267" s="127">
        <f t="shared" si="220"/>
        <v>0</v>
      </c>
      <c r="S267" s="127">
        <f t="shared" si="220"/>
        <v>0</v>
      </c>
      <c r="T267" s="127">
        <f t="shared" si="220"/>
        <v>556018.73282514163</v>
      </c>
      <c r="U267" s="127">
        <f t="shared" si="220"/>
        <v>0</v>
      </c>
      <c r="V267" s="127">
        <f t="shared" si="220"/>
        <v>0</v>
      </c>
      <c r="W267" s="127">
        <f t="shared" si="220"/>
        <v>0</v>
      </c>
      <c r="X267" s="127">
        <f t="shared" si="220"/>
        <v>0</v>
      </c>
      <c r="Y267" s="127">
        <f t="shared" si="220"/>
        <v>0</v>
      </c>
      <c r="Z267" s="127">
        <f t="shared" si="220"/>
        <v>0</v>
      </c>
    </row>
    <row r="268" spans="2:26" hidden="1" outlineLevel="1">
      <c r="B268" s="202"/>
      <c r="C268" s="69"/>
      <c r="D268" s="69"/>
      <c r="N268" s="69"/>
      <c r="O268" s="69"/>
      <c r="P268" s="127"/>
      <c r="Q268" s="127"/>
      <c r="R268" s="127"/>
      <c r="S268" s="127"/>
      <c r="T268" s="127"/>
      <c r="U268" s="127"/>
      <c r="V268" s="127"/>
      <c r="W268" s="127"/>
      <c r="X268" s="127"/>
      <c r="Y268" s="127"/>
      <c r="Z268" s="127"/>
    </row>
    <row r="269" spans="2:26" hidden="1" outlineLevel="1">
      <c r="B269" s="202" t="s">
        <v>433</v>
      </c>
      <c r="C269" s="69"/>
      <c r="D269" s="69"/>
      <c r="N269" s="204">
        <f>'Executive Summary'!$N$10</f>
        <v>100000</v>
      </c>
      <c r="O269" s="69"/>
      <c r="P269" s="127">
        <f>($N269/$D$11)*P264</f>
        <v>5102.9669549808568</v>
      </c>
      <c r="Q269" s="127">
        <f t="shared" ref="Q269:Z269" si="221">($N269/$D$11)*Q264</f>
        <v>5221.3754558918445</v>
      </c>
      <c r="R269" s="127">
        <f t="shared" si="221"/>
        <v>5038.6336561196749</v>
      </c>
      <c r="S269" s="127">
        <f t="shared" si="221"/>
        <v>5108.7716734135875</v>
      </c>
      <c r="T269" s="127">
        <f t="shared" si="221"/>
        <v>5209.8689178964996</v>
      </c>
      <c r="U269" s="127">
        <f t="shared" si="221"/>
        <v>0</v>
      </c>
      <c r="V269" s="127">
        <f t="shared" si="221"/>
        <v>0</v>
      </c>
      <c r="W269" s="127">
        <f t="shared" si="221"/>
        <v>0</v>
      </c>
      <c r="X269" s="127">
        <f t="shared" si="221"/>
        <v>0</v>
      </c>
      <c r="Y269" s="127">
        <f t="shared" si="221"/>
        <v>0</v>
      </c>
      <c r="Z269" s="127">
        <f t="shared" si="221"/>
        <v>0</v>
      </c>
    </row>
    <row r="270" spans="2:26" hidden="1" outlineLevel="1">
      <c r="B270" s="202" t="s">
        <v>434</v>
      </c>
      <c r="C270" s="69"/>
      <c r="D270" s="69"/>
      <c r="N270" s="69"/>
      <c r="O270" s="69"/>
      <c r="P270" s="127">
        <f>($N269/$D$11)*P267</f>
        <v>0</v>
      </c>
      <c r="Q270" s="127">
        <f t="shared" ref="Q270:Z270" si="222">($N269/$D$11)*Q267</f>
        <v>0</v>
      </c>
      <c r="R270" s="127">
        <f t="shared" si="222"/>
        <v>0</v>
      </c>
      <c r="S270" s="127">
        <f t="shared" si="222"/>
        <v>0</v>
      </c>
      <c r="T270" s="127">
        <f t="shared" si="222"/>
        <v>157167.99584794638</v>
      </c>
      <c r="U270" s="127">
        <f t="shared" si="222"/>
        <v>0</v>
      </c>
      <c r="V270" s="127">
        <f t="shared" si="222"/>
        <v>0</v>
      </c>
      <c r="W270" s="127">
        <f t="shared" si="222"/>
        <v>0</v>
      </c>
      <c r="X270" s="127">
        <f t="shared" si="222"/>
        <v>0</v>
      </c>
      <c r="Y270" s="127">
        <f t="shared" si="222"/>
        <v>0</v>
      </c>
      <c r="Z270" s="127">
        <f t="shared" si="222"/>
        <v>0</v>
      </c>
    </row>
    <row r="271" spans="2:26" hidden="1" outlineLevel="1"/>
    <row r="272" spans="2:26" collapsed="1"/>
  </sheetData>
  <sheetProtection password="CC59" sheet="1" objects="1" scenarios="1"/>
  <conditionalFormatting sqref="C12">
    <cfRule type="containsText" dxfId="8" priority="2" operator="containsText" text="ERROR">
      <formula>NOT(ISERROR(SEARCH("ERROR",C12)))</formula>
    </cfRule>
  </conditionalFormatting>
  <conditionalFormatting sqref="D12">
    <cfRule type="cellIs" dxfId="7" priority="3" operator="lessThan">
      <formula>SUM($D$7:$D$11)</formula>
    </cfRule>
  </conditionalFormatting>
  <conditionalFormatting sqref="I12:J12">
    <cfRule type="expression" dxfId="6" priority="1">
      <formula>AND(SUM($J$7:$J$11)&lt;100%)</formula>
    </cfRule>
  </conditionalFormatting>
  <dataValidations disablePrompts="1" count="1">
    <dataValidation type="list" allowBlank="1" showInputMessage="1" showErrorMessage="1" sqref="I7:I11" xr:uid="{00000000-0002-0000-0500-000000000000}">
      <formula1>"Yes,No"</formula1>
    </dataValidation>
  </dataValidations>
  <hyperlinks>
    <hyperlink ref="B2" location="Assumptions!H141" display="Input Assumptions Here" xr:uid="{00000000-0004-0000-0500-000000000000}"/>
  </hyperlinks>
  <pageMargins left="0.7" right="0.7" top="0.75" bottom="0.75" header="0.3" footer="0.3"/>
  <pageSetup scale="19" orientation="landscape" r:id="rId1"/>
  <rowBreaks count="2" manualBreakCount="2">
    <brk id="186" max="145" man="1"/>
    <brk id="191" max="145" man="1"/>
  </row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173"/>
  <sheetViews>
    <sheetView showGridLines="0" zoomScale="70" zoomScaleNormal="70" zoomScaleSheetLayoutView="70" workbookViewId="0">
      <pane ySplit="10" topLeftCell="A11" activePane="bottomLeft" state="frozen"/>
      <selection pane="bottomLeft"/>
    </sheetView>
  </sheetViews>
  <sheetFormatPr defaultColWidth="9.54296875" defaultRowHeight="15.5" outlineLevelRow="2"/>
  <cols>
    <col min="1" max="1" width="2.1796875" customWidth="1"/>
    <col min="2" max="2" width="50.453125" style="69" customWidth="1"/>
    <col min="3" max="3" width="25" style="69" customWidth="1"/>
    <col min="4" max="4" width="17.453125" style="69" customWidth="1"/>
    <col min="5" max="5" width="16.1796875" style="69" customWidth="1"/>
    <col min="6" max="7" width="12.54296875" style="69" customWidth="1"/>
    <col min="8" max="8" width="15" style="69" customWidth="1"/>
    <col min="9" max="9" width="13" style="69" customWidth="1"/>
    <col min="10" max="10" width="11.54296875" style="69" bestFit="1" customWidth="1"/>
    <col min="11" max="11" width="12.1796875" style="69" bestFit="1" customWidth="1"/>
    <col min="12" max="17" width="11.54296875" style="69" bestFit="1" customWidth="1"/>
    <col min="18" max="18" width="2.453125" customWidth="1"/>
    <col min="19" max="57" width="10.54296875" customWidth="1"/>
    <col min="58" max="59" width="11.1796875" customWidth="1"/>
    <col min="60" max="287" width="10" customWidth="1"/>
  </cols>
  <sheetData>
    <row r="1" spans="1:17">
      <c r="A1" s="357" t="s">
        <v>622</v>
      </c>
    </row>
    <row r="2" spans="1:17">
      <c r="C2" s="363" t="s">
        <v>0</v>
      </c>
      <c r="D2" s="364"/>
      <c r="E2" s="364"/>
      <c r="F2" s="364"/>
      <c r="G2" s="365" t="s">
        <v>1</v>
      </c>
      <c r="H2" s="366" t="str">
        <f>Assumptions!$M$2</f>
        <v>Preferred Return</v>
      </c>
    </row>
    <row r="3" spans="1:17">
      <c r="C3" s="358" t="s">
        <v>2</v>
      </c>
      <c r="D3" s="359"/>
      <c r="E3" s="230"/>
      <c r="F3" s="360" t="s">
        <v>623</v>
      </c>
      <c r="G3" s="359"/>
      <c r="H3" s="361"/>
      <c r="K3"/>
      <c r="L3"/>
      <c r="M3"/>
      <c r="N3"/>
      <c r="O3"/>
      <c r="P3"/>
    </row>
    <row r="4" spans="1:17">
      <c r="C4" s="231" t="s">
        <v>4</v>
      </c>
      <c r="D4" s="229">
        <f>Assumptions!$I$4</f>
        <v>0.16302669690399507</v>
      </c>
      <c r="E4" s="225"/>
      <c r="F4" s="228" t="s">
        <v>4</v>
      </c>
      <c r="G4" s="225"/>
      <c r="H4" s="232">
        <f>Assumptions!$M$4</f>
        <v>0.14819721668757291</v>
      </c>
      <c r="K4"/>
      <c r="L4"/>
      <c r="M4"/>
      <c r="N4"/>
      <c r="O4"/>
      <c r="P4"/>
    </row>
    <row r="5" spans="1:17">
      <c r="C5" s="231" t="s">
        <v>5</v>
      </c>
      <c r="D5" s="226">
        <f>Assumptions!$I$5</f>
        <v>1.9884961250624889</v>
      </c>
      <c r="E5" s="225"/>
      <c r="F5" s="228" t="s">
        <v>5</v>
      </c>
      <c r="G5" s="225"/>
      <c r="H5" s="233">
        <f>Assumptions!$M$5</f>
        <v>1.8707969000499911</v>
      </c>
      <c r="K5"/>
      <c r="L5"/>
      <c r="M5"/>
      <c r="N5"/>
      <c r="O5"/>
      <c r="P5"/>
    </row>
    <row r="6" spans="1:17">
      <c r="C6" s="231" t="s">
        <v>6</v>
      </c>
      <c r="D6" s="227">
        <f>Assumptions!$I$6</f>
        <v>0.19769922501249776</v>
      </c>
      <c r="E6" s="225"/>
      <c r="F6" s="228" t="s">
        <v>6</v>
      </c>
      <c r="G6" s="225"/>
      <c r="H6" s="232">
        <f>Assumptions!$M$6</f>
        <v>0.17415938000999823</v>
      </c>
      <c r="I6"/>
      <c r="K6"/>
      <c r="L6"/>
      <c r="M6"/>
      <c r="N6"/>
      <c r="O6"/>
      <c r="P6"/>
    </row>
    <row r="7" spans="1:17">
      <c r="C7" s="276" t="s">
        <v>7</v>
      </c>
      <c r="D7" s="277">
        <f>Assumptions!$I$7</f>
        <v>7.3452933266419704E-2</v>
      </c>
      <c r="E7" s="234"/>
      <c r="F7" s="235" t="s">
        <v>8</v>
      </c>
      <c r="G7" s="234"/>
      <c r="H7" s="236">
        <f>Assumptions!$M$7</f>
        <v>7.345293326641969E-2</v>
      </c>
      <c r="I7"/>
    </row>
    <row r="8" spans="1:17" ht="8.15" customHeight="1"/>
    <row r="9" spans="1:17" ht="25" customHeight="1">
      <c r="B9" s="462" t="str">
        <f>Assumptions!$E$10</f>
        <v>Sample Property</v>
      </c>
      <c r="C9" s="480"/>
      <c r="D9" s="480"/>
      <c r="E9" s="480"/>
      <c r="F9" s="480"/>
      <c r="G9" s="480"/>
      <c r="H9" s="480"/>
      <c r="I9" s="480"/>
      <c r="J9" s="480"/>
      <c r="K9" s="480"/>
      <c r="L9" s="480"/>
      <c r="M9" s="480"/>
      <c r="N9" s="480"/>
      <c r="O9" s="480"/>
      <c r="P9" s="480"/>
      <c r="Q9" s="480"/>
    </row>
    <row r="10" spans="1:17" ht="25" customHeight="1">
      <c r="B10" s="463" t="s">
        <v>624</v>
      </c>
      <c r="C10" s="480"/>
      <c r="D10" s="480"/>
      <c r="E10" s="480"/>
      <c r="F10" s="480"/>
      <c r="G10" s="480"/>
      <c r="H10" s="480"/>
      <c r="I10" s="480"/>
      <c r="J10" s="480"/>
      <c r="K10" s="480"/>
      <c r="L10" s="480"/>
      <c r="M10" s="480"/>
      <c r="N10" s="480"/>
      <c r="O10" s="480"/>
      <c r="P10" s="480"/>
      <c r="Q10" s="480"/>
    </row>
    <row r="11" spans="1:17" outlineLevel="1"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</row>
    <row r="12" spans="1:17" ht="16" customHeight="1" outlineLevel="1">
      <c r="B12" s="108" t="s">
        <v>375</v>
      </c>
      <c r="C12" s="109" t="s">
        <v>376</v>
      </c>
      <c r="D12" s="110" t="s">
        <v>377</v>
      </c>
      <c r="E12" s="65"/>
      <c r="G12" s="294"/>
      <c r="H12" s="294"/>
      <c r="I12" s="294"/>
      <c r="J12" s="294"/>
      <c r="K12" s="294"/>
      <c r="L12" s="294"/>
      <c r="M12" s="294"/>
      <c r="N12" s="294"/>
      <c r="O12" s="294"/>
      <c r="P12" s="294"/>
      <c r="Q12" s="294"/>
    </row>
    <row r="13" spans="1:17" outlineLevel="1">
      <c r="B13" s="196" t="s">
        <v>625</v>
      </c>
      <c r="C13" s="66">
        <f>Assumptions!$J$116</f>
        <v>0.2</v>
      </c>
      <c r="D13" s="112">
        <f>Assumptions!$J$70*C13</f>
        <v>707547.01658608287</v>
      </c>
      <c r="E13" s="65"/>
      <c r="F13" s="294"/>
      <c r="G13" s="294"/>
      <c r="H13" s="294"/>
      <c r="I13" s="294"/>
      <c r="J13" s="294"/>
      <c r="K13" s="294"/>
      <c r="L13" s="294"/>
      <c r="M13" s="294"/>
      <c r="N13" s="294"/>
      <c r="O13" s="294"/>
      <c r="P13" s="294"/>
      <c r="Q13" s="294"/>
    </row>
    <row r="14" spans="1:17" outlineLevel="1">
      <c r="B14" s="196" t="s">
        <v>626</v>
      </c>
      <c r="C14" s="66">
        <f>Assumptions!$K$116</f>
        <v>0.8</v>
      </c>
      <c r="D14" s="112">
        <f>Assumptions!$J$70*C14</f>
        <v>2830188.0663443315</v>
      </c>
      <c r="E14" s="65"/>
      <c r="F14" s="294"/>
      <c r="G14" s="294"/>
      <c r="H14" s="294"/>
      <c r="I14" s="294"/>
      <c r="J14" s="294"/>
      <c r="K14" s="294"/>
      <c r="L14" s="294"/>
      <c r="M14" s="294"/>
      <c r="N14" s="294"/>
      <c r="O14" s="294"/>
      <c r="P14" s="294"/>
      <c r="Q14" s="294"/>
    </row>
    <row r="15" spans="1:17" ht="16" customHeight="1" outlineLevel="1">
      <c r="B15" s="198" t="s">
        <v>111</v>
      </c>
      <c r="C15" s="199"/>
      <c r="D15" s="200">
        <f>SUM(D13:D14)</f>
        <v>3537735.0829304145</v>
      </c>
      <c r="E15" s="65"/>
      <c r="F15" s="295"/>
      <c r="G15" s="295"/>
      <c r="H15" s="295"/>
      <c r="I15" s="295"/>
      <c r="J15" s="295"/>
      <c r="K15" s="295"/>
      <c r="L15" s="295"/>
      <c r="M15" s="295"/>
      <c r="N15" s="295"/>
      <c r="O15" s="295"/>
      <c r="P15" s="295"/>
      <c r="Q15" s="295"/>
    </row>
    <row r="16" spans="1:17" outlineLevel="1">
      <c r="B16" s="65"/>
      <c r="C16" s="65"/>
      <c r="D16" s="65"/>
      <c r="E16" s="65"/>
      <c r="F16" s="295"/>
      <c r="G16" s="295"/>
      <c r="H16" s="295"/>
      <c r="I16" s="295"/>
      <c r="J16" s="295"/>
      <c r="K16" s="295"/>
      <c r="L16" s="295"/>
      <c r="M16" s="295"/>
      <c r="N16" s="295"/>
      <c r="O16" s="295"/>
      <c r="P16" s="295"/>
      <c r="Q16" s="295"/>
    </row>
    <row r="17" spans="2:17" ht="16" customHeight="1" outlineLevel="1">
      <c r="B17" s="114" t="s">
        <v>378</v>
      </c>
      <c r="C17" s="296" t="s">
        <v>627</v>
      </c>
      <c r="D17" s="115"/>
      <c r="E17" s="116"/>
      <c r="F17" s="295"/>
      <c r="G17" s="295"/>
      <c r="H17" s="295"/>
      <c r="I17" s="295"/>
      <c r="J17" s="295"/>
      <c r="K17" s="295"/>
      <c r="L17" s="295"/>
      <c r="M17" s="295"/>
      <c r="N17" s="295"/>
      <c r="O17" s="295"/>
      <c r="P17" s="295"/>
      <c r="Q17" s="295"/>
    </row>
    <row r="18" spans="2:17" outlineLevel="1">
      <c r="B18" s="83" t="s">
        <v>628</v>
      </c>
      <c r="C18" s="188">
        <f>Assumptions!$J$117</f>
        <v>0.1</v>
      </c>
      <c r="D18" s="285" t="s">
        <v>629</v>
      </c>
      <c r="E18" s="117"/>
      <c r="F18" s="295"/>
      <c r="G18" s="295"/>
      <c r="H18" s="295"/>
      <c r="I18" s="295"/>
      <c r="J18" s="295"/>
      <c r="K18" s="295"/>
      <c r="L18" s="295"/>
      <c r="M18" s="295"/>
      <c r="N18" s="295"/>
      <c r="O18" s="295"/>
      <c r="P18" s="295"/>
      <c r="Q18" s="295"/>
    </row>
    <row r="19" spans="2:17" outlineLevel="1">
      <c r="B19" s="83" t="s">
        <v>630</v>
      </c>
      <c r="C19" s="188">
        <f>Assumptions!$K$117</f>
        <v>0.06</v>
      </c>
      <c r="D19" s="189"/>
      <c r="E19" s="117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</row>
    <row r="20" spans="2:17" outlineLevel="1">
      <c r="B20" s="83"/>
      <c r="C20" s="188"/>
      <c r="D20" s="189"/>
      <c r="E20" s="117"/>
      <c r="F20" s="295"/>
      <c r="G20" s="295"/>
      <c r="H20" s="295"/>
      <c r="I20" s="295"/>
      <c r="J20" s="295"/>
      <c r="K20" s="295"/>
      <c r="L20" s="295"/>
      <c r="M20" s="295"/>
      <c r="N20" s="295"/>
      <c r="O20" s="295"/>
      <c r="P20" s="295"/>
      <c r="Q20" s="295"/>
    </row>
    <row r="21" spans="2:17" outlineLevel="1">
      <c r="B21" s="111"/>
      <c r="C21" s="188"/>
      <c r="D21" s="190" t="s">
        <v>71</v>
      </c>
      <c r="E21" s="191" t="s">
        <v>631</v>
      </c>
      <c r="F21" s="295"/>
      <c r="G21" s="295"/>
      <c r="H21" s="295"/>
      <c r="I21" s="295"/>
      <c r="J21" s="295"/>
      <c r="K21" s="295"/>
      <c r="L21" s="295"/>
      <c r="M21" s="295"/>
      <c r="N21" s="295"/>
      <c r="O21" s="295"/>
      <c r="P21" s="295"/>
      <c r="Q21" s="295"/>
    </row>
    <row r="22" spans="2:17" outlineLevel="1">
      <c r="B22" s="111" t="s">
        <v>385</v>
      </c>
      <c r="C22" s="189"/>
      <c r="D22" s="188">
        <f>Assumptions!I127</f>
        <v>0.25</v>
      </c>
      <c r="E22" s="118">
        <f>1-D22</f>
        <v>0.75</v>
      </c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</row>
    <row r="23" spans="2:17" outlineLevel="1">
      <c r="B23" s="111" t="s">
        <v>386</v>
      </c>
      <c r="C23" s="189"/>
      <c r="D23" s="188">
        <f>Assumptions!I128</f>
        <v>0.25</v>
      </c>
      <c r="E23" s="118">
        <f>1-D23</f>
        <v>0.75</v>
      </c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</row>
    <row r="24" spans="2:17" outlineLevel="1">
      <c r="B24" s="111"/>
      <c r="C24" s="189"/>
      <c r="D24" s="188"/>
      <c r="E24" s="118"/>
      <c r="F24" s="295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</row>
    <row r="25" spans="2:17" outlineLevel="1">
      <c r="B25" s="114"/>
      <c r="C25" s="115" t="s">
        <v>632</v>
      </c>
      <c r="D25" s="115"/>
      <c r="E25" s="116"/>
      <c r="F25" s="295"/>
      <c r="G25" s="295"/>
      <c r="H25" s="295"/>
      <c r="I25" s="295"/>
      <c r="J25" s="295"/>
      <c r="K25" s="295"/>
      <c r="L25" s="295"/>
      <c r="M25" s="295"/>
      <c r="N25" s="295"/>
      <c r="O25" s="295"/>
      <c r="P25" s="295"/>
      <c r="Q25" s="295"/>
    </row>
    <row r="26" spans="2:17" outlineLevel="1">
      <c r="B26" s="83" t="s">
        <v>290</v>
      </c>
      <c r="C26" s="297">
        <f>Assumptions!I131</f>
        <v>0.99</v>
      </c>
      <c r="E26" s="118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</row>
    <row r="27" spans="2:17" outlineLevel="1">
      <c r="B27" s="111"/>
      <c r="C27" s="188"/>
      <c r="D27" s="190" t="s">
        <v>71</v>
      </c>
      <c r="E27" s="191" t="s">
        <v>631</v>
      </c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</row>
    <row r="28" spans="2:17" outlineLevel="1">
      <c r="B28" s="111" t="s">
        <v>385</v>
      </c>
      <c r="C28" s="189"/>
      <c r="D28" s="188">
        <f>Assumptions!I135</f>
        <v>0.25</v>
      </c>
      <c r="E28" s="118">
        <f>1-D28</f>
        <v>0.75</v>
      </c>
      <c r="F28" s="295"/>
      <c r="G28" s="295"/>
      <c r="H28" s="295"/>
      <c r="I28" s="295"/>
      <c r="J28" s="295"/>
      <c r="K28" s="295"/>
      <c r="L28" s="295"/>
      <c r="M28" s="295"/>
      <c r="N28" s="295"/>
      <c r="O28" s="295"/>
      <c r="P28" s="295"/>
      <c r="Q28" s="295"/>
    </row>
    <row r="29" spans="2:17" outlineLevel="1">
      <c r="B29" s="111" t="s">
        <v>386</v>
      </c>
      <c r="C29" s="189"/>
      <c r="D29" s="188">
        <f>Assumptions!I136</f>
        <v>0.25</v>
      </c>
      <c r="E29" s="118">
        <f>1-D29</f>
        <v>0.75</v>
      </c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5"/>
      <c r="Q29" s="295"/>
    </row>
    <row r="30" spans="2:17" outlineLevel="1">
      <c r="B30" s="113"/>
      <c r="C30" s="67"/>
      <c r="D30" s="120"/>
      <c r="E30" s="121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</row>
    <row r="31" spans="2:17">
      <c r="B31" s="65"/>
      <c r="C31" s="65"/>
      <c r="D31" s="144"/>
      <c r="E31" s="145"/>
      <c r="J31" s="119"/>
      <c r="K31" s="119"/>
      <c r="L31" s="119"/>
      <c r="M31" s="119"/>
      <c r="N31" s="119"/>
      <c r="O31" s="119"/>
      <c r="P31" s="119"/>
      <c r="Q31" s="119"/>
    </row>
    <row r="32" spans="2:17">
      <c r="B32" s="65"/>
      <c r="C32" s="65"/>
      <c r="D32" s="65"/>
      <c r="E32" s="65"/>
      <c r="F32" s="68">
        <f t="shared" ref="F32:Q32" si="0">ROUNDUP(F33/12,0)</f>
        <v>0</v>
      </c>
      <c r="G32" s="68">
        <f t="shared" si="0"/>
        <v>1</v>
      </c>
      <c r="H32" s="68">
        <f t="shared" si="0"/>
        <v>2</v>
      </c>
      <c r="I32" s="68">
        <f t="shared" si="0"/>
        <v>3</v>
      </c>
      <c r="J32" s="68">
        <f t="shared" si="0"/>
        <v>4</v>
      </c>
      <c r="K32" s="68">
        <f t="shared" si="0"/>
        <v>5</v>
      </c>
      <c r="L32" s="68">
        <f t="shared" si="0"/>
        <v>6</v>
      </c>
      <c r="M32" s="68">
        <f t="shared" si="0"/>
        <v>7</v>
      </c>
      <c r="N32" s="68">
        <f t="shared" si="0"/>
        <v>8</v>
      </c>
      <c r="O32" s="68">
        <f t="shared" si="0"/>
        <v>9</v>
      </c>
      <c r="P32" s="68">
        <f t="shared" si="0"/>
        <v>10</v>
      </c>
      <c r="Q32" s="68">
        <f t="shared" si="0"/>
        <v>11</v>
      </c>
    </row>
    <row r="33" spans="2:17">
      <c r="B33" s="464"/>
      <c r="C33" s="465"/>
      <c r="D33" s="465"/>
      <c r="E33" s="465"/>
      <c r="F33" s="466">
        <v>0</v>
      </c>
      <c r="G33" s="466">
        <f>F33+12</f>
        <v>12</v>
      </c>
      <c r="H33" s="466">
        <f>G33+12</f>
        <v>24</v>
      </c>
      <c r="I33" s="466">
        <f>H33+12</f>
        <v>36</v>
      </c>
      <c r="J33" s="466">
        <f>I33+12</f>
        <v>48</v>
      </c>
      <c r="K33" s="466">
        <f t="shared" ref="K33" si="1">J33+12</f>
        <v>60</v>
      </c>
      <c r="L33" s="466">
        <f t="shared" ref="L33" si="2">K33+12</f>
        <v>72</v>
      </c>
      <c r="M33" s="466">
        <f t="shared" ref="M33" si="3">L33+12</f>
        <v>84</v>
      </c>
      <c r="N33" s="466">
        <f t="shared" ref="N33" si="4">M33+12</f>
        <v>96</v>
      </c>
      <c r="O33" s="466">
        <f t="shared" ref="O33" si="5">N33+12</f>
        <v>108</v>
      </c>
      <c r="P33" s="466">
        <f t="shared" ref="P33" si="6">O33+12</f>
        <v>120</v>
      </c>
      <c r="Q33" s="466">
        <f t="shared" ref="Q33" si="7">P33+12</f>
        <v>132</v>
      </c>
    </row>
    <row r="34" spans="2:17">
      <c r="B34" s="464" t="s">
        <v>387</v>
      </c>
      <c r="C34" s="465"/>
      <c r="D34" s="465"/>
      <c r="E34" s="465"/>
      <c r="F34" s="467">
        <f>Assumptions!$E$16</f>
        <v>45657</v>
      </c>
      <c r="G34" s="467">
        <f>EOMONTH(F34,12)</f>
        <v>46022</v>
      </c>
      <c r="H34" s="467">
        <f>EOMONTH(G34,12)</f>
        <v>46387</v>
      </c>
      <c r="I34" s="467">
        <f>EOMONTH(H34,12)</f>
        <v>46752</v>
      </c>
      <c r="J34" s="467">
        <f>EOMONTH(I34,12)</f>
        <v>47118</v>
      </c>
      <c r="K34" s="467">
        <f t="shared" ref="K34" si="8">EOMONTH(J34,12)</f>
        <v>47483</v>
      </c>
      <c r="L34" s="467">
        <f t="shared" ref="L34" si="9">EOMONTH(K34,12)</f>
        <v>47848</v>
      </c>
      <c r="M34" s="467">
        <f t="shared" ref="M34" si="10">EOMONTH(L34,12)</f>
        <v>48213</v>
      </c>
      <c r="N34" s="467">
        <f t="shared" ref="N34" si="11">EOMONTH(M34,12)</f>
        <v>48579</v>
      </c>
      <c r="O34" s="467">
        <f t="shared" ref="O34" si="12">EOMONTH(N34,12)</f>
        <v>48944</v>
      </c>
      <c r="P34" s="467">
        <f t="shared" ref="P34" si="13">EOMONTH(O34,12)</f>
        <v>49309</v>
      </c>
      <c r="Q34" s="467">
        <f t="shared" ref="Q34" si="14">EOMONTH(P34,12)</f>
        <v>49674</v>
      </c>
    </row>
    <row r="36" spans="2:17">
      <c r="B36" s="69" t="s">
        <v>493</v>
      </c>
      <c r="C36" s="70">
        <f>C13</f>
        <v>0.2</v>
      </c>
      <c r="E36" s="71">
        <f>SUM(F36:KA36)</f>
        <v>707547.01658608287</v>
      </c>
      <c r="F36" s="71">
        <f>D13</f>
        <v>707547.01658608287</v>
      </c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</row>
    <row r="37" spans="2:17">
      <c r="B37" s="69" t="s">
        <v>494</v>
      </c>
      <c r="C37" s="70">
        <f>C14</f>
        <v>0.8</v>
      </c>
      <c r="E37" s="71">
        <f>SUM(F37:KA37)</f>
        <v>2830188.0663443315</v>
      </c>
      <c r="F37" s="71">
        <f>D14</f>
        <v>2830188.0663443315</v>
      </c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</row>
    <row r="38" spans="2:17">
      <c r="B38" s="84" t="s">
        <v>390</v>
      </c>
      <c r="C38" s="85"/>
      <c r="D38" s="84"/>
      <c r="E38" s="86">
        <f>SUM(F38:KA38)</f>
        <v>3537735.0829304145</v>
      </c>
      <c r="F38" s="86">
        <f t="shared" ref="F38:Q38" si="15">SUM(F36:F37)</f>
        <v>3537735.0829304145</v>
      </c>
      <c r="G38" s="86">
        <f t="shared" si="15"/>
        <v>0</v>
      </c>
      <c r="H38" s="86">
        <f t="shared" si="15"/>
        <v>0</v>
      </c>
      <c r="I38" s="86">
        <f t="shared" si="15"/>
        <v>0</v>
      </c>
      <c r="J38" s="86">
        <f t="shared" si="15"/>
        <v>0</v>
      </c>
      <c r="K38" s="86">
        <f t="shared" si="15"/>
        <v>0</v>
      </c>
      <c r="L38" s="86">
        <f t="shared" si="15"/>
        <v>0</v>
      </c>
      <c r="M38" s="86">
        <f t="shared" si="15"/>
        <v>0</v>
      </c>
      <c r="N38" s="86">
        <f t="shared" si="15"/>
        <v>0</v>
      </c>
      <c r="O38" s="86">
        <f t="shared" si="15"/>
        <v>0</v>
      </c>
      <c r="P38" s="86">
        <f t="shared" si="15"/>
        <v>0</v>
      </c>
      <c r="Q38" s="86">
        <f t="shared" si="15"/>
        <v>0</v>
      </c>
    </row>
    <row r="39" spans="2:17">
      <c r="B39" s="84" t="s">
        <v>391</v>
      </c>
      <c r="C39" s="84"/>
      <c r="D39" s="84"/>
      <c r="E39" s="86">
        <f>SUM(F39:KA39)</f>
        <v>7034772.5039047506</v>
      </c>
      <c r="F39" s="86">
        <f t="shared" ref="F39:Q39" si="16">IF(F40&lt;0,0,F40)</f>
        <v>0</v>
      </c>
      <c r="G39" s="86">
        <f t="shared" si="16"/>
        <v>255136.77799999987</v>
      </c>
      <c r="H39" s="86">
        <f t="shared" si="16"/>
        <v>271892.69431159989</v>
      </c>
      <c r="I39" s="86">
        <f t="shared" si="16"/>
        <v>237349.09655846184</v>
      </c>
      <c r="J39" s="86">
        <f t="shared" si="16"/>
        <v>257199.47451269033</v>
      </c>
      <c r="K39" s="86">
        <f t="shared" si="16"/>
        <v>6013194.4605219988</v>
      </c>
      <c r="L39" s="86">
        <f t="shared" si="16"/>
        <v>0</v>
      </c>
      <c r="M39" s="86">
        <f t="shared" si="16"/>
        <v>0</v>
      </c>
      <c r="N39" s="86">
        <f t="shared" si="16"/>
        <v>0</v>
      </c>
      <c r="O39" s="86">
        <f t="shared" si="16"/>
        <v>0</v>
      </c>
      <c r="P39" s="86">
        <f t="shared" si="16"/>
        <v>0</v>
      </c>
      <c r="Q39" s="86">
        <f t="shared" si="16"/>
        <v>0</v>
      </c>
    </row>
    <row r="40" spans="2:17">
      <c r="B40" s="84" t="s">
        <v>392</v>
      </c>
      <c r="C40" s="84"/>
      <c r="D40" s="84"/>
      <c r="E40" s="86">
        <f>SUM(F40:KA40)</f>
        <v>3497037.4209743366</v>
      </c>
      <c r="F40" s="86">
        <f>'Annual Proforma'!$I$104</f>
        <v>-3537735.082930414</v>
      </c>
      <c r="G40" s="86">
        <f>SUMIFS('Annual Proforma'!$104:$104,'Annual Proforma'!$13:$13,G$32)</f>
        <v>255136.77799999987</v>
      </c>
      <c r="H40" s="86">
        <f>SUMIFS('Annual Proforma'!$104:$104,'Annual Proforma'!$13:$13,H$32)</f>
        <v>271892.69431159989</v>
      </c>
      <c r="I40" s="86">
        <f>SUMIFS('Annual Proforma'!$104:$104,'Annual Proforma'!$13:$13,I$32)</f>
        <v>237349.09655846184</v>
      </c>
      <c r="J40" s="86">
        <f>SUMIFS('Annual Proforma'!$104:$104,'Annual Proforma'!$13:$13,J$32)</f>
        <v>257199.47451269033</v>
      </c>
      <c r="K40" s="86">
        <f>SUMIFS('Annual Proforma'!$104:$104,'Annual Proforma'!$13:$13,K$32)</f>
        <v>6013194.4605219988</v>
      </c>
      <c r="L40" s="86">
        <f>SUMIFS('Annual Proforma'!$104:$104,'Annual Proforma'!$13:$13,L$32)</f>
        <v>0</v>
      </c>
      <c r="M40" s="86">
        <f>SUMIFS('Annual Proforma'!$104:$104,'Annual Proforma'!$13:$13,M$32)</f>
        <v>0</v>
      </c>
      <c r="N40" s="86">
        <f>SUMIFS('Annual Proforma'!$104:$104,'Annual Proforma'!$13:$13,N$32)</f>
        <v>0</v>
      </c>
      <c r="O40" s="86">
        <f>SUMIFS('Annual Proforma'!$104:$104,'Annual Proforma'!$13:$13,O$32)</f>
        <v>0</v>
      </c>
      <c r="P40" s="86">
        <f>SUMIFS('Annual Proforma'!$104:$104,'Annual Proforma'!$13:$13,P$32)</f>
        <v>0</v>
      </c>
      <c r="Q40" s="86">
        <f>SUMIFS('Annual Proforma'!$104:$104,'Annual Proforma'!$13:$13,Q$32)</f>
        <v>0</v>
      </c>
    </row>
    <row r="41" spans="2:17">
      <c r="B41" s="72"/>
      <c r="C41" s="72"/>
      <c r="D41" s="72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</row>
    <row r="42" spans="2:17">
      <c r="B42" s="197" t="s">
        <v>248</v>
      </c>
      <c r="C42" s="72"/>
      <c r="D42" s="72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</row>
    <row r="43" spans="2:17">
      <c r="B43" s="476" t="s">
        <v>393</v>
      </c>
      <c r="C43" s="477">
        <f>IRR(F40:Q40)</f>
        <v>0.16302669690399507</v>
      </c>
      <c r="E43" s="74"/>
    </row>
    <row r="44" spans="2:17">
      <c r="B44" s="478" t="s">
        <v>394</v>
      </c>
      <c r="C44" s="479">
        <f>(E38+E40)/E38</f>
        <v>1.9884961250624884</v>
      </c>
      <c r="E44" s="75"/>
    </row>
    <row r="45" spans="2:17">
      <c r="E45" s="75"/>
    </row>
    <row r="46" spans="2:17">
      <c r="E46" s="75"/>
    </row>
    <row r="47" spans="2:17">
      <c r="B47" s="84" t="s">
        <v>272</v>
      </c>
      <c r="C47" s="84"/>
      <c r="D47" s="84"/>
      <c r="E47" s="86">
        <f>SUM(F47:KA47)</f>
        <v>-2238449.9881266169</v>
      </c>
      <c r="F47" s="86">
        <f>F40</f>
        <v>-3537735.082930414</v>
      </c>
      <c r="G47" s="86">
        <f>SUMIFS('Annual Proforma'!$125:$125,'Annual Proforma'!$13:$13,G$32)</f>
        <v>255136.77799999987</v>
      </c>
      <c r="H47" s="86">
        <f>SUMIFS('Annual Proforma'!$125:$125,'Annual Proforma'!$13:$13,H$32)</f>
        <v>271892.69431159989</v>
      </c>
      <c r="I47" s="86">
        <f>SUMIFS('Annual Proforma'!$125:$125,'Annual Proforma'!$13:$13,I$32)</f>
        <v>237349.09655846184</v>
      </c>
      <c r="J47" s="86">
        <f>SUMIFS('Annual Proforma'!$125:$125,'Annual Proforma'!$13:$13,J$32)</f>
        <v>257199.47451269033</v>
      </c>
      <c r="K47" s="86">
        <f>SUMIFS('Annual Proforma'!$125:$125,'Annual Proforma'!$13:$13,K$32)</f>
        <v>277707.05142104533</v>
      </c>
      <c r="L47" s="86">
        <f>SUMIFS('Annual Proforma'!$125:$125,'Annual Proforma'!$13:$13,L$32)</f>
        <v>0</v>
      </c>
      <c r="M47" s="86">
        <f>SUMIFS('Annual Proforma'!$125:$125,'Annual Proforma'!$13:$13,M$32)</f>
        <v>0</v>
      </c>
      <c r="N47" s="86">
        <f>SUMIFS('Annual Proforma'!$125:$125,'Annual Proforma'!$13:$13,N$32)</f>
        <v>0</v>
      </c>
      <c r="O47" s="86">
        <f>SUMIFS('Annual Proforma'!$125:$125,'Annual Proforma'!$13:$13,O$32)</f>
        <v>0</v>
      </c>
      <c r="P47" s="86">
        <f>SUMIFS('Annual Proforma'!$125:$125,'Annual Proforma'!$13:$13,P$32)</f>
        <v>0</v>
      </c>
      <c r="Q47" s="86">
        <f>SUMIFS('Annual Proforma'!$125:$125,'Annual Proforma'!$13:$13,Q$32)</f>
        <v>0</v>
      </c>
    </row>
    <row r="48" spans="2:17">
      <c r="B48" s="84" t="s">
        <v>372</v>
      </c>
      <c r="C48" s="84"/>
      <c r="D48" s="84"/>
      <c r="E48" s="86">
        <f>SUM(F48:KA48)</f>
        <v>0</v>
      </c>
      <c r="F48" s="86">
        <v>0</v>
      </c>
      <c r="G48" s="86">
        <f>SUMIFS('Annual Proforma'!$127:$127,'Annual Proforma'!$13:$13,G$32)</f>
        <v>0</v>
      </c>
      <c r="H48" s="86">
        <f>SUMIFS('Annual Proforma'!$127:$127,'Annual Proforma'!$13:$13,H$32)</f>
        <v>0</v>
      </c>
      <c r="I48" s="86">
        <f>SUMIFS('Annual Proforma'!$127:$127,'Annual Proforma'!$13:$13,I$32)</f>
        <v>0</v>
      </c>
      <c r="J48" s="86">
        <f>SUMIFS('Annual Proforma'!$127:$127,'Annual Proforma'!$13:$13,J$32)</f>
        <v>0</v>
      </c>
      <c r="K48" s="86">
        <f>SUMIFS('Annual Proforma'!$127:$127,'Annual Proforma'!$13:$13,K$32)</f>
        <v>0</v>
      </c>
      <c r="L48" s="86">
        <f>SUMIFS('Annual Proforma'!$127:$127,'Annual Proforma'!$13:$13,L$32)</f>
        <v>0</v>
      </c>
      <c r="M48" s="86">
        <f>SUMIFS('Annual Proforma'!$127:$127,'Annual Proforma'!$13:$13,M$32)</f>
        <v>0</v>
      </c>
      <c r="N48" s="86">
        <f>SUMIFS('Annual Proforma'!$127:$127,'Annual Proforma'!$13:$13,N$32)</f>
        <v>0</v>
      </c>
      <c r="O48" s="86">
        <f>SUMIFS('Annual Proforma'!$127:$127,'Annual Proforma'!$13:$13,O$32)</f>
        <v>0</v>
      </c>
      <c r="P48" s="86">
        <f>SUMIFS('Annual Proforma'!$127:$127,'Annual Proforma'!$13:$13,P$32)</f>
        <v>0</v>
      </c>
      <c r="Q48" s="86">
        <f>SUMIFS('Annual Proforma'!$127:$127,'Annual Proforma'!$13:$13,Q$32)</f>
        <v>0</v>
      </c>
    </row>
    <row r="49" spans="2:17">
      <c r="B49" s="84" t="s">
        <v>373</v>
      </c>
      <c r="C49" s="84"/>
      <c r="D49" s="84"/>
      <c r="E49" s="86">
        <f>SUM(F49:KA49)</f>
        <v>5735487.4091009535</v>
      </c>
      <c r="F49" s="86">
        <v>0</v>
      </c>
      <c r="G49" s="86">
        <f>SUMIFS('Annual Proforma'!$128:$128,'Annual Proforma'!$13:$13,G$32)</f>
        <v>0</v>
      </c>
      <c r="H49" s="86">
        <f>SUMIFS('Annual Proforma'!$128:$128,'Annual Proforma'!$13:$13,H$32)</f>
        <v>0</v>
      </c>
      <c r="I49" s="86">
        <f>SUMIFS('Annual Proforma'!$128:$128,'Annual Proforma'!$13:$13,I$32)</f>
        <v>0</v>
      </c>
      <c r="J49" s="86">
        <f>SUMIFS('Annual Proforma'!$128:$128,'Annual Proforma'!$13:$13,J$32)</f>
        <v>0</v>
      </c>
      <c r="K49" s="86">
        <f>SUMIFS('Annual Proforma'!$128:$128,'Annual Proforma'!$13:$13,K$32)</f>
        <v>5735487.4091009535</v>
      </c>
      <c r="L49" s="86">
        <f>SUMIFS('Annual Proforma'!$128:$128,'Annual Proforma'!$13:$13,L$32)</f>
        <v>0</v>
      </c>
      <c r="M49" s="86">
        <f>SUMIFS('Annual Proforma'!$128:$128,'Annual Proforma'!$13:$13,M$32)</f>
        <v>0</v>
      </c>
      <c r="N49" s="86">
        <f>SUMIFS('Annual Proforma'!$128:$128,'Annual Proforma'!$13:$13,N$32)</f>
        <v>0</v>
      </c>
      <c r="O49" s="86">
        <f>SUMIFS('Annual Proforma'!$128:$128,'Annual Proforma'!$13:$13,O$32)</f>
        <v>0</v>
      </c>
      <c r="P49" s="86">
        <f>SUMIFS('Annual Proforma'!$128:$128,'Annual Proforma'!$13:$13,P$32)</f>
        <v>0</v>
      </c>
      <c r="Q49" s="86">
        <f>SUMIFS('Annual Proforma'!$128:$128,'Annual Proforma'!$13:$13,Q$32)</f>
        <v>0</v>
      </c>
    </row>
    <row r="50" spans="2:17">
      <c r="E50" s="75"/>
    </row>
    <row r="51" spans="2:17">
      <c r="E51" s="75"/>
      <c r="F51" s="68">
        <f t="shared" ref="F51:Q51" si="17">ROUNDUP(F52/12,0)</f>
        <v>0</v>
      </c>
      <c r="G51" s="68">
        <f t="shared" si="17"/>
        <v>1</v>
      </c>
      <c r="H51" s="68">
        <f t="shared" si="17"/>
        <v>2</v>
      </c>
      <c r="I51" s="68">
        <f t="shared" si="17"/>
        <v>3</v>
      </c>
      <c r="J51" s="68">
        <f t="shared" si="17"/>
        <v>4</v>
      </c>
      <c r="K51" s="68">
        <f t="shared" si="17"/>
        <v>5</v>
      </c>
      <c r="L51" s="68">
        <f t="shared" si="17"/>
        <v>6</v>
      </c>
      <c r="M51" s="68">
        <f t="shared" si="17"/>
        <v>7</v>
      </c>
      <c r="N51" s="68">
        <f t="shared" si="17"/>
        <v>8</v>
      </c>
      <c r="O51" s="68">
        <f t="shared" si="17"/>
        <v>9</v>
      </c>
      <c r="P51" s="68">
        <f t="shared" si="17"/>
        <v>10</v>
      </c>
      <c r="Q51" s="68">
        <f t="shared" si="17"/>
        <v>11</v>
      </c>
    </row>
    <row r="52" spans="2:17">
      <c r="B52" s="464"/>
      <c r="C52" s="465"/>
      <c r="D52" s="465"/>
      <c r="E52" s="465"/>
      <c r="F52" s="466">
        <f t="shared" ref="F52:Q52" si="18">F33</f>
        <v>0</v>
      </c>
      <c r="G52" s="466">
        <f t="shared" si="18"/>
        <v>12</v>
      </c>
      <c r="H52" s="466">
        <f t="shared" si="18"/>
        <v>24</v>
      </c>
      <c r="I52" s="466">
        <f t="shared" si="18"/>
        <v>36</v>
      </c>
      <c r="J52" s="466">
        <f t="shared" si="18"/>
        <v>48</v>
      </c>
      <c r="K52" s="466">
        <f t="shared" si="18"/>
        <v>60</v>
      </c>
      <c r="L52" s="466">
        <f t="shared" si="18"/>
        <v>72</v>
      </c>
      <c r="M52" s="466">
        <f t="shared" si="18"/>
        <v>84</v>
      </c>
      <c r="N52" s="466">
        <f t="shared" si="18"/>
        <v>96</v>
      </c>
      <c r="O52" s="466">
        <f t="shared" si="18"/>
        <v>108</v>
      </c>
      <c r="P52" s="466">
        <f t="shared" si="18"/>
        <v>120</v>
      </c>
      <c r="Q52" s="466">
        <f t="shared" si="18"/>
        <v>132</v>
      </c>
    </row>
    <row r="53" spans="2:17">
      <c r="B53" s="464" t="s">
        <v>395</v>
      </c>
      <c r="C53" s="465"/>
      <c r="D53" s="465"/>
      <c r="E53" s="465"/>
      <c r="F53" s="467">
        <f t="shared" ref="F53:Q53" si="19">F34</f>
        <v>45657</v>
      </c>
      <c r="G53" s="467">
        <f t="shared" si="19"/>
        <v>46022</v>
      </c>
      <c r="H53" s="467">
        <f t="shared" si="19"/>
        <v>46387</v>
      </c>
      <c r="I53" s="467">
        <f t="shared" si="19"/>
        <v>46752</v>
      </c>
      <c r="J53" s="467">
        <f t="shared" si="19"/>
        <v>47118</v>
      </c>
      <c r="K53" s="467">
        <f t="shared" si="19"/>
        <v>47483</v>
      </c>
      <c r="L53" s="467">
        <f t="shared" si="19"/>
        <v>47848</v>
      </c>
      <c r="M53" s="467">
        <f t="shared" si="19"/>
        <v>48213</v>
      </c>
      <c r="N53" s="467">
        <f t="shared" si="19"/>
        <v>48579</v>
      </c>
      <c r="O53" s="467">
        <f t="shared" si="19"/>
        <v>48944</v>
      </c>
      <c r="P53" s="467">
        <f t="shared" si="19"/>
        <v>49309</v>
      </c>
      <c r="Q53" s="467">
        <f t="shared" si="19"/>
        <v>49674</v>
      </c>
    </row>
    <row r="54" spans="2:17"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</row>
    <row r="55" spans="2:17">
      <c r="B55" s="481" t="s">
        <v>482</v>
      </c>
      <c r="C55" s="475"/>
      <c r="D55" s="475"/>
      <c r="E55" s="475"/>
      <c r="F55" s="475"/>
      <c r="G55" s="482"/>
      <c r="H55" s="475"/>
      <c r="I55" s="475"/>
      <c r="J55" s="475"/>
      <c r="K55" s="475"/>
      <c r="L55" s="475"/>
      <c r="M55" s="475"/>
      <c r="N55" s="475"/>
      <c r="O55" s="475"/>
      <c r="P55" s="475"/>
      <c r="Q55" s="475"/>
    </row>
    <row r="56" spans="2:17"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</row>
    <row r="57" spans="2:17">
      <c r="B57" s="132" t="s">
        <v>505</v>
      </c>
      <c r="F57" s="71">
        <v>0</v>
      </c>
      <c r="G57" s="71">
        <f t="shared" ref="G57:Q57" si="20">F69</f>
        <v>707547.01658608287</v>
      </c>
      <c r="H57" s="71">
        <f t="shared" si="20"/>
        <v>707547.01658608287</v>
      </c>
      <c r="I57" s="71">
        <f t="shared" si="20"/>
        <v>707547.01658608287</v>
      </c>
      <c r="J57" s="71">
        <f t="shared" si="20"/>
        <v>707547.01658608287</v>
      </c>
      <c r="K57" s="71">
        <f t="shared" si="20"/>
        <v>707547.01658608287</v>
      </c>
      <c r="L57" s="71">
        <f t="shared" si="20"/>
        <v>0</v>
      </c>
      <c r="M57" s="71">
        <f t="shared" si="20"/>
        <v>0</v>
      </c>
      <c r="N57" s="71">
        <f t="shared" si="20"/>
        <v>0</v>
      </c>
      <c r="O57" s="71">
        <f t="shared" si="20"/>
        <v>0</v>
      </c>
      <c r="P57" s="71">
        <f t="shared" si="20"/>
        <v>0</v>
      </c>
      <c r="Q57" s="71">
        <f t="shared" si="20"/>
        <v>0</v>
      </c>
    </row>
    <row r="58" spans="2:17">
      <c r="B58" s="132" t="s">
        <v>507</v>
      </c>
      <c r="F58" s="71">
        <f t="shared" ref="F58:Q58" si="21">-MIN(0,-F36)</f>
        <v>707547.01658608287</v>
      </c>
      <c r="G58" s="71">
        <f t="shared" si="21"/>
        <v>0</v>
      </c>
      <c r="H58" s="71">
        <f t="shared" si="21"/>
        <v>0</v>
      </c>
      <c r="I58" s="71">
        <f t="shared" si="21"/>
        <v>0</v>
      </c>
      <c r="J58" s="71">
        <f t="shared" si="21"/>
        <v>0</v>
      </c>
      <c r="K58" s="71">
        <f t="shared" si="21"/>
        <v>0</v>
      </c>
      <c r="L58" s="71">
        <f t="shared" si="21"/>
        <v>0</v>
      </c>
      <c r="M58" s="71">
        <f t="shared" si="21"/>
        <v>0</v>
      </c>
      <c r="N58" s="71">
        <f t="shared" si="21"/>
        <v>0</v>
      </c>
      <c r="O58" s="71">
        <f t="shared" si="21"/>
        <v>0</v>
      </c>
      <c r="P58" s="71">
        <f t="shared" si="21"/>
        <v>0</v>
      </c>
      <c r="Q58" s="71">
        <f t="shared" si="21"/>
        <v>0</v>
      </c>
    </row>
    <row r="59" spans="2:17">
      <c r="B59" s="132" t="s">
        <v>508</v>
      </c>
      <c r="F59" s="71">
        <f t="shared" ref="F59:Q59" si="22">F57*$C$18</f>
        <v>0</v>
      </c>
      <c r="G59" s="71">
        <f t="shared" si="22"/>
        <v>70754.70165860829</v>
      </c>
      <c r="H59" s="71">
        <f t="shared" si="22"/>
        <v>70754.70165860829</v>
      </c>
      <c r="I59" s="71">
        <f t="shared" si="22"/>
        <v>70754.70165860829</v>
      </c>
      <c r="J59" s="71">
        <f t="shared" si="22"/>
        <v>70754.70165860829</v>
      </c>
      <c r="K59" s="71">
        <f t="shared" si="22"/>
        <v>70754.70165860829</v>
      </c>
      <c r="L59" s="71">
        <f t="shared" si="22"/>
        <v>0</v>
      </c>
      <c r="M59" s="71">
        <f t="shared" si="22"/>
        <v>0</v>
      </c>
      <c r="N59" s="71">
        <f t="shared" si="22"/>
        <v>0</v>
      </c>
      <c r="O59" s="71">
        <f t="shared" si="22"/>
        <v>0</v>
      </c>
      <c r="P59" s="71">
        <f t="shared" si="22"/>
        <v>0</v>
      </c>
      <c r="Q59" s="71">
        <f t="shared" si="22"/>
        <v>0</v>
      </c>
    </row>
    <row r="60" spans="2:17">
      <c r="B60" s="132" t="s">
        <v>509</v>
      </c>
      <c r="F60" s="71">
        <f t="shared" ref="F60:Q60" si="23">F59+E62</f>
        <v>0</v>
      </c>
      <c r="G60" s="71">
        <f t="shared" si="23"/>
        <v>70754.70165860829</v>
      </c>
      <c r="H60" s="71">
        <f t="shared" si="23"/>
        <v>70754.70165860829</v>
      </c>
      <c r="I60" s="71">
        <f t="shared" si="23"/>
        <v>70754.70165860829</v>
      </c>
      <c r="J60" s="71">
        <f t="shared" si="23"/>
        <v>70754.70165860829</v>
      </c>
      <c r="K60" s="71">
        <f t="shared" si="23"/>
        <v>70754.70165860829</v>
      </c>
      <c r="L60" s="71">
        <f t="shared" si="23"/>
        <v>0</v>
      </c>
      <c r="M60" s="71">
        <f t="shared" si="23"/>
        <v>0</v>
      </c>
      <c r="N60" s="71">
        <f t="shared" si="23"/>
        <v>0</v>
      </c>
      <c r="O60" s="71">
        <f t="shared" si="23"/>
        <v>0</v>
      </c>
      <c r="P60" s="71">
        <f t="shared" si="23"/>
        <v>0</v>
      </c>
      <c r="Q60" s="71">
        <f t="shared" si="23"/>
        <v>0</v>
      </c>
    </row>
    <row r="61" spans="2:17">
      <c r="B61" s="132" t="s">
        <v>510</v>
      </c>
      <c r="F61" s="71">
        <f t="shared" ref="F61:Q61" si="24">MIN(F60,MAX(F47,0))</f>
        <v>0</v>
      </c>
      <c r="G61" s="71">
        <f t="shared" si="24"/>
        <v>70754.70165860829</v>
      </c>
      <c r="H61" s="71">
        <f t="shared" si="24"/>
        <v>70754.70165860829</v>
      </c>
      <c r="I61" s="71">
        <f t="shared" si="24"/>
        <v>70754.70165860829</v>
      </c>
      <c r="J61" s="71">
        <f t="shared" si="24"/>
        <v>70754.70165860829</v>
      </c>
      <c r="K61" s="71">
        <f t="shared" si="24"/>
        <v>70754.70165860829</v>
      </c>
      <c r="L61" s="71">
        <f t="shared" si="24"/>
        <v>0</v>
      </c>
      <c r="M61" s="71">
        <f t="shared" si="24"/>
        <v>0</v>
      </c>
      <c r="N61" s="71">
        <f t="shared" si="24"/>
        <v>0</v>
      </c>
      <c r="O61" s="71">
        <f t="shared" si="24"/>
        <v>0</v>
      </c>
      <c r="P61" s="71">
        <f t="shared" si="24"/>
        <v>0</v>
      </c>
      <c r="Q61" s="71">
        <f t="shared" si="24"/>
        <v>0</v>
      </c>
    </row>
    <row r="62" spans="2:17">
      <c r="B62" s="132" t="s">
        <v>511</v>
      </c>
      <c r="F62" s="71">
        <f t="shared" ref="F62:Q62" si="25">F60-F61</f>
        <v>0</v>
      </c>
      <c r="G62" s="71">
        <f t="shared" si="25"/>
        <v>0</v>
      </c>
      <c r="H62" s="71">
        <f t="shared" si="25"/>
        <v>0</v>
      </c>
      <c r="I62" s="71">
        <f t="shared" si="25"/>
        <v>0</v>
      </c>
      <c r="J62" s="71">
        <f t="shared" si="25"/>
        <v>0</v>
      </c>
      <c r="K62" s="71">
        <f t="shared" si="25"/>
        <v>0</v>
      </c>
      <c r="L62" s="71">
        <f t="shared" si="25"/>
        <v>0</v>
      </c>
      <c r="M62" s="71">
        <f t="shared" si="25"/>
        <v>0</v>
      </c>
      <c r="N62" s="71">
        <f t="shared" si="25"/>
        <v>0</v>
      </c>
      <c r="O62" s="71">
        <f t="shared" si="25"/>
        <v>0</v>
      </c>
      <c r="P62" s="71">
        <f t="shared" si="25"/>
        <v>0</v>
      </c>
      <c r="Q62" s="71">
        <f t="shared" si="25"/>
        <v>0</v>
      </c>
    </row>
    <row r="63" spans="2:17">
      <c r="B63" s="278" t="s">
        <v>512</v>
      </c>
      <c r="F63" s="127">
        <f t="shared" ref="F63:Q63" si="26">F61</f>
        <v>0</v>
      </c>
      <c r="G63" s="127">
        <f t="shared" si="26"/>
        <v>70754.70165860829</v>
      </c>
      <c r="H63" s="127">
        <f t="shared" si="26"/>
        <v>70754.70165860829</v>
      </c>
      <c r="I63" s="127">
        <f t="shared" si="26"/>
        <v>70754.70165860829</v>
      </c>
      <c r="J63" s="127">
        <f t="shared" si="26"/>
        <v>70754.70165860829</v>
      </c>
      <c r="K63" s="127">
        <f t="shared" si="26"/>
        <v>70754.70165860829</v>
      </c>
      <c r="L63" s="127">
        <f t="shared" si="26"/>
        <v>0</v>
      </c>
      <c r="M63" s="127">
        <f t="shared" si="26"/>
        <v>0</v>
      </c>
      <c r="N63" s="127">
        <f t="shared" si="26"/>
        <v>0</v>
      </c>
      <c r="O63" s="127">
        <f t="shared" si="26"/>
        <v>0</v>
      </c>
      <c r="P63" s="127">
        <f t="shared" si="26"/>
        <v>0</v>
      </c>
      <c r="Q63" s="127">
        <f t="shared" si="26"/>
        <v>0</v>
      </c>
    </row>
    <row r="64" spans="2:17">
      <c r="B64" s="132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</row>
    <row r="65" spans="2:17">
      <c r="B65" s="279" t="s">
        <v>514</v>
      </c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</row>
    <row r="66" spans="2:17">
      <c r="B66" s="280" t="s">
        <v>515</v>
      </c>
      <c r="F66" s="71">
        <f t="shared" ref="F66:Q66" si="27">MIN(F62,MAX(F48+F49,0))</f>
        <v>0</v>
      </c>
      <c r="G66" s="71">
        <f t="shared" si="27"/>
        <v>0</v>
      </c>
      <c r="H66" s="71">
        <f t="shared" si="27"/>
        <v>0</v>
      </c>
      <c r="I66" s="71">
        <f t="shared" si="27"/>
        <v>0</v>
      </c>
      <c r="J66" s="71">
        <f t="shared" si="27"/>
        <v>0</v>
      </c>
      <c r="K66" s="71">
        <f t="shared" si="27"/>
        <v>0</v>
      </c>
      <c r="L66" s="71">
        <f t="shared" si="27"/>
        <v>0</v>
      </c>
      <c r="M66" s="71">
        <f t="shared" si="27"/>
        <v>0</v>
      </c>
      <c r="N66" s="71">
        <f t="shared" si="27"/>
        <v>0</v>
      </c>
      <c r="O66" s="71">
        <f t="shared" si="27"/>
        <v>0</v>
      </c>
      <c r="P66" s="71">
        <f t="shared" si="27"/>
        <v>0</v>
      </c>
      <c r="Q66" s="71">
        <f t="shared" si="27"/>
        <v>0</v>
      </c>
    </row>
    <row r="67" spans="2:17">
      <c r="B67" s="280" t="s">
        <v>517</v>
      </c>
      <c r="F67" s="71">
        <f t="shared" ref="F67:Q67" si="28">MIN(MAX(0,(F49-F66)),MAX(0,F57+F58))</f>
        <v>0</v>
      </c>
      <c r="G67" s="71">
        <f t="shared" si="28"/>
        <v>0</v>
      </c>
      <c r="H67" s="71">
        <f t="shared" si="28"/>
        <v>0</v>
      </c>
      <c r="I67" s="71">
        <f t="shared" si="28"/>
        <v>0</v>
      </c>
      <c r="J67" s="71">
        <f t="shared" si="28"/>
        <v>0</v>
      </c>
      <c r="K67" s="71">
        <f t="shared" si="28"/>
        <v>707547.01658608287</v>
      </c>
      <c r="L67" s="71">
        <f t="shared" si="28"/>
        <v>0</v>
      </c>
      <c r="M67" s="71">
        <f t="shared" si="28"/>
        <v>0</v>
      </c>
      <c r="N67" s="71">
        <f t="shared" si="28"/>
        <v>0</v>
      </c>
      <c r="O67" s="71">
        <f t="shared" si="28"/>
        <v>0</v>
      </c>
      <c r="P67" s="71">
        <f t="shared" si="28"/>
        <v>0</v>
      </c>
      <c r="Q67" s="71">
        <f t="shared" si="28"/>
        <v>0</v>
      </c>
    </row>
    <row r="68" spans="2:17">
      <c r="B68" s="280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</row>
    <row r="69" spans="2:17">
      <c r="B69" s="281" t="s">
        <v>518</v>
      </c>
      <c r="F69" s="282">
        <f>SUM(F$58:$F58)-SUM(F$67:$F67)</f>
        <v>707547.01658608287</v>
      </c>
      <c r="G69" s="282">
        <f>SUM($F$58:G58)-SUM($F$67:G67)</f>
        <v>707547.01658608287</v>
      </c>
      <c r="H69" s="282">
        <f>SUM($F$58:H58)-SUM($F$67:H67)</f>
        <v>707547.01658608287</v>
      </c>
      <c r="I69" s="282">
        <f>SUM($F$58:I58)-SUM($F$67:I67)</f>
        <v>707547.01658608287</v>
      </c>
      <c r="J69" s="282">
        <f>SUM($F$58:J58)-SUM($F$67:J67)</f>
        <v>707547.01658608287</v>
      </c>
      <c r="K69" s="282">
        <f>SUM($F$58:K58)-SUM($F$67:K67)</f>
        <v>0</v>
      </c>
      <c r="L69" s="282">
        <f>SUM($F$58:L58)-SUM($F$67:L67)</f>
        <v>0</v>
      </c>
      <c r="M69" s="282">
        <f>SUM($F$58:M58)-SUM($F$67:M67)</f>
        <v>0</v>
      </c>
      <c r="N69" s="282">
        <f>SUM($F$58:N58)-SUM($F$67:N67)</f>
        <v>0</v>
      </c>
      <c r="O69" s="282">
        <f>SUM($F$58:O58)-SUM($F$67:O67)</f>
        <v>0</v>
      </c>
      <c r="P69" s="282">
        <f>SUM($F$58:P58)-SUM($F$67:P67)</f>
        <v>0</v>
      </c>
      <c r="Q69" s="282">
        <f>SUM($F$58:Q58)-SUM($F$67:Q67)</f>
        <v>0</v>
      </c>
    </row>
    <row r="70" spans="2:17"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</row>
    <row r="71" spans="2:17">
      <c r="B71" s="283" t="s">
        <v>633</v>
      </c>
      <c r="C71" s="283"/>
      <c r="D71" s="283"/>
      <c r="E71" s="284"/>
      <c r="F71" s="284"/>
      <c r="G71" s="284"/>
      <c r="H71" s="284"/>
      <c r="I71" s="284"/>
      <c r="J71" s="284"/>
      <c r="K71" s="284"/>
      <c r="L71" s="284"/>
      <c r="M71" s="284"/>
      <c r="N71" s="284"/>
      <c r="O71" s="284"/>
      <c r="P71" s="284"/>
      <c r="Q71" s="284"/>
    </row>
    <row r="72" spans="2:17">
      <c r="B72" s="84" t="s">
        <v>272</v>
      </c>
      <c r="C72" s="84"/>
      <c r="D72" s="84"/>
      <c r="E72" s="86">
        <f>SUM(F72:KA72)</f>
        <v>945511.58651075594</v>
      </c>
      <c r="F72" s="86">
        <f t="shared" ref="F72:Q72" si="29">IF(F47&lt;0,0,F47-F61)</f>
        <v>0</v>
      </c>
      <c r="G72" s="86">
        <f t="shared" si="29"/>
        <v>184382.0763413916</v>
      </c>
      <c r="H72" s="86">
        <f t="shared" si="29"/>
        <v>201137.99265299161</v>
      </c>
      <c r="I72" s="86">
        <f t="shared" si="29"/>
        <v>166594.39489985356</v>
      </c>
      <c r="J72" s="86">
        <f t="shared" si="29"/>
        <v>186444.77285408205</v>
      </c>
      <c r="K72" s="86">
        <f t="shared" si="29"/>
        <v>206952.34976243705</v>
      </c>
      <c r="L72" s="86">
        <f t="shared" si="29"/>
        <v>0</v>
      </c>
      <c r="M72" s="86">
        <f t="shared" si="29"/>
        <v>0</v>
      </c>
      <c r="N72" s="86">
        <f t="shared" si="29"/>
        <v>0</v>
      </c>
      <c r="O72" s="86">
        <f t="shared" si="29"/>
        <v>0</v>
      </c>
      <c r="P72" s="86">
        <f t="shared" si="29"/>
        <v>0</v>
      </c>
      <c r="Q72" s="86">
        <f t="shared" si="29"/>
        <v>0</v>
      </c>
    </row>
    <row r="73" spans="2:17">
      <c r="B73" s="84" t="s">
        <v>634</v>
      </c>
      <c r="C73" s="84"/>
      <c r="D73" s="84"/>
      <c r="E73" s="86">
        <f>SUM(F73:KA73)</f>
        <v>0</v>
      </c>
      <c r="F73" s="86">
        <f t="shared" ref="F73:Q73" si="30">MAX(0,F48-F66)</f>
        <v>0</v>
      </c>
      <c r="G73" s="86">
        <f t="shared" si="30"/>
        <v>0</v>
      </c>
      <c r="H73" s="86">
        <f t="shared" si="30"/>
        <v>0</v>
      </c>
      <c r="I73" s="86">
        <f t="shared" si="30"/>
        <v>0</v>
      </c>
      <c r="J73" s="86">
        <f t="shared" si="30"/>
        <v>0</v>
      </c>
      <c r="K73" s="86">
        <f t="shared" si="30"/>
        <v>0</v>
      </c>
      <c r="L73" s="86">
        <f t="shared" si="30"/>
        <v>0</v>
      </c>
      <c r="M73" s="86">
        <f t="shared" si="30"/>
        <v>0</v>
      </c>
      <c r="N73" s="86">
        <f t="shared" si="30"/>
        <v>0</v>
      </c>
      <c r="O73" s="86">
        <f t="shared" si="30"/>
        <v>0</v>
      </c>
      <c r="P73" s="86">
        <f t="shared" si="30"/>
        <v>0</v>
      </c>
      <c r="Q73" s="86">
        <f t="shared" si="30"/>
        <v>0</v>
      </c>
    </row>
    <row r="74" spans="2:17">
      <c r="B74" s="84" t="s">
        <v>500</v>
      </c>
      <c r="C74" s="84"/>
      <c r="D74" s="84"/>
      <c r="E74" s="86">
        <f>SUM(F74:KA74)</f>
        <v>5027940.3925148705</v>
      </c>
      <c r="F74" s="86">
        <f t="shared" ref="F74:Q74" si="31">F49-F66-F67</f>
        <v>0</v>
      </c>
      <c r="G74" s="86">
        <f t="shared" si="31"/>
        <v>0</v>
      </c>
      <c r="H74" s="86">
        <f t="shared" si="31"/>
        <v>0</v>
      </c>
      <c r="I74" s="86">
        <f t="shared" si="31"/>
        <v>0</v>
      </c>
      <c r="J74" s="86">
        <f t="shared" si="31"/>
        <v>0</v>
      </c>
      <c r="K74" s="86">
        <f t="shared" si="31"/>
        <v>5027940.3925148705</v>
      </c>
      <c r="L74" s="86">
        <f t="shared" si="31"/>
        <v>0</v>
      </c>
      <c r="M74" s="86">
        <f t="shared" si="31"/>
        <v>0</v>
      </c>
      <c r="N74" s="86">
        <f t="shared" si="31"/>
        <v>0</v>
      </c>
      <c r="O74" s="86">
        <f t="shared" si="31"/>
        <v>0</v>
      </c>
      <c r="P74" s="86">
        <f t="shared" si="31"/>
        <v>0</v>
      </c>
      <c r="Q74" s="86">
        <f t="shared" si="31"/>
        <v>0</v>
      </c>
    </row>
    <row r="75" spans="2:17"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</row>
    <row r="76" spans="2:17">
      <c r="B76" s="481" t="s">
        <v>483</v>
      </c>
      <c r="C76" s="475"/>
      <c r="D76" s="475"/>
      <c r="E76" s="475"/>
      <c r="F76" s="475"/>
      <c r="G76" s="482"/>
      <c r="H76" s="475"/>
      <c r="I76" s="475"/>
      <c r="J76" s="475"/>
      <c r="K76" s="475"/>
      <c r="L76" s="475"/>
      <c r="M76" s="475"/>
      <c r="N76" s="475"/>
      <c r="O76" s="475"/>
      <c r="P76" s="475"/>
      <c r="Q76" s="475"/>
    </row>
    <row r="77" spans="2:17">
      <c r="F77" s="76"/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</row>
    <row r="78" spans="2:17">
      <c r="B78" s="122" t="s">
        <v>396</v>
      </c>
      <c r="G78" s="123"/>
    </row>
    <row r="79" spans="2:17">
      <c r="B79" s="124" t="s">
        <v>635</v>
      </c>
      <c r="F79" s="125">
        <v>0</v>
      </c>
      <c r="G79" s="126">
        <f t="shared" ref="G79:Q79" si="32">F113</f>
        <v>2830188.0663443315</v>
      </c>
      <c r="H79" s="126">
        <f t="shared" si="32"/>
        <v>2830188.0663443315</v>
      </c>
      <c r="I79" s="126">
        <f t="shared" si="32"/>
        <v>2830188.0663443315</v>
      </c>
      <c r="J79" s="126">
        <f t="shared" si="32"/>
        <v>2830188.0663443315</v>
      </c>
      <c r="K79" s="126">
        <f t="shared" si="32"/>
        <v>2830188.0663443315</v>
      </c>
      <c r="L79" s="126">
        <f t="shared" si="32"/>
        <v>0</v>
      </c>
      <c r="M79" s="126">
        <f t="shared" si="32"/>
        <v>0</v>
      </c>
      <c r="N79" s="126">
        <f t="shared" si="32"/>
        <v>0</v>
      </c>
      <c r="O79" s="126">
        <f t="shared" si="32"/>
        <v>0</v>
      </c>
      <c r="P79" s="126">
        <f t="shared" si="32"/>
        <v>0</v>
      </c>
      <c r="Q79" s="126">
        <f t="shared" si="32"/>
        <v>0</v>
      </c>
    </row>
    <row r="80" spans="2:17">
      <c r="B80" s="124" t="s">
        <v>636</v>
      </c>
      <c r="E80" s="127">
        <f>SUM(F80:KA80)</f>
        <v>849056.41990329942</v>
      </c>
      <c r="F80" s="126">
        <f t="shared" ref="F80:Q80" si="33">F79*$C$19</f>
        <v>0</v>
      </c>
      <c r="G80" s="126">
        <f t="shared" si="33"/>
        <v>169811.28398065988</v>
      </c>
      <c r="H80" s="126">
        <f t="shared" si="33"/>
        <v>169811.28398065988</v>
      </c>
      <c r="I80" s="126">
        <f t="shared" si="33"/>
        <v>169811.28398065988</v>
      </c>
      <c r="J80" s="126">
        <f t="shared" si="33"/>
        <v>169811.28398065988</v>
      </c>
      <c r="K80" s="126">
        <f t="shared" si="33"/>
        <v>169811.28398065988</v>
      </c>
      <c r="L80" s="126">
        <f t="shared" si="33"/>
        <v>0</v>
      </c>
      <c r="M80" s="126">
        <f t="shared" si="33"/>
        <v>0</v>
      </c>
      <c r="N80" s="126">
        <f t="shared" si="33"/>
        <v>0</v>
      </c>
      <c r="O80" s="126">
        <f t="shared" si="33"/>
        <v>0</v>
      </c>
      <c r="P80" s="126">
        <f t="shared" si="33"/>
        <v>0</v>
      </c>
      <c r="Q80" s="126">
        <f t="shared" si="33"/>
        <v>0</v>
      </c>
    </row>
    <row r="81" spans="2:17">
      <c r="B81" s="124" t="s">
        <v>399</v>
      </c>
      <c r="E81" s="75"/>
      <c r="F81" s="147">
        <f>E83+F80</f>
        <v>0</v>
      </c>
      <c r="G81" s="148">
        <f t="shared" ref="G81:Q81" si="34">F83+G80-F95</f>
        <v>169811.28398065988</v>
      </c>
      <c r="H81" s="148">
        <f t="shared" si="34"/>
        <v>169811.28398065988</v>
      </c>
      <c r="I81" s="148">
        <f t="shared" si="34"/>
        <v>169811.28398065988</v>
      </c>
      <c r="J81" s="148">
        <f t="shared" si="34"/>
        <v>173028.17306146619</v>
      </c>
      <c r="K81" s="148">
        <f t="shared" si="34"/>
        <v>169811.28398065988</v>
      </c>
      <c r="L81" s="148">
        <f t="shared" si="34"/>
        <v>0</v>
      </c>
      <c r="M81" s="148">
        <f t="shared" si="34"/>
        <v>0</v>
      </c>
      <c r="N81" s="148">
        <f t="shared" si="34"/>
        <v>0</v>
      </c>
      <c r="O81" s="148">
        <f t="shared" si="34"/>
        <v>0</v>
      </c>
      <c r="P81" s="148">
        <f t="shared" si="34"/>
        <v>0</v>
      </c>
      <c r="Q81" s="148">
        <f t="shared" si="34"/>
        <v>0</v>
      </c>
    </row>
    <row r="82" spans="2:17">
      <c r="B82" s="124" t="s">
        <v>400</v>
      </c>
      <c r="E82" s="127">
        <f>SUM(F82:KA82)</f>
        <v>849056.41990329942</v>
      </c>
      <c r="F82" s="126">
        <f t="shared" ref="F82:Q82" si="35">MIN(F81,MAX(F72,0))</f>
        <v>0</v>
      </c>
      <c r="G82" s="126">
        <f t="shared" si="35"/>
        <v>169811.28398065988</v>
      </c>
      <c r="H82" s="126">
        <f t="shared" si="35"/>
        <v>169811.28398065988</v>
      </c>
      <c r="I82" s="126">
        <f t="shared" si="35"/>
        <v>166594.39489985356</v>
      </c>
      <c r="J82" s="126">
        <f t="shared" si="35"/>
        <v>173028.17306146619</v>
      </c>
      <c r="K82" s="126">
        <f t="shared" si="35"/>
        <v>169811.28398065988</v>
      </c>
      <c r="L82" s="126">
        <f t="shared" si="35"/>
        <v>0</v>
      </c>
      <c r="M82" s="126">
        <f t="shared" si="35"/>
        <v>0</v>
      </c>
      <c r="N82" s="126">
        <f t="shared" si="35"/>
        <v>0</v>
      </c>
      <c r="O82" s="126">
        <f t="shared" si="35"/>
        <v>0</v>
      </c>
      <c r="P82" s="126">
        <f t="shared" si="35"/>
        <v>0</v>
      </c>
      <c r="Q82" s="126">
        <f t="shared" si="35"/>
        <v>0</v>
      </c>
    </row>
    <row r="83" spans="2:17">
      <c r="B83" s="124" t="s">
        <v>401</v>
      </c>
      <c r="E83" s="75"/>
      <c r="F83" s="126">
        <f t="shared" ref="F83:Q83" si="36">F81-F82</f>
        <v>0</v>
      </c>
      <c r="G83" s="126">
        <f t="shared" si="36"/>
        <v>0</v>
      </c>
      <c r="H83" s="126">
        <f t="shared" si="36"/>
        <v>0</v>
      </c>
      <c r="I83" s="126">
        <f t="shared" si="36"/>
        <v>3216.8890808063152</v>
      </c>
      <c r="J83" s="126">
        <f t="shared" si="36"/>
        <v>0</v>
      </c>
      <c r="K83" s="126">
        <f t="shared" si="36"/>
        <v>0</v>
      </c>
      <c r="L83" s="126">
        <f t="shared" si="36"/>
        <v>0</v>
      </c>
      <c r="M83" s="126">
        <f t="shared" si="36"/>
        <v>0</v>
      </c>
      <c r="N83" s="126">
        <f t="shared" si="36"/>
        <v>0</v>
      </c>
      <c r="O83" s="126">
        <f t="shared" si="36"/>
        <v>0</v>
      </c>
      <c r="P83" s="126">
        <f t="shared" si="36"/>
        <v>0</v>
      </c>
      <c r="Q83" s="126">
        <f t="shared" si="36"/>
        <v>0</v>
      </c>
    </row>
    <row r="84" spans="2:17">
      <c r="B84" s="124" t="s">
        <v>637</v>
      </c>
      <c r="E84" s="127">
        <f>SUM(F84:KA84)</f>
        <v>2830188.0663443315</v>
      </c>
      <c r="F84" s="126">
        <f t="shared" ref="F84:Q84" si="37">-MIN(0,-F37)</f>
        <v>2830188.0663443315</v>
      </c>
      <c r="G84" s="126">
        <f t="shared" si="37"/>
        <v>0</v>
      </c>
      <c r="H84" s="126">
        <f t="shared" si="37"/>
        <v>0</v>
      </c>
      <c r="I84" s="126">
        <f t="shared" si="37"/>
        <v>0</v>
      </c>
      <c r="J84" s="126">
        <f t="shared" si="37"/>
        <v>0</v>
      </c>
      <c r="K84" s="126">
        <f t="shared" si="37"/>
        <v>0</v>
      </c>
      <c r="L84" s="126">
        <f t="shared" si="37"/>
        <v>0</v>
      </c>
      <c r="M84" s="126">
        <f t="shared" si="37"/>
        <v>0</v>
      </c>
      <c r="N84" s="126">
        <f t="shared" si="37"/>
        <v>0</v>
      </c>
      <c r="O84" s="126">
        <f t="shared" si="37"/>
        <v>0</v>
      </c>
      <c r="P84" s="126">
        <f t="shared" si="37"/>
        <v>0</v>
      </c>
      <c r="Q84" s="126">
        <f t="shared" si="37"/>
        <v>0</v>
      </c>
    </row>
    <row r="85" spans="2:17">
      <c r="B85" s="128" t="s">
        <v>638</v>
      </c>
      <c r="C85" s="129"/>
      <c r="D85" s="129"/>
      <c r="E85" s="130">
        <f>SUM(F85:KA85)</f>
        <v>96455.166607456486</v>
      </c>
      <c r="F85" s="131">
        <f t="shared" ref="F85:Q85" si="38">MIN(MAX(0,F72-F82),(F106+F107+F108)/$E$22)</f>
        <v>0</v>
      </c>
      <c r="G85" s="131">
        <f t="shared" si="38"/>
        <v>14570.792360731721</v>
      </c>
      <c r="H85" s="131">
        <f t="shared" si="38"/>
        <v>31326.708672331733</v>
      </c>
      <c r="I85" s="131">
        <f t="shared" si="38"/>
        <v>0</v>
      </c>
      <c r="J85" s="131">
        <f t="shared" si="38"/>
        <v>13416.59979261586</v>
      </c>
      <c r="K85" s="131">
        <f t="shared" si="38"/>
        <v>37141.065781777172</v>
      </c>
      <c r="L85" s="131">
        <f t="shared" si="38"/>
        <v>0</v>
      </c>
      <c r="M85" s="131">
        <f t="shared" si="38"/>
        <v>0</v>
      </c>
      <c r="N85" s="131">
        <f t="shared" si="38"/>
        <v>0</v>
      </c>
      <c r="O85" s="131">
        <f t="shared" si="38"/>
        <v>0</v>
      </c>
      <c r="P85" s="131">
        <f t="shared" si="38"/>
        <v>0</v>
      </c>
      <c r="Q85" s="131">
        <f t="shared" si="38"/>
        <v>0</v>
      </c>
    </row>
    <row r="86" spans="2:17">
      <c r="B86" s="132" t="s">
        <v>404</v>
      </c>
      <c r="E86" s="127">
        <f>SUM(F86:KA86)</f>
        <v>24113.791651864121</v>
      </c>
      <c r="F86" s="126">
        <f t="shared" ref="F86:Q86" si="39">F85*$D$22</f>
        <v>0</v>
      </c>
      <c r="G86" s="126">
        <f t="shared" si="39"/>
        <v>3642.6980901829302</v>
      </c>
      <c r="H86" s="126">
        <f t="shared" si="39"/>
        <v>7831.6771680829333</v>
      </c>
      <c r="I86" s="126">
        <f t="shared" si="39"/>
        <v>0</v>
      </c>
      <c r="J86" s="126">
        <f t="shared" si="39"/>
        <v>3354.1499481539649</v>
      </c>
      <c r="K86" s="126">
        <f t="shared" si="39"/>
        <v>9285.2664454442929</v>
      </c>
      <c r="L86" s="126">
        <f t="shared" si="39"/>
        <v>0</v>
      </c>
      <c r="M86" s="126">
        <f t="shared" si="39"/>
        <v>0</v>
      </c>
      <c r="N86" s="126">
        <f t="shared" si="39"/>
        <v>0</v>
      </c>
      <c r="O86" s="126">
        <f t="shared" si="39"/>
        <v>0</v>
      </c>
      <c r="P86" s="126">
        <f t="shared" si="39"/>
        <v>0</v>
      </c>
      <c r="Q86" s="126">
        <f t="shared" si="39"/>
        <v>0</v>
      </c>
    </row>
    <row r="87" spans="2:17">
      <c r="B87" s="133" t="s">
        <v>639</v>
      </c>
      <c r="C87" s="134"/>
      <c r="D87" s="134"/>
      <c r="E87" s="135">
        <f>SUM(F87:KA87)</f>
        <v>72341.374955592357</v>
      </c>
      <c r="F87" s="136">
        <f t="shared" ref="F87:Q87" si="40">F85*$E$22</f>
        <v>0</v>
      </c>
      <c r="G87" s="136">
        <f t="shared" si="40"/>
        <v>10928.094270548791</v>
      </c>
      <c r="H87" s="136">
        <f t="shared" si="40"/>
        <v>23495.0315042488</v>
      </c>
      <c r="I87" s="136">
        <f t="shared" si="40"/>
        <v>0</v>
      </c>
      <c r="J87" s="136">
        <f t="shared" si="40"/>
        <v>10062.449844461895</v>
      </c>
      <c r="K87" s="136">
        <f t="shared" si="40"/>
        <v>27855.799336332879</v>
      </c>
      <c r="L87" s="136">
        <f t="shared" si="40"/>
        <v>0</v>
      </c>
      <c r="M87" s="136">
        <f t="shared" si="40"/>
        <v>0</v>
      </c>
      <c r="N87" s="136">
        <f t="shared" si="40"/>
        <v>0</v>
      </c>
      <c r="O87" s="136">
        <f t="shared" si="40"/>
        <v>0</v>
      </c>
      <c r="P87" s="136">
        <f t="shared" si="40"/>
        <v>0</v>
      </c>
      <c r="Q87" s="136">
        <f t="shared" si="40"/>
        <v>0</v>
      </c>
    </row>
    <row r="88" spans="2:17">
      <c r="B88" s="124" t="s">
        <v>640</v>
      </c>
      <c r="E88" s="75"/>
      <c r="F88" s="126">
        <f t="shared" ref="F88:Q88" si="41">MAX(0,F79+F84)</f>
        <v>2830188.0663443315</v>
      </c>
      <c r="G88" s="126">
        <f t="shared" si="41"/>
        <v>2830188.0663443315</v>
      </c>
      <c r="H88" s="126">
        <f t="shared" si="41"/>
        <v>2830188.0663443315</v>
      </c>
      <c r="I88" s="126">
        <f t="shared" si="41"/>
        <v>2830188.0663443315</v>
      </c>
      <c r="J88" s="126">
        <f t="shared" si="41"/>
        <v>2830188.0663443315</v>
      </c>
      <c r="K88" s="126">
        <f t="shared" si="41"/>
        <v>2830188.0663443315</v>
      </c>
      <c r="L88" s="126">
        <f t="shared" si="41"/>
        <v>0</v>
      </c>
      <c r="M88" s="126">
        <f t="shared" si="41"/>
        <v>0</v>
      </c>
      <c r="N88" s="126">
        <f t="shared" si="41"/>
        <v>0</v>
      </c>
      <c r="O88" s="126">
        <f t="shared" si="41"/>
        <v>0</v>
      </c>
      <c r="P88" s="126">
        <f t="shared" si="41"/>
        <v>0</v>
      </c>
      <c r="Q88" s="126">
        <f t="shared" si="41"/>
        <v>0</v>
      </c>
    </row>
    <row r="89" spans="2:17">
      <c r="B89" s="132"/>
      <c r="E89" s="75"/>
      <c r="F89" s="126"/>
      <c r="G89" s="126"/>
      <c r="H89" s="126"/>
      <c r="I89" s="126"/>
      <c r="J89" s="126"/>
      <c r="K89" s="126"/>
      <c r="L89" s="126"/>
      <c r="M89" s="126"/>
      <c r="N89" s="126"/>
      <c r="O89" s="126"/>
      <c r="P89" s="126"/>
      <c r="Q89" s="126"/>
    </row>
    <row r="90" spans="2:17">
      <c r="B90" s="128" t="s">
        <v>641</v>
      </c>
      <c r="C90" s="129"/>
      <c r="D90" s="129"/>
      <c r="E90" s="130">
        <f>SUM(F90:KA90)</f>
        <v>0</v>
      </c>
      <c r="F90" s="131">
        <f t="shared" ref="F90:Q90" si="42">F72-F82-F85</f>
        <v>0</v>
      </c>
      <c r="G90" s="131">
        <f t="shared" si="42"/>
        <v>0</v>
      </c>
      <c r="H90" s="131">
        <f t="shared" si="42"/>
        <v>0</v>
      </c>
      <c r="I90" s="131">
        <f t="shared" si="42"/>
        <v>0</v>
      </c>
      <c r="J90" s="131">
        <f t="shared" si="42"/>
        <v>0</v>
      </c>
      <c r="K90" s="131">
        <f t="shared" si="42"/>
        <v>0</v>
      </c>
      <c r="L90" s="131">
        <f t="shared" si="42"/>
        <v>0</v>
      </c>
      <c r="M90" s="131">
        <f t="shared" si="42"/>
        <v>0</v>
      </c>
      <c r="N90" s="131">
        <f t="shared" si="42"/>
        <v>0</v>
      </c>
      <c r="O90" s="131">
        <f t="shared" si="42"/>
        <v>0</v>
      </c>
      <c r="P90" s="131">
        <f t="shared" si="42"/>
        <v>0</v>
      </c>
      <c r="Q90" s="131">
        <f t="shared" si="42"/>
        <v>0</v>
      </c>
    </row>
    <row r="91" spans="2:17">
      <c r="B91" s="132" t="s">
        <v>404</v>
      </c>
      <c r="E91" s="127">
        <f>SUM(F91:KA91)</f>
        <v>0</v>
      </c>
      <c r="F91" s="126">
        <f t="shared" ref="F91:Q91" si="43">F90*$D$28</f>
        <v>0</v>
      </c>
      <c r="G91" s="126">
        <f t="shared" si="43"/>
        <v>0</v>
      </c>
      <c r="H91" s="126">
        <f t="shared" si="43"/>
        <v>0</v>
      </c>
      <c r="I91" s="126">
        <f t="shared" si="43"/>
        <v>0</v>
      </c>
      <c r="J91" s="126">
        <f t="shared" si="43"/>
        <v>0</v>
      </c>
      <c r="K91" s="126">
        <f t="shared" si="43"/>
        <v>0</v>
      </c>
      <c r="L91" s="126">
        <f t="shared" si="43"/>
        <v>0</v>
      </c>
      <c r="M91" s="126">
        <f t="shared" si="43"/>
        <v>0</v>
      </c>
      <c r="N91" s="126">
        <f t="shared" si="43"/>
        <v>0</v>
      </c>
      <c r="O91" s="126">
        <f t="shared" si="43"/>
        <v>0</v>
      </c>
      <c r="P91" s="126">
        <f t="shared" si="43"/>
        <v>0</v>
      </c>
      <c r="Q91" s="126">
        <f t="shared" si="43"/>
        <v>0</v>
      </c>
    </row>
    <row r="92" spans="2:17">
      <c r="B92" s="133" t="s">
        <v>639</v>
      </c>
      <c r="C92" s="134"/>
      <c r="D92" s="134"/>
      <c r="E92" s="135">
        <f>SUM(F92:KA92)</f>
        <v>0</v>
      </c>
      <c r="F92" s="136">
        <f t="shared" ref="F92:Q92" si="44">F90*$E$28</f>
        <v>0</v>
      </c>
      <c r="G92" s="136">
        <f t="shared" si="44"/>
        <v>0</v>
      </c>
      <c r="H92" s="136">
        <f t="shared" si="44"/>
        <v>0</v>
      </c>
      <c r="I92" s="136">
        <f t="shared" si="44"/>
        <v>0</v>
      </c>
      <c r="J92" s="136">
        <f t="shared" si="44"/>
        <v>0</v>
      </c>
      <c r="K92" s="136">
        <f t="shared" si="44"/>
        <v>0</v>
      </c>
      <c r="L92" s="136">
        <f t="shared" si="44"/>
        <v>0</v>
      </c>
      <c r="M92" s="136">
        <f t="shared" si="44"/>
        <v>0</v>
      </c>
      <c r="N92" s="136">
        <f t="shared" si="44"/>
        <v>0</v>
      </c>
      <c r="O92" s="136">
        <f t="shared" si="44"/>
        <v>0</v>
      </c>
      <c r="P92" s="136">
        <f t="shared" si="44"/>
        <v>0</v>
      </c>
      <c r="Q92" s="136">
        <f t="shared" si="44"/>
        <v>0</v>
      </c>
    </row>
    <row r="93" spans="2:17">
      <c r="B93" s="132"/>
      <c r="E93" s="75"/>
      <c r="F93" s="126"/>
      <c r="G93" s="126"/>
      <c r="H93" s="126"/>
      <c r="I93" s="126"/>
      <c r="J93" s="146"/>
      <c r="K93" s="126"/>
      <c r="L93" s="126"/>
      <c r="M93" s="126"/>
      <c r="N93" s="126"/>
      <c r="O93" s="126"/>
      <c r="P93" s="126"/>
      <c r="Q93" s="126"/>
    </row>
    <row r="94" spans="2:17">
      <c r="B94" s="137" t="s">
        <v>409</v>
      </c>
      <c r="E94" s="75"/>
      <c r="F94" s="126"/>
      <c r="G94" s="126"/>
      <c r="H94" s="126"/>
      <c r="I94" s="126"/>
      <c r="J94" s="126"/>
      <c r="K94" s="126"/>
      <c r="L94" s="126"/>
      <c r="M94" s="126"/>
      <c r="N94" s="126"/>
      <c r="O94" s="126"/>
      <c r="P94" s="126"/>
      <c r="Q94" s="126"/>
    </row>
    <row r="95" spans="2:17">
      <c r="B95" s="124" t="s">
        <v>410</v>
      </c>
      <c r="E95" s="127">
        <f>SUM(F95:KA95)</f>
        <v>0</v>
      </c>
      <c r="F95" s="126">
        <f t="shared" ref="F95:Q95" si="45">MIN(F83,MAX(F73+F74,0))</f>
        <v>0</v>
      </c>
      <c r="G95" s="126">
        <f t="shared" si="45"/>
        <v>0</v>
      </c>
      <c r="H95" s="126">
        <f t="shared" si="45"/>
        <v>0</v>
      </c>
      <c r="I95" s="126">
        <f t="shared" si="45"/>
        <v>0</v>
      </c>
      <c r="J95" s="126">
        <f t="shared" si="45"/>
        <v>0</v>
      </c>
      <c r="K95" s="126">
        <f t="shared" si="45"/>
        <v>0</v>
      </c>
      <c r="L95" s="126">
        <f t="shared" si="45"/>
        <v>0</v>
      </c>
      <c r="M95" s="126">
        <f t="shared" si="45"/>
        <v>0</v>
      </c>
      <c r="N95" s="126">
        <f t="shared" si="45"/>
        <v>0</v>
      </c>
      <c r="O95" s="126">
        <f t="shared" si="45"/>
        <v>0</v>
      </c>
      <c r="P95" s="126">
        <f t="shared" si="45"/>
        <v>0</v>
      </c>
      <c r="Q95" s="126">
        <f t="shared" si="45"/>
        <v>0</v>
      </c>
    </row>
    <row r="96" spans="2:17">
      <c r="B96" s="124" t="s">
        <v>642</v>
      </c>
      <c r="E96" s="127">
        <f>SUM(F96:KA96)</f>
        <v>2830188.0663443315</v>
      </c>
      <c r="F96" s="126">
        <f t="shared" ref="F96:Q96" si="46">MIN((F73+F74-F95),F88)</f>
        <v>0</v>
      </c>
      <c r="G96" s="126">
        <f t="shared" si="46"/>
        <v>0</v>
      </c>
      <c r="H96" s="126">
        <f t="shared" si="46"/>
        <v>0</v>
      </c>
      <c r="I96" s="126">
        <f t="shared" si="46"/>
        <v>0</v>
      </c>
      <c r="J96" s="126">
        <f t="shared" si="46"/>
        <v>0</v>
      </c>
      <c r="K96" s="126">
        <f t="shared" si="46"/>
        <v>2830188.0663443315</v>
      </c>
      <c r="L96" s="126">
        <f t="shared" si="46"/>
        <v>0</v>
      </c>
      <c r="M96" s="126">
        <f t="shared" si="46"/>
        <v>0</v>
      </c>
      <c r="N96" s="126">
        <f t="shared" si="46"/>
        <v>0</v>
      </c>
      <c r="O96" s="126">
        <f t="shared" si="46"/>
        <v>0</v>
      </c>
      <c r="P96" s="126">
        <f t="shared" si="46"/>
        <v>0</v>
      </c>
      <c r="Q96" s="126">
        <f t="shared" si="46"/>
        <v>0</v>
      </c>
    </row>
    <row r="97" spans="2:17">
      <c r="B97" s="128" t="s">
        <v>643</v>
      </c>
      <c r="C97" s="129"/>
      <c r="D97" s="129"/>
      <c r="E97" s="130">
        <f>SUM(F97:KA97)</f>
        <v>2197752.326170539</v>
      </c>
      <c r="F97" s="131">
        <f t="shared" ref="F97:Q97" si="47">MIN(F73+F74-F95-F96,-F110/$E$23)</f>
        <v>0</v>
      </c>
      <c r="G97" s="131">
        <f t="shared" si="47"/>
        <v>0</v>
      </c>
      <c r="H97" s="131">
        <f t="shared" si="47"/>
        <v>0</v>
      </c>
      <c r="I97" s="131">
        <f t="shared" si="47"/>
        <v>0</v>
      </c>
      <c r="J97" s="131">
        <f t="shared" si="47"/>
        <v>0</v>
      </c>
      <c r="K97" s="131">
        <f t="shared" si="47"/>
        <v>2197752.326170539</v>
      </c>
      <c r="L97" s="131">
        <f t="shared" si="47"/>
        <v>0</v>
      </c>
      <c r="M97" s="131">
        <f t="shared" si="47"/>
        <v>0</v>
      </c>
      <c r="N97" s="131">
        <f t="shared" si="47"/>
        <v>0</v>
      </c>
      <c r="O97" s="131">
        <f t="shared" si="47"/>
        <v>0</v>
      </c>
      <c r="P97" s="131">
        <f t="shared" si="47"/>
        <v>0</v>
      </c>
      <c r="Q97" s="131">
        <f t="shared" si="47"/>
        <v>0</v>
      </c>
    </row>
    <row r="98" spans="2:17">
      <c r="B98" s="132" t="s">
        <v>413</v>
      </c>
      <c r="E98" s="127">
        <f>SUM(F98:KA98)</f>
        <v>549438.08154263475</v>
      </c>
      <c r="F98" s="126">
        <f t="shared" ref="F98:Q98" si="48">F97*$D$23</f>
        <v>0</v>
      </c>
      <c r="G98" s="126">
        <f t="shared" si="48"/>
        <v>0</v>
      </c>
      <c r="H98" s="126">
        <f t="shared" si="48"/>
        <v>0</v>
      </c>
      <c r="I98" s="126">
        <f t="shared" si="48"/>
        <v>0</v>
      </c>
      <c r="J98" s="126">
        <f t="shared" si="48"/>
        <v>0</v>
      </c>
      <c r="K98" s="126">
        <f t="shared" si="48"/>
        <v>549438.08154263475</v>
      </c>
      <c r="L98" s="126">
        <f t="shared" si="48"/>
        <v>0</v>
      </c>
      <c r="M98" s="126">
        <f t="shared" si="48"/>
        <v>0</v>
      </c>
      <c r="N98" s="126">
        <f t="shared" si="48"/>
        <v>0</v>
      </c>
      <c r="O98" s="126">
        <f t="shared" si="48"/>
        <v>0</v>
      </c>
      <c r="P98" s="126">
        <f t="shared" si="48"/>
        <v>0</v>
      </c>
      <c r="Q98" s="126">
        <f t="shared" si="48"/>
        <v>0</v>
      </c>
    </row>
    <row r="99" spans="2:17">
      <c r="B99" s="133" t="s">
        <v>644</v>
      </c>
      <c r="C99" s="134"/>
      <c r="D99" s="134"/>
      <c r="E99" s="135">
        <f>SUM(F99:KA99)</f>
        <v>1648314.2446279041</v>
      </c>
      <c r="F99" s="136">
        <f t="shared" ref="F99:Q99" si="49">F97*$E$23</f>
        <v>0</v>
      </c>
      <c r="G99" s="136">
        <f t="shared" si="49"/>
        <v>0</v>
      </c>
      <c r="H99" s="136">
        <f t="shared" si="49"/>
        <v>0</v>
      </c>
      <c r="I99" s="136">
        <f t="shared" si="49"/>
        <v>0</v>
      </c>
      <c r="J99" s="136">
        <f t="shared" si="49"/>
        <v>0</v>
      </c>
      <c r="K99" s="136">
        <f t="shared" si="49"/>
        <v>1648314.2446279041</v>
      </c>
      <c r="L99" s="136">
        <f t="shared" si="49"/>
        <v>0</v>
      </c>
      <c r="M99" s="136">
        <f t="shared" si="49"/>
        <v>0</v>
      </c>
      <c r="N99" s="136">
        <f t="shared" si="49"/>
        <v>0</v>
      </c>
      <c r="O99" s="136">
        <f t="shared" si="49"/>
        <v>0</v>
      </c>
      <c r="P99" s="136">
        <f t="shared" si="49"/>
        <v>0</v>
      </c>
      <c r="Q99" s="136">
        <f t="shared" si="49"/>
        <v>0</v>
      </c>
    </row>
    <row r="100" spans="2:17">
      <c r="B100" s="132"/>
      <c r="E100" s="75"/>
      <c r="F100" s="126"/>
      <c r="G100" s="126"/>
      <c r="H100" s="126"/>
      <c r="I100" s="126"/>
      <c r="J100" s="126"/>
      <c r="K100" s="126"/>
      <c r="L100" s="126"/>
      <c r="M100" s="126"/>
      <c r="N100" s="126"/>
      <c r="O100" s="126"/>
      <c r="P100" s="126"/>
      <c r="Q100" s="126"/>
    </row>
    <row r="101" spans="2:17">
      <c r="B101" s="128" t="s">
        <v>645</v>
      </c>
      <c r="C101" s="129"/>
      <c r="D101" s="129"/>
      <c r="E101" s="130">
        <f>SUM(F101:KA101)</f>
        <v>0</v>
      </c>
      <c r="F101" s="131">
        <f t="shared" ref="F101:Q101" si="50">F73+F74-F95-F96-F97</f>
        <v>0</v>
      </c>
      <c r="G101" s="131">
        <f t="shared" si="50"/>
        <v>0</v>
      </c>
      <c r="H101" s="131">
        <f t="shared" si="50"/>
        <v>0</v>
      </c>
      <c r="I101" s="131">
        <f t="shared" si="50"/>
        <v>0</v>
      </c>
      <c r="J101" s="131">
        <f t="shared" si="50"/>
        <v>0</v>
      </c>
      <c r="K101" s="131">
        <f t="shared" si="50"/>
        <v>0</v>
      </c>
      <c r="L101" s="131">
        <f t="shared" si="50"/>
        <v>0</v>
      </c>
      <c r="M101" s="131">
        <f t="shared" si="50"/>
        <v>0</v>
      </c>
      <c r="N101" s="131">
        <f t="shared" si="50"/>
        <v>0</v>
      </c>
      <c r="O101" s="131">
        <f t="shared" si="50"/>
        <v>0</v>
      </c>
      <c r="P101" s="131">
        <f t="shared" si="50"/>
        <v>0</v>
      </c>
      <c r="Q101" s="131">
        <f t="shared" si="50"/>
        <v>0</v>
      </c>
    </row>
    <row r="102" spans="2:17">
      <c r="B102" s="132" t="s">
        <v>413</v>
      </c>
      <c r="E102" s="127">
        <f>SUM(F102:KA102)</f>
        <v>0</v>
      </c>
      <c r="F102" s="126">
        <f t="shared" ref="F102:Q102" si="51">F101*$D$29</f>
        <v>0</v>
      </c>
      <c r="G102" s="126">
        <f t="shared" si="51"/>
        <v>0</v>
      </c>
      <c r="H102" s="126">
        <f t="shared" si="51"/>
        <v>0</v>
      </c>
      <c r="I102" s="126">
        <f t="shared" si="51"/>
        <v>0</v>
      </c>
      <c r="J102" s="126">
        <f t="shared" si="51"/>
        <v>0</v>
      </c>
      <c r="K102" s="126">
        <f t="shared" si="51"/>
        <v>0</v>
      </c>
      <c r="L102" s="126">
        <f t="shared" si="51"/>
        <v>0</v>
      </c>
      <c r="M102" s="126">
        <f t="shared" si="51"/>
        <v>0</v>
      </c>
      <c r="N102" s="126">
        <f t="shared" si="51"/>
        <v>0</v>
      </c>
      <c r="O102" s="126">
        <f t="shared" si="51"/>
        <v>0</v>
      </c>
      <c r="P102" s="126">
        <f t="shared" si="51"/>
        <v>0</v>
      </c>
      <c r="Q102" s="126">
        <f t="shared" si="51"/>
        <v>0</v>
      </c>
    </row>
    <row r="103" spans="2:17">
      <c r="B103" s="133" t="s">
        <v>644</v>
      </c>
      <c r="C103" s="134"/>
      <c r="D103" s="134"/>
      <c r="E103" s="135">
        <f>SUM(F103:KA103)</f>
        <v>0</v>
      </c>
      <c r="F103" s="136">
        <f t="shared" ref="F103:Q103" si="52">F101*$E$29</f>
        <v>0</v>
      </c>
      <c r="G103" s="136">
        <f t="shared" si="52"/>
        <v>0</v>
      </c>
      <c r="H103" s="136">
        <f t="shared" si="52"/>
        <v>0</v>
      </c>
      <c r="I103" s="136">
        <f t="shared" si="52"/>
        <v>0</v>
      </c>
      <c r="J103" s="136">
        <f t="shared" si="52"/>
        <v>0</v>
      </c>
      <c r="K103" s="136">
        <f t="shared" si="52"/>
        <v>0</v>
      </c>
      <c r="L103" s="136">
        <f t="shared" si="52"/>
        <v>0</v>
      </c>
      <c r="M103" s="136">
        <f t="shared" si="52"/>
        <v>0</v>
      </c>
      <c r="N103" s="136">
        <f t="shared" si="52"/>
        <v>0</v>
      </c>
      <c r="O103" s="136">
        <f t="shared" si="52"/>
        <v>0</v>
      </c>
      <c r="P103" s="136">
        <f t="shared" si="52"/>
        <v>0</v>
      </c>
      <c r="Q103" s="136">
        <f t="shared" si="52"/>
        <v>0</v>
      </c>
    </row>
    <row r="104" spans="2:17">
      <c r="B104" s="132"/>
      <c r="E104" s="75"/>
      <c r="F104" s="126"/>
      <c r="G104" s="126"/>
      <c r="H104" s="126"/>
      <c r="I104" s="126"/>
      <c r="J104" s="126"/>
      <c r="K104" s="146"/>
      <c r="L104" s="126"/>
      <c r="M104" s="126"/>
      <c r="N104" s="126"/>
      <c r="O104" s="126"/>
      <c r="P104" s="126"/>
      <c r="Q104" s="126"/>
    </row>
    <row r="105" spans="2:17" s="207" customFormat="1" hidden="1" outlineLevel="1">
      <c r="B105" s="298" t="s">
        <v>646</v>
      </c>
      <c r="C105" s="143"/>
      <c r="D105" s="143"/>
      <c r="E105" s="187"/>
      <c r="F105" s="141"/>
      <c r="G105" s="141"/>
      <c r="H105" s="141"/>
      <c r="I105" s="141"/>
      <c r="J105" s="141"/>
      <c r="K105" s="141"/>
      <c r="L105" s="141"/>
      <c r="M105" s="141"/>
      <c r="N105" s="141"/>
      <c r="O105" s="141"/>
      <c r="P105" s="141"/>
      <c r="Q105" s="141"/>
    </row>
    <row r="106" spans="2:17" s="207" customFormat="1" hidden="1" outlineLevel="1">
      <c r="B106" s="299" t="s">
        <v>647</v>
      </c>
      <c r="C106" s="300"/>
      <c r="D106" s="300"/>
      <c r="E106" s="301"/>
      <c r="F106" s="302">
        <f>F79</f>
        <v>0</v>
      </c>
      <c r="G106" s="302">
        <f t="shared" ref="G106:Q106" si="53">F111</f>
        <v>2830188.0663443315</v>
      </c>
      <c r="H106" s="302">
        <f t="shared" si="53"/>
        <v>5451334.8737740107</v>
      </c>
      <c r="I106" s="302">
        <f t="shared" si="53"/>
        <v>10654850.083325373</v>
      </c>
      <c r="J106" s="302">
        <f t="shared" si="53"/>
        <v>21036557.270917639</v>
      </c>
      <c r="K106" s="302">
        <f t="shared" si="53"/>
        <v>41679658.34622018</v>
      </c>
      <c r="L106" s="302">
        <f t="shared" si="53"/>
        <v>78266350.714688927</v>
      </c>
      <c r="M106" s="302">
        <f t="shared" si="53"/>
        <v>155750037.92223096</v>
      </c>
      <c r="N106" s="302">
        <f t="shared" si="53"/>
        <v>309942575.46523964</v>
      </c>
      <c r="O106" s="302">
        <f t="shared" si="53"/>
        <v>616785725.17582691</v>
      </c>
      <c r="P106" s="302">
        <f t="shared" si="53"/>
        <v>1227403593.0998955</v>
      </c>
      <c r="Q106" s="302">
        <f t="shared" si="53"/>
        <v>2442533150.2687922</v>
      </c>
    </row>
    <row r="107" spans="2:17" s="207" customFormat="1" hidden="1" outlineLevel="1">
      <c r="B107" s="303" t="s">
        <v>648</v>
      </c>
      <c r="C107" s="143"/>
      <c r="D107" s="143"/>
      <c r="E107" s="187"/>
      <c r="F107" s="141">
        <f t="shared" ref="F107:Q107" si="54">F84</f>
        <v>2830188.0663443315</v>
      </c>
      <c r="G107" s="141">
        <f t="shared" si="54"/>
        <v>0</v>
      </c>
      <c r="H107" s="141">
        <f t="shared" si="54"/>
        <v>0</v>
      </c>
      <c r="I107" s="141">
        <f t="shared" si="54"/>
        <v>0</v>
      </c>
      <c r="J107" s="141">
        <f t="shared" si="54"/>
        <v>0</v>
      </c>
      <c r="K107" s="141">
        <f t="shared" si="54"/>
        <v>0</v>
      </c>
      <c r="L107" s="141">
        <f t="shared" si="54"/>
        <v>0</v>
      </c>
      <c r="M107" s="141">
        <f t="shared" si="54"/>
        <v>0</v>
      </c>
      <c r="N107" s="141">
        <f t="shared" si="54"/>
        <v>0</v>
      </c>
      <c r="O107" s="141">
        <f t="shared" si="54"/>
        <v>0</v>
      </c>
      <c r="P107" s="141">
        <f t="shared" si="54"/>
        <v>0</v>
      </c>
      <c r="Q107" s="141">
        <f t="shared" si="54"/>
        <v>0</v>
      </c>
    </row>
    <row r="108" spans="2:17" s="207" customFormat="1" hidden="1" outlineLevel="1">
      <c r="B108" s="303" t="s">
        <v>649</v>
      </c>
      <c r="C108" s="143"/>
      <c r="D108" s="143"/>
      <c r="E108" s="187"/>
      <c r="F108" s="141">
        <f t="shared" ref="F108:Q108" si="55">F106*$C$26</f>
        <v>0</v>
      </c>
      <c r="G108" s="141">
        <f t="shared" si="55"/>
        <v>2801886.1856808881</v>
      </c>
      <c r="H108" s="141">
        <f t="shared" si="55"/>
        <v>5396821.5250362707</v>
      </c>
      <c r="I108" s="141">
        <f t="shared" si="55"/>
        <v>10548301.582492119</v>
      </c>
      <c r="J108" s="141">
        <f t="shared" si="55"/>
        <v>20826191.698208462</v>
      </c>
      <c r="K108" s="141">
        <f t="shared" si="55"/>
        <v>41262861.762757979</v>
      </c>
      <c r="L108" s="141">
        <f t="shared" si="55"/>
        <v>77483687.207542032</v>
      </c>
      <c r="M108" s="141">
        <f t="shared" si="55"/>
        <v>154192537.54300866</v>
      </c>
      <c r="N108" s="141">
        <f t="shared" si="55"/>
        <v>306843149.71058726</v>
      </c>
      <c r="O108" s="141">
        <f t="shared" si="55"/>
        <v>610617867.92406869</v>
      </c>
      <c r="P108" s="141">
        <f t="shared" si="55"/>
        <v>1215129557.1688964</v>
      </c>
      <c r="Q108" s="141">
        <f t="shared" si="55"/>
        <v>2418107818.7661042</v>
      </c>
    </row>
    <row r="109" spans="2:17" s="207" customFormat="1" hidden="1" outlineLevel="1">
      <c r="B109" s="303" t="s">
        <v>650</v>
      </c>
      <c r="C109" s="143"/>
      <c r="D109" s="143"/>
      <c r="E109" s="187"/>
      <c r="F109" s="141">
        <f t="shared" ref="F109:Q109" si="56">-(F82+F87+F95+F96)</f>
        <v>0</v>
      </c>
      <c r="G109" s="141">
        <f t="shared" si="56"/>
        <v>-180739.37825120866</v>
      </c>
      <c r="H109" s="141">
        <f t="shared" si="56"/>
        <v>-193306.31548490867</v>
      </c>
      <c r="I109" s="141">
        <f t="shared" si="56"/>
        <v>-166594.39489985356</v>
      </c>
      <c r="J109" s="141">
        <f t="shared" si="56"/>
        <v>-183090.62290592809</v>
      </c>
      <c r="K109" s="141">
        <f t="shared" si="56"/>
        <v>-3027855.1496613245</v>
      </c>
      <c r="L109" s="141">
        <f t="shared" si="56"/>
        <v>0</v>
      </c>
      <c r="M109" s="141">
        <f t="shared" si="56"/>
        <v>0</v>
      </c>
      <c r="N109" s="141">
        <f t="shared" si="56"/>
        <v>0</v>
      </c>
      <c r="O109" s="141">
        <f t="shared" si="56"/>
        <v>0</v>
      </c>
      <c r="P109" s="141">
        <f t="shared" si="56"/>
        <v>0</v>
      </c>
      <c r="Q109" s="141">
        <f t="shared" si="56"/>
        <v>0</v>
      </c>
    </row>
    <row r="110" spans="2:17" s="273" customFormat="1" hidden="1" outlineLevel="1">
      <c r="B110" s="303" t="s">
        <v>651</v>
      </c>
      <c r="C110" s="143"/>
      <c r="D110" s="143"/>
      <c r="E110" s="187"/>
      <c r="F110" s="141">
        <f t="shared" ref="F110:Q110" si="57">-MIN((F73+F74-F95-F96)*$E$23,F106+F108+F109)</f>
        <v>0</v>
      </c>
      <c r="G110" s="141">
        <f t="shared" si="57"/>
        <v>0</v>
      </c>
      <c r="H110" s="141">
        <f t="shared" si="57"/>
        <v>0</v>
      </c>
      <c r="I110" s="141">
        <f t="shared" si="57"/>
        <v>0</v>
      </c>
      <c r="J110" s="141">
        <f t="shared" si="57"/>
        <v>0</v>
      </c>
      <c r="K110" s="141">
        <f t="shared" si="57"/>
        <v>-1648314.2446279041</v>
      </c>
      <c r="L110" s="141">
        <f t="shared" si="57"/>
        <v>0</v>
      </c>
      <c r="M110" s="141">
        <f t="shared" si="57"/>
        <v>0</v>
      </c>
      <c r="N110" s="141">
        <f t="shared" si="57"/>
        <v>0</v>
      </c>
      <c r="O110" s="141">
        <f t="shared" si="57"/>
        <v>0</v>
      </c>
      <c r="P110" s="141">
        <f t="shared" si="57"/>
        <v>0</v>
      </c>
      <c r="Q110" s="141">
        <f t="shared" si="57"/>
        <v>0</v>
      </c>
    </row>
    <row r="111" spans="2:17" s="308" customFormat="1" hidden="1" outlineLevel="1">
      <c r="B111" s="304" t="s">
        <v>652</v>
      </c>
      <c r="C111" s="305"/>
      <c r="D111" s="305"/>
      <c r="E111" s="306"/>
      <c r="F111" s="307">
        <f t="shared" ref="F111:Q111" si="58">SUM(F106:F110)</f>
        <v>2830188.0663443315</v>
      </c>
      <c r="G111" s="307">
        <f t="shared" si="58"/>
        <v>5451334.8737740107</v>
      </c>
      <c r="H111" s="307">
        <f t="shared" si="58"/>
        <v>10654850.083325373</v>
      </c>
      <c r="I111" s="307">
        <f t="shared" si="58"/>
        <v>21036557.270917639</v>
      </c>
      <c r="J111" s="307">
        <f t="shared" si="58"/>
        <v>41679658.34622018</v>
      </c>
      <c r="K111" s="307">
        <f t="shared" si="58"/>
        <v>78266350.714688927</v>
      </c>
      <c r="L111" s="307">
        <f t="shared" si="58"/>
        <v>155750037.92223096</v>
      </c>
      <c r="M111" s="307">
        <f t="shared" si="58"/>
        <v>309942575.46523964</v>
      </c>
      <c r="N111" s="307">
        <f t="shared" si="58"/>
        <v>616785725.17582691</v>
      </c>
      <c r="O111" s="307">
        <f t="shared" si="58"/>
        <v>1227403593.0998955</v>
      </c>
      <c r="P111" s="307">
        <f t="shared" si="58"/>
        <v>2442533150.2687922</v>
      </c>
      <c r="Q111" s="307">
        <f t="shared" si="58"/>
        <v>4860640969.0348969</v>
      </c>
    </row>
    <row r="112" spans="2:17" hidden="1" outlineLevel="1">
      <c r="B112" s="132"/>
      <c r="E112" s="75"/>
      <c r="F112" s="126"/>
      <c r="G112" s="126"/>
      <c r="H112" s="126"/>
      <c r="I112" s="126"/>
      <c r="J112" s="126"/>
      <c r="K112" s="126"/>
      <c r="L112" s="126"/>
      <c r="M112" s="126"/>
      <c r="N112" s="126"/>
      <c r="O112" s="126"/>
      <c r="P112" s="126"/>
      <c r="Q112" s="126"/>
    </row>
    <row r="113" spans="2:17" collapsed="1">
      <c r="B113" s="138" t="s">
        <v>653</v>
      </c>
      <c r="E113" s="75"/>
      <c r="F113" s="126">
        <f t="shared" ref="F113:Q113" si="59">F88-F96</f>
        <v>2830188.0663443315</v>
      </c>
      <c r="G113" s="126">
        <f t="shared" si="59"/>
        <v>2830188.0663443315</v>
      </c>
      <c r="H113" s="126">
        <f t="shared" si="59"/>
        <v>2830188.0663443315</v>
      </c>
      <c r="I113" s="126">
        <f t="shared" si="59"/>
        <v>2830188.0663443315</v>
      </c>
      <c r="J113" s="126">
        <f t="shared" si="59"/>
        <v>2830188.0663443315</v>
      </c>
      <c r="K113" s="126">
        <f t="shared" si="59"/>
        <v>0</v>
      </c>
      <c r="L113" s="126">
        <f t="shared" si="59"/>
        <v>0</v>
      </c>
      <c r="M113" s="126">
        <f t="shared" si="59"/>
        <v>0</v>
      </c>
      <c r="N113" s="126">
        <f t="shared" si="59"/>
        <v>0</v>
      </c>
      <c r="O113" s="126">
        <f t="shared" si="59"/>
        <v>0</v>
      </c>
      <c r="P113" s="126">
        <f t="shared" si="59"/>
        <v>0</v>
      </c>
      <c r="Q113" s="126">
        <f t="shared" si="59"/>
        <v>0</v>
      </c>
    </row>
    <row r="114" spans="2:17" hidden="1" outlineLevel="1">
      <c r="B114" s="132"/>
      <c r="E114" s="146"/>
      <c r="F114" s="126"/>
      <c r="G114" s="126"/>
      <c r="H114" s="126"/>
      <c r="I114" s="126"/>
      <c r="J114" s="126"/>
      <c r="K114" s="126"/>
      <c r="L114" s="126"/>
      <c r="M114" s="126"/>
      <c r="N114" s="126"/>
      <c r="O114" s="126"/>
      <c r="P114" s="126"/>
      <c r="Q114" s="126"/>
    </row>
    <row r="115" spans="2:17" hidden="1" outlineLevel="1">
      <c r="B115" s="139" t="s">
        <v>654</v>
      </c>
      <c r="E115" s="140">
        <f>SUM(F115:Q115)/AVERAGEIFS(F113:Q113,F113:Q113,"&gt;0")/COUNTIFS(F113:Q113,"&gt;0")</f>
        <v>0.06</v>
      </c>
      <c r="F115" s="141">
        <f t="shared" ref="F115:Q115" si="60">F82+F95</f>
        <v>0</v>
      </c>
      <c r="G115" s="141">
        <f t="shared" si="60"/>
        <v>169811.28398065988</v>
      </c>
      <c r="H115" s="141">
        <f t="shared" si="60"/>
        <v>169811.28398065988</v>
      </c>
      <c r="I115" s="141">
        <f t="shared" si="60"/>
        <v>166594.39489985356</v>
      </c>
      <c r="J115" s="141">
        <f t="shared" si="60"/>
        <v>173028.17306146619</v>
      </c>
      <c r="K115" s="141">
        <f t="shared" si="60"/>
        <v>169811.28398065988</v>
      </c>
      <c r="L115" s="141">
        <f t="shared" si="60"/>
        <v>0</v>
      </c>
      <c r="M115" s="141">
        <f t="shared" si="60"/>
        <v>0</v>
      </c>
      <c r="N115" s="141">
        <f t="shared" si="60"/>
        <v>0</v>
      </c>
      <c r="O115" s="141">
        <f t="shared" si="60"/>
        <v>0</v>
      </c>
      <c r="P115" s="141">
        <f t="shared" si="60"/>
        <v>0</v>
      </c>
      <c r="Q115" s="141">
        <f t="shared" si="60"/>
        <v>0</v>
      </c>
    </row>
    <row r="116" spans="2:17" s="207" customFormat="1" hidden="1" outlineLevel="1">
      <c r="B116" s="139" t="s">
        <v>655</v>
      </c>
      <c r="C116" s="143"/>
      <c r="E116" s="249">
        <f>IRR(F116:Q116)</f>
        <v>0.15110161358588026</v>
      </c>
      <c r="F116" s="141">
        <f t="shared" ref="F116:Q116" si="61">-F84+F82+F87+F95+F96+F99</f>
        <v>-2830188.0663443315</v>
      </c>
      <c r="G116" s="141">
        <f t="shared" si="61"/>
        <v>180739.37825120866</v>
      </c>
      <c r="H116" s="141">
        <f t="shared" si="61"/>
        <v>193306.31548490867</v>
      </c>
      <c r="I116" s="141">
        <f t="shared" si="61"/>
        <v>166594.39489985356</v>
      </c>
      <c r="J116" s="141">
        <f t="shared" si="61"/>
        <v>183090.62290592809</v>
      </c>
      <c r="K116" s="141">
        <f t="shared" si="61"/>
        <v>4676169.3942892291</v>
      </c>
      <c r="L116" s="141">
        <f t="shared" si="61"/>
        <v>0</v>
      </c>
      <c r="M116" s="141">
        <f t="shared" si="61"/>
        <v>0</v>
      </c>
      <c r="N116" s="141">
        <f t="shared" si="61"/>
        <v>0</v>
      </c>
      <c r="O116" s="141">
        <f t="shared" si="61"/>
        <v>0</v>
      </c>
      <c r="P116" s="141">
        <f t="shared" si="61"/>
        <v>0</v>
      </c>
      <c r="Q116" s="141">
        <f t="shared" si="61"/>
        <v>0</v>
      </c>
    </row>
    <row r="117" spans="2:17" collapsed="1">
      <c r="B117" s="142"/>
      <c r="E117" s="76"/>
      <c r="F117" s="71"/>
      <c r="G117" s="71"/>
      <c r="H117" s="71"/>
      <c r="I117" s="71"/>
      <c r="J117" s="71"/>
      <c r="K117" s="71"/>
      <c r="L117" s="71"/>
      <c r="M117" s="71"/>
      <c r="N117" s="71"/>
      <c r="O117" s="71"/>
      <c r="P117" s="71"/>
      <c r="Q117" s="71"/>
    </row>
    <row r="118" spans="2:17">
      <c r="B118" s="142"/>
      <c r="E118" s="76"/>
      <c r="F118" s="71"/>
      <c r="G118" s="71"/>
      <c r="H118" s="71"/>
      <c r="I118" s="71"/>
      <c r="J118" s="71"/>
      <c r="K118" s="71"/>
      <c r="L118" s="71"/>
      <c r="M118" s="71"/>
      <c r="N118" s="71"/>
      <c r="O118" s="71"/>
      <c r="P118" s="71"/>
      <c r="Q118" s="71"/>
    </row>
    <row r="119" spans="2:17">
      <c r="B119" s="142"/>
      <c r="E119" s="76"/>
      <c r="F119" s="68">
        <f t="shared" ref="F119:Q119" si="62">ROUNDUP(F120/12,0)</f>
        <v>0</v>
      </c>
      <c r="G119" s="68">
        <f t="shared" si="62"/>
        <v>1</v>
      </c>
      <c r="H119" s="68">
        <f t="shared" si="62"/>
        <v>2</v>
      </c>
      <c r="I119" s="68">
        <f t="shared" si="62"/>
        <v>3</v>
      </c>
      <c r="J119" s="68">
        <f t="shared" si="62"/>
        <v>4</v>
      </c>
      <c r="K119" s="68">
        <f t="shared" si="62"/>
        <v>5</v>
      </c>
      <c r="L119" s="68">
        <f t="shared" si="62"/>
        <v>6</v>
      </c>
      <c r="M119" s="68">
        <f t="shared" si="62"/>
        <v>7</v>
      </c>
      <c r="N119" s="68">
        <f t="shared" si="62"/>
        <v>8</v>
      </c>
      <c r="O119" s="68">
        <f t="shared" si="62"/>
        <v>9</v>
      </c>
      <c r="P119" s="68">
        <f t="shared" si="62"/>
        <v>10</v>
      </c>
      <c r="Q119" s="68">
        <f t="shared" si="62"/>
        <v>11</v>
      </c>
    </row>
    <row r="120" spans="2:17">
      <c r="B120" s="464"/>
      <c r="C120" s="465"/>
      <c r="D120" s="465"/>
      <c r="E120" s="465"/>
      <c r="F120" s="466">
        <f t="shared" ref="F120:Q120" si="63">F33</f>
        <v>0</v>
      </c>
      <c r="G120" s="466">
        <f t="shared" si="63"/>
        <v>12</v>
      </c>
      <c r="H120" s="466">
        <f t="shared" si="63"/>
        <v>24</v>
      </c>
      <c r="I120" s="466">
        <f t="shared" si="63"/>
        <v>36</v>
      </c>
      <c r="J120" s="466">
        <f t="shared" si="63"/>
        <v>48</v>
      </c>
      <c r="K120" s="466">
        <f t="shared" si="63"/>
        <v>60</v>
      </c>
      <c r="L120" s="466">
        <f t="shared" si="63"/>
        <v>72</v>
      </c>
      <c r="M120" s="466">
        <f t="shared" si="63"/>
        <v>84</v>
      </c>
      <c r="N120" s="466">
        <f t="shared" si="63"/>
        <v>96</v>
      </c>
      <c r="O120" s="466">
        <f t="shared" si="63"/>
        <v>108</v>
      </c>
      <c r="P120" s="466">
        <f t="shared" si="63"/>
        <v>120</v>
      </c>
      <c r="Q120" s="466">
        <f t="shared" si="63"/>
        <v>132</v>
      </c>
    </row>
    <row r="121" spans="2:17">
      <c r="B121" s="468" t="s">
        <v>418</v>
      </c>
      <c r="C121" s="465"/>
      <c r="D121" s="465"/>
      <c r="E121" s="465"/>
      <c r="F121" s="467">
        <f t="shared" ref="F121:Q121" si="64">F34</f>
        <v>45657</v>
      </c>
      <c r="G121" s="467">
        <f t="shared" si="64"/>
        <v>46022</v>
      </c>
      <c r="H121" s="467">
        <f t="shared" si="64"/>
        <v>46387</v>
      </c>
      <c r="I121" s="467">
        <f t="shared" si="64"/>
        <v>46752</v>
      </c>
      <c r="J121" s="467">
        <f t="shared" si="64"/>
        <v>47118</v>
      </c>
      <c r="K121" s="467">
        <f t="shared" si="64"/>
        <v>47483</v>
      </c>
      <c r="L121" s="467">
        <f t="shared" si="64"/>
        <v>47848</v>
      </c>
      <c r="M121" s="467">
        <f t="shared" si="64"/>
        <v>48213</v>
      </c>
      <c r="N121" s="467">
        <f t="shared" si="64"/>
        <v>48579</v>
      </c>
      <c r="O121" s="467">
        <f t="shared" si="64"/>
        <v>48944</v>
      </c>
      <c r="P121" s="467">
        <f t="shared" si="64"/>
        <v>49309</v>
      </c>
      <c r="Q121" s="467">
        <f t="shared" si="64"/>
        <v>49674</v>
      </c>
    </row>
    <row r="123" spans="2:17">
      <c r="B123" s="197" t="s">
        <v>419</v>
      </c>
    </row>
    <row r="124" spans="2:17">
      <c r="B124" s="469" t="s">
        <v>4</v>
      </c>
      <c r="C124" s="470">
        <f>IFERROR(IRR(F124:Q124),"n/a")</f>
        <v>0.16302669690399507</v>
      </c>
      <c r="F124" s="71">
        <f t="shared" ref="F124:Q124" si="65">F40</f>
        <v>-3537735.082930414</v>
      </c>
      <c r="G124" s="71">
        <f t="shared" si="65"/>
        <v>255136.77799999987</v>
      </c>
      <c r="H124" s="71">
        <f t="shared" si="65"/>
        <v>271892.69431159989</v>
      </c>
      <c r="I124" s="71">
        <f t="shared" si="65"/>
        <v>237349.09655846184</v>
      </c>
      <c r="J124" s="71">
        <f t="shared" si="65"/>
        <v>257199.47451269033</v>
      </c>
      <c r="K124" s="71">
        <f t="shared" si="65"/>
        <v>6013194.4605219988</v>
      </c>
      <c r="L124" s="71">
        <f t="shared" si="65"/>
        <v>0</v>
      </c>
      <c r="M124" s="71">
        <f t="shared" si="65"/>
        <v>0</v>
      </c>
      <c r="N124" s="71">
        <f t="shared" si="65"/>
        <v>0</v>
      </c>
      <c r="O124" s="71">
        <f t="shared" si="65"/>
        <v>0</v>
      </c>
      <c r="P124" s="71">
        <f t="shared" si="65"/>
        <v>0</v>
      </c>
      <c r="Q124" s="71">
        <f t="shared" si="65"/>
        <v>0</v>
      </c>
    </row>
    <row r="125" spans="2:17">
      <c r="B125" s="471" t="s">
        <v>420</v>
      </c>
      <c r="C125" s="472">
        <f>SUM(F124:KA124)</f>
        <v>3497037.4209743366</v>
      </c>
    </row>
    <row r="126" spans="2:17">
      <c r="B126" s="471" t="s">
        <v>421</v>
      </c>
      <c r="C126" s="472">
        <f>-SUMIF(F124:KA124,"&lt;0",F124:KA124)</f>
        <v>3537735.082930414</v>
      </c>
    </row>
    <row r="127" spans="2:17">
      <c r="B127" s="473" t="s">
        <v>5</v>
      </c>
      <c r="C127" s="474">
        <f>(C126+C125)/C126</f>
        <v>1.9884961250624889</v>
      </c>
    </row>
    <row r="130" spans="2:19">
      <c r="B130" s="197" t="s">
        <v>656</v>
      </c>
    </row>
    <row r="131" spans="2:19">
      <c r="B131" s="469" t="s">
        <v>4</v>
      </c>
      <c r="C131" s="470">
        <f>IFERROR(IRR(F131:Q131),"n/a")</f>
        <v>0.10000000000000009</v>
      </c>
      <c r="F131" s="71">
        <f t="shared" ref="F131:Q131" si="66">-F58+F61+F66+F67</f>
        <v>-707547.01658608287</v>
      </c>
      <c r="G131" s="71">
        <f t="shared" si="66"/>
        <v>70754.70165860829</v>
      </c>
      <c r="H131" s="71">
        <f t="shared" si="66"/>
        <v>70754.70165860829</v>
      </c>
      <c r="I131" s="71">
        <f t="shared" si="66"/>
        <v>70754.70165860829</v>
      </c>
      <c r="J131" s="71">
        <f t="shared" si="66"/>
        <v>70754.70165860829</v>
      </c>
      <c r="K131" s="71">
        <f t="shared" si="66"/>
        <v>778301.71824469115</v>
      </c>
      <c r="L131" s="71">
        <f t="shared" si="66"/>
        <v>0</v>
      </c>
      <c r="M131" s="71">
        <f t="shared" si="66"/>
        <v>0</v>
      </c>
      <c r="N131" s="71">
        <f t="shared" si="66"/>
        <v>0</v>
      </c>
      <c r="O131" s="71">
        <f t="shared" si="66"/>
        <v>0</v>
      </c>
      <c r="P131" s="71">
        <f t="shared" si="66"/>
        <v>0</v>
      </c>
      <c r="Q131" s="71">
        <f t="shared" si="66"/>
        <v>0</v>
      </c>
    </row>
    <row r="132" spans="2:19">
      <c r="B132" s="471" t="s">
        <v>420</v>
      </c>
      <c r="C132" s="472">
        <f>SUM(F131:KA131)</f>
        <v>353773.50829304138</v>
      </c>
      <c r="E132" s="248" t="s">
        <v>657</v>
      </c>
      <c r="G132" s="249">
        <f>G158</f>
        <v>0.1</v>
      </c>
      <c r="H132" s="249">
        <f t="shared" ref="H132:J132" si="67">H158</f>
        <v>0.1</v>
      </c>
      <c r="I132" s="249">
        <f t="shared" si="67"/>
        <v>0.1</v>
      </c>
      <c r="J132" s="249">
        <f t="shared" si="67"/>
        <v>0.1</v>
      </c>
      <c r="K132" s="249">
        <f t="shared" ref="K132:Q132" si="68">K158</f>
        <v>0.1</v>
      </c>
      <c r="L132" s="249">
        <f t="shared" si="68"/>
        <v>0</v>
      </c>
      <c r="M132" s="249">
        <f t="shared" si="68"/>
        <v>0</v>
      </c>
      <c r="N132" s="249">
        <f t="shared" si="68"/>
        <v>0</v>
      </c>
      <c r="O132" s="249">
        <f t="shared" si="68"/>
        <v>0</v>
      </c>
      <c r="P132" s="249">
        <f t="shared" si="68"/>
        <v>0</v>
      </c>
      <c r="Q132" s="249">
        <f t="shared" si="68"/>
        <v>0</v>
      </c>
      <c r="S132" s="250">
        <f>E158</f>
        <v>0.1</v>
      </c>
    </row>
    <row r="133" spans="2:19">
      <c r="B133" s="471" t="s">
        <v>421</v>
      </c>
      <c r="C133" s="472">
        <f>-SUMIF(F131:KA131,"&lt;0",F131:KA131)</f>
        <v>707547.01658608287</v>
      </c>
      <c r="S133" s="176" t="s">
        <v>423</v>
      </c>
    </row>
    <row r="134" spans="2:19">
      <c r="B134" s="473" t="s">
        <v>5</v>
      </c>
      <c r="C134" s="474">
        <f>IFERROR((C133+C132)/C133,"n/a")</f>
        <v>1.5</v>
      </c>
    </row>
    <row r="137" spans="2:19">
      <c r="B137" s="197" t="s">
        <v>658</v>
      </c>
    </row>
    <row r="138" spans="2:19">
      <c r="B138" s="469" t="s">
        <v>4</v>
      </c>
      <c r="C138" s="470">
        <f>IFERROR(IRR(F138:Q138),"n/a")</f>
        <v>0.15110161358588026</v>
      </c>
      <c r="F138" s="71">
        <f t="shared" ref="F138:Q138" si="69">-F84+F82+F87+F95+F96+F99+F92+F103</f>
        <v>-2830188.0663443315</v>
      </c>
      <c r="G138" s="71">
        <f t="shared" si="69"/>
        <v>180739.37825120866</v>
      </c>
      <c r="H138" s="71">
        <f t="shared" si="69"/>
        <v>193306.31548490867</v>
      </c>
      <c r="I138" s="71">
        <f t="shared" si="69"/>
        <v>166594.39489985356</v>
      </c>
      <c r="J138" s="71">
        <f t="shared" si="69"/>
        <v>183090.62290592809</v>
      </c>
      <c r="K138" s="71">
        <f t="shared" si="69"/>
        <v>4676169.3942892291</v>
      </c>
      <c r="L138" s="71">
        <f t="shared" si="69"/>
        <v>0</v>
      </c>
      <c r="M138" s="71">
        <f t="shared" si="69"/>
        <v>0</v>
      </c>
      <c r="N138" s="71">
        <f t="shared" si="69"/>
        <v>0</v>
      </c>
      <c r="O138" s="71">
        <f t="shared" si="69"/>
        <v>0</v>
      </c>
      <c r="P138" s="71">
        <f t="shared" si="69"/>
        <v>0</v>
      </c>
      <c r="Q138" s="71">
        <f t="shared" si="69"/>
        <v>0</v>
      </c>
    </row>
    <row r="139" spans="2:19">
      <c r="B139" s="471" t="s">
        <v>420</v>
      </c>
      <c r="C139" s="472">
        <f>SUM(F138:KA138)</f>
        <v>2569712.0394867966</v>
      </c>
      <c r="E139" s="248" t="s">
        <v>657</v>
      </c>
      <c r="G139" s="249">
        <f>G167</f>
        <v>6.3861260811782117E-2</v>
      </c>
      <c r="H139" s="249">
        <f t="shared" ref="H139:J139" si="70">H167</f>
        <v>6.830157959594417E-2</v>
      </c>
      <c r="I139" s="249">
        <f t="shared" si="70"/>
        <v>5.886336561196745E-2</v>
      </c>
      <c r="J139" s="249">
        <f t="shared" si="70"/>
        <v>6.4692034103027193E-2</v>
      </c>
      <c r="K139" s="249">
        <f t="shared" ref="K139:Q139" si="71">K167</f>
        <v>6.9842384563621379E-2</v>
      </c>
      <c r="L139" s="249">
        <f t="shared" si="71"/>
        <v>0</v>
      </c>
      <c r="M139" s="249">
        <f t="shared" si="71"/>
        <v>0</v>
      </c>
      <c r="N139" s="249">
        <f t="shared" si="71"/>
        <v>0</v>
      </c>
      <c r="O139" s="249">
        <f t="shared" si="71"/>
        <v>0</v>
      </c>
      <c r="P139" s="249">
        <f t="shared" si="71"/>
        <v>0</v>
      </c>
      <c r="Q139" s="249">
        <f t="shared" si="71"/>
        <v>0</v>
      </c>
      <c r="S139" s="250">
        <f>E167</f>
        <v>6.5112124937268451E-2</v>
      </c>
    </row>
    <row r="140" spans="2:19">
      <c r="B140" s="471" t="s">
        <v>421</v>
      </c>
      <c r="C140" s="472">
        <f>-SUMIF(F138:KA138,"&lt;0",F138:KA138)</f>
        <v>2830188.0663443315</v>
      </c>
      <c r="S140" s="176" t="s">
        <v>423</v>
      </c>
    </row>
    <row r="141" spans="2:19">
      <c r="B141" s="473" t="s">
        <v>5</v>
      </c>
      <c r="C141" s="474">
        <f>(C140+C139)/C140</f>
        <v>1.9079651172460832</v>
      </c>
    </row>
    <row r="144" spans="2:19">
      <c r="B144" s="197" t="s">
        <v>427</v>
      </c>
    </row>
    <row r="145" spans="2:17">
      <c r="B145" s="469" t="s">
        <v>4</v>
      </c>
      <c r="C145" s="470" t="str">
        <f>IFERROR(IRR(F145:Q145),"n/a")</f>
        <v>n/a</v>
      </c>
      <c r="F145" s="71">
        <f t="shared" ref="F145:Q145" si="72">F86+F98+F91+F102</f>
        <v>0</v>
      </c>
      <c r="G145" s="71">
        <f t="shared" si="72"/>
        <v>3642.6980901829302</v>
      </c>
      <c r="H145" s="71">
        <f t="shared" si="72"/>
        <v>7831.6771680829333</v>
      </c>
      <c r="I145" s="71">
        <f t="shared" si="72"/>
        <v>0</v>
      </c>
      <c r="J145" s="71">
        <f t="shared" si="72"/>
        <v>3354.1499481539649</v>
      </c>
      <c r="K145" s="71">
        <f t="shared" si="72"/>
        <v>558723.34798807907</v>
      </c>
      <c r="L145" s="71">
        <f t="shared" si="72"/>
        <v>0</v>
      </c>
      <c r="M145" s="71">
        <f t="shared" si="72"/>
        <v>0</v>
      </c>
      <c r="N145" s="71">
        <f t="shared" si="72"/>
        <v>0</v>
      </c>
      <c r="O145" s="71">
        <f t="shared" si="72"/>
        <v>0</v>
      </c>
      <c r="P145" s="71">
        <f t="shared" si="72"/>
        <v>0</v>
      </c>
      <c r="Q145" s="71">
        <f t="shared" si="72"/>
        <v>0</v>
      </c>
    </row>
    <row r="146" spans="2:17">
      <c r="B146" s="471" t="s">
        <v>420</v>
      </c>
      <c r="C146" s="472">
        <f>SUM(F145:KA145)</f>
        <v>573551.87319449894</v>
      </c>
      <c r="F146" s="71"/>
      <c r="G146" s="71"/>
      <c r="H146" s="71"/>
      <c r="I146" s="71"/>
      <c r="J146" s="71"/>
      <c r="K146" s="71"/>
      <c r="L146" s="71"/>
      <c r="M146" s="71"/>
      <c r="N146" s="71"/>
      <c r="O146" s="71"/>
      <c r="P146" s="71"/>
      <c r="Q146" s="71"/>
    </row>
    <row r="147" spans="2:17">
      <c r="B147" s="471" t="s">
        <v>421</v>
      </c>
      <c r="C147" s="472" t="s">
        <v>49</v>
      </c>
      <c r="F147" s="71"/>
      <c r="G147" s="71"/>
      <c r="H147" s="71"/>
      <c r="I147" s="71"/>
      <c r="J147" s="71"/>
      <c r="K147" s="71"/>
      <c r="L147" s="71"/>
      <c r="M147" s="71"/>
      <c r="N147" s="71"/>
      <c r="O147" s="71"/>
      <c r="P147" s="71"/>
      <c r="Q147" s="71"/>
    </row>
    <row r="148" spans="2:17">
      <c r="B148" s="473" t="s">
        <v>5</v>
      </c>
      <c r="C148" s="474" t="str">
        <f>IFERROR((C147+C146)/C147,"n/a")</f>
        <v>n/a</v>
      </c>
      <c r="F148" s="71"/>
      <c r="G148" s="71"/>
      <c r="H148" s="71"/>
      <c r="I148" s="71"/>
      <c r="J148" s="71"/>
      <c r="K148" s="71"/>
      <c r="L148" s="71"/>
      <c r="M148" s="71"/>
      <c r="N148" s="71"/>
      <c r="O148" s="71"/>
      <c r="P148" s="71"/>
      <c r="Q148" s="71"/>
    </row>
    <row r="151" spans="2:17">
      <c r="B151" s="483" t="s">
        <v>429</v>
      </c>
      <c r="C151" s="484">
        <f>SUM(F40:Q40)-C146-C132-C139</f>
        <v>0</v>
      </c>
    </row>
    <row r="152" spans="2:17">
      <c r="B152" s="483" t="s">
        <v>429</v>
      </c>
      <c r="C152" s="484">
        <f>E40-E47-E49-E48</f>
        <v>0</v>
      </c>
    </row>
    <row r="156" spans="2:17" hidden="1" outlineLevel="2">
      <c r="B156" s="201" t="s">
        <v>482</v>
      </c>
    </row>
    <row r="157" spans="2:17" hidden="1" outlineLevel="2">
      <c r="B157" s="202" t="s">
        <v>430</v>
      </c>
      <c r="C157"/>
      <c r="D157"/>
      <c r="E157"/>
      <c r="F157" s="127">
        <f t="shared" ref="F157:Q157" si="73">F61</f>
        <v>0</v>
      </c>
      <c r="G157" s="127">
        <f t="shared" si="73"/>
        <v>70754.70165860829</v>
      </c>
      <c r="H157" s="127">
        <f t="shared" si="73"/>
        <v>70754.70165860829</v>
      </c>
      <c r="I157" s="127">
        <f t="shared" si="73"/>
        <v>70754.70165860829</v>
      </c>
      <c r="J157" s="127">
        <f t="shared" si="73"/>
        <v>70754.70165860829</v>
      </c>
      <c r="K157" s="127">
        <f t="shared" si="73"/>
        <v>70754.70165860829</v>
      </c>
      <c r="L157" s="127">
        <f t="shared" si="73"/>
        <v>0</v>
      </c>
      <c r="M157" s="127">
        <f t="shared" si="73"/>
        <v>0</v>
      </c>
      <c r="N157" s="127">
        <f t="shared" si="73"/>
        <v>0</v>
      </c>
      <c r="O157" s="127">
        <f t="shared" si="73"/>
        <v>0</v>
      </c>
      <c r="P157" s="127">
        <f t="shared" si="73"/>
        <v>0</v>
      </c>
      <c r="Q157" s="127">
        <f t="shared" si="73"/>
        <v>0</v>
      </c>
    </row>
    <row r="158" spans="2:17" hidden="1" outlineLevel="2">
      <c r="B158" s="202" t="s">
        <v>431</v>
      </c>
      <c r="C158"/>
      <c r="D158"/>
      <c r="E158" s="175">
        <f>IFERROR(SUM(F158:Q158)/'Sensitivity Analysis'!$V$13,"n/a")</f>
        <v>0.1</v>
      </c>
      <c r="F158" s="174">
        <f>F157/$D$13</f>
        <v>0</v>
      </c>
      <c r="G158" s="174">
        <f t="shared" ref="G158:J158" si="74">G157/$D$13</f>
        <v>0.1</v>
      </c>
      <c r="H158" s="174">
        <f t="shared" si="74"/>
        <v>0.1</v>
      </c>
      <c r="I158" s="174">
        <f t="shared" si="74"/>
        <v>0.1</v>
      </c>
      <c r="J158" s="174">
        <f t="shared" si="74"/>
        <v>0.1</v>
      </c>
      <c r="K158" s="174">
        <f t="shared" ref="K158:Q158" si="75">K157/$D$13</f>
        <v>0.1</v>
      </c>
      <c r="L158" s="174">
        <f t="shared" si="75"/>
        <v>0</v>
      </c>
      <c r="M158" s="174">
        <f t="shared" si="75"/>
        <v>0</v>
      </c>
      <c r="N158" s="174">
        <f t="shared" si="75"/>
        <v>0</v>
      </c>
      <c r="O158" s="174">
        <f t="shared" si="75"/>
        <v>0</v>
      </c>
      <c r="P158" s="174">
        <f t="shared" si="75"/>
        <v>0</v>
      </c>
      <c r="Q158" s="174">
        <f t="shared" si="75"/>
        <v>0</v>
      </c>
    </row>
    <row r="159" spans="2:17" hidden="1" outlineLevel="2">
      <c r="B159" s="202"/>
      <c r="E159" s="176" t="s">
        <v>423</v>
      </c>
    </row>
    <row r="160" spans="2:17" hidden="1" outlineLevel="2">
      <c r="B160" s="202" t="s">
        <v>432</v>
      </c>
      <c r="F160" s="127"/>
      <c r="G160" s="127">
        <f t="shared" ref="G160:Q160" si="76">G131-G157</f>
        <v>0</v>
      </c>
      <c r="H160" s="127">
        <f t="shared" si="76"/>
        <v>0</v>
      </c>
      <c r="I160" s="127">
        <f t="shared" si="76"/>
        <v>0</v>
      </c>
      <c r="J160" s="127">
        <f t="shared" si="76"/>
        <v>0</v>
      </c>
      <c r="K160" s="127">
        <f t="shared" si="76"/>
        <v>707547.01658608287</v>
      </c>
      <c r="L160" s="127">
        <f t="shared" si="76"/>
        <v>0</v>
      </c>
      <c r="M160" s="127">
        <f t="shared" si="76"/>
        <v>0</v>
      </c>
      <c r="N160" s="127">
        <f t="shared" si="76"/>
        <v>0</v>
      </c>
      <c r="O160" s="127">
        <f t="shared" si="76"/>
        <v>0</v>
      </c>
      <c r="P160" s="127">
        <f t="shared" si="76"/>
        <v>0</v>
      </c>
      <c r="Q160" s="127">
        <f t="shared" si="76"/>
        <v>0</v>
      </c>
    </row>
    <row r="161" spans="2:17" hidden="1" outlineLevel="2">
      <c r="B161" s="202"/>
      <c r="F161" s="127"/>
      <c r="G161" s="127"/>
      <c r="H161" s="127"/>
      <c r="I161" s="127"/>
      <c r="J161" s="127"/>
      <c r="K161" s="127"/>
      <c r="L161" s="127"/>
      <c r="M161" s="127"/>
      <c r="N161" s="127"/>
      <c r="O161" s="127"/>
      <c r="P161" s="127"/>
      <c r="Q161" s="127"/>
    </row>
    <row r="162" spans="2:17" hidden="1" outlineLevel="2">
      <c r="B162" s="202" t="s">
        <v>433</v>
      </c>
      <c r="E162" s="204">
        <f>'Executive Summary'!$N$10</f>
        <v>100000</v>
      </c>
      <c r="F162" s="127"/>
      <c r="G162" s="127">
        <f t="shared" ref="G162:J162" si="77">($E162/$D$13)*G157</f>
        <v>10000</v>
      </c>
      <c r="H162" s="127">
        <f t="shared" si="77"/>
        <v>10000</v>
      </c>
      <c r="I162" s="127">
        <f t="shared" si="77"/>
        <v>10000</v>
      </c>
      <c r="J162" s="127">
        <f t="shared" si="77"/>
        <v>10000</v>
      </c>
      <c r="K162" s="127">
        <f t="shared" ref="K162:Q162" si="78">($E162/$D$13)*K157</f>
        <v>10000</v>
      </c>
      <c r="L162" s="127">
        <f t="shared" si="78"/>
        <v>0</v>
      </c>
      <c r="M162" s="127">
        <f t="shared" si="78"/>
        <v>0</v>
      </c>
      <c r="N162" s="127">
        <f t="shared" si="78"/>
        <v>0</v>
      </c>
      <c r="O162" s="127">
        <f t="shared" si="78"/>
        <v>0</v>
      </c>
      <c r="P162" s="127">
        <f t="shared" si="78"/>
        <v>0</v>
      </c>
      <c r="Q162" s="127">
        <f t="shared" si="78"/>
        <v>0</v>
      </c>
    </row>
    <row r="163" spans="2:17" hidden="1" outlineLevel="2">
      <c r="B163" s="202" t="s">
        <v>434</v>
      </c>
      <c r="F163" s="127"/>
      <c r="G163" s="127">
        <f t="shared" ref="G163:J163" si="79">($E162/$D$13)*G160</f>
        <v>0</v>
      </c>
      <c r="H163" s="127">
        <f t="shared" si="79"/>
        <v>0</v>
      </c>
      <c r="I163" s="127">
        <f t="shared" si="79"/>
        <v>0</v>
      </c>
      <c r="J163" s="127">
        <f t="shared" si="79"/>
        <v>0</v>
      </c>
      <c r="K163" s="127">
        <f t="shared" ref="K163:Q163" si="80">($E162/$D$13)*K160</f>
        <v>100000</v>
      </c>
      <c r="L163" s="127">
        <f t="shared" si="80"/>
        <v>0</v>
      </c>
      <c r="M163" s="127">
        <f t="shared" si="80"/>
        <v>0</v>
      </c>
      <c r="N163" s="127">
        <f t="shared" si="80"/>
        <v>0</v>
      </c>
      <c r="O163" s="127">
        <f t="shared" si="80"/>
        <v>0</v>
      </c>
      <c r="P163" s="127">
        <f t="shared" si="80"/>
        <v>0</v>
      </c>
      <c r="Q163" s="127">
        <f t="shared" si="80"/>
        <v>0</v>
      </c>
    </row>
    <row r="164" spans="2:17" hidden="1" outlineLevel="2">
      <c r="B164" s="143"/>
    </row>
    <row r="165" spans="2:17" hidden="1" outlineLevel="2">
      <c r="B165" s="201" t="s">
        <v>483</v>
      </c>
    </row>
    <row r="166" spans="2:17" hidden="1" outlineLevel="2">
      <c r="B166" s="202" t="s">
        <v>430</v>
      </c>
      <c r="C166"/>
      <c r="D166"/>
      <c r="E166"/>
      <c r="F166" s="127">
        <f t="shared" ref="F166:Q166" si="81">F82+F87+F92</f>
        <v>0</v>
      </c>
      <c r="G166" s="127">
        <f t="shared" si="81"/>
        <v>180739.37825120866</v>
      </c>
      <c r="H166" s="127">
        <f t="shared" si="81"/>
        <v>193306.31548490867</v>
      </c>
      <c r="I166" s="127">
        <f t="shared" si="81"/>
        <v>166594.39489985356</v>
      </c>
      <c r="J166" s="127">
        <f t="shared" si="81"/>
        <v>183090.62290592809</v>
      </c>
      <c r="K166" s="127">
        <f t="shared" si="81"/>
        <v>197667.08331699276</v>
      </c>
      <c r="L166" s="127">
        <f t="shared" si="81"/>
        <v>0</v>
      </c>
      <c r="M166" s="127">
        <f t="shared" si="81"/>
        <v>0</v>
      </c>
      <c r="N166" s="127">
        <f t="shared" si="81"/>
        <v>0</v>
      </c>
      <c r="O166" s="127">
        <f t="shared" si="81"/>
        <v>0</v>
      </c>
      <c r="P166" s="127">
        <f t="shared" si="81"/>
        <v>0</v>
      </c>
      <c r="Q166" s="127">
        <f t="shared" si="81"/>
        <v>0</v>
      </c>
    </row>
    <row r="167" spans="2:17" hidden="1" outlineLevel="2">
      <c r="B167" s="202" t="s">
        <v>431</v>
      </c>
      <c r="C167"/>
      <c r="D167"/>
      <c r="E167" s="175">
        <f>SUM(F167:Q167)/'Sensitivity Analysis'!$V$13</f>
        <v>6.5112124937268451E-2</v>
      </c>
      <c r="F167" s="174">
        <f>F166/$D$14</f>
        <v>0</v>
      </c>
      <c r="G167" s="174">
        <f t="shared" ref="G167:J167" si="82">G166/$D$14</f>
        <v>6.3861260811782117E-2</v>
      </c>
      <c r="H167" s="174">
        <f t="shared" si="82"/>
        <v>6.830157959594417E-2</v>
      </c>
      <c r="I167" s="174">
        <f t="shared" si="82"/>
        <v>5.886336561196745E-2</v>
      </c>
      <c r="J167" s="174">
        <f t="shared" si="82"/>
        <v>6.4692034103027193E-2</v>
      </c>
      <c r="K167" s="174">
        <f t="shared" ref="K167:Q167" si="83">K166/$D$14</f>
        <v>6.9842384563621379E-2</v>
      </c>
      <c r="L167" s="174">
        <f t="shared" si="83"/>
        <v>0</v>
      </c>
      <c r="M167" s="174">
        <f t="shared" si="83"/>
        <v>0</v>
      </c>
      <c r="N167" s="174">
        <f t="shared" si="83"/>
        <v>0</v>
      </c>
      <c r="O167" s="174">
        <f t="shared" si="83"/>
        <v>0</v>
      </c>
      <c r="P167" s="174">
        <f t="shared" si="83"/>
        <v>0</v>
      </c>
      <c r="Q167" s="174">
        <f t="shared" si="83"/>
        <v>0</v>
      </c>
    </row>
    <row r="168" spans="2:17" hidden="1" outlineLevel="2">
      <c r="B168" s="202"/>
      <c r="E168" s="176" t="s">
        <v>423</v>
      </c>
    </row>
    <row r="169" spans="2:17" hidden="1" outlineLevel="2">
      <c r="B169" s="202" t="s">
        <v>432</v>
      </c>
      <c r="G169" s="127">
        <f t="shared" ref="G169:Q169" si="84">G138-G166</f>
        <v>0</v>
      </c>
      <c r="H169" s="127">
        <f t="shared" si="84"/>
        <v>0</v>
      </c>
      <c r="I169" s="127">
        <f t="shared" si="84"/>
        <v>0</v>
      </c>
      <c r="J169" s="127">
        <f t="shared" si="84"/>
        <v>0</v>
      </c>
      <c r="K169" s="127">
        <f t="shared" si="84"/>
        <v>4478502.3109722361</v>
      </c>
      <c r="L169" s="127">
        <f t="shared" si="84"/>
        <v>0</v>
      </c>
      <c r="M169" s="127">
        <f t="shared" si="84"/>
        <v>0</v>
      </c>
      <c r="N169" s="127">
        <f t="shared" si="84"/>
        <v>0</v>
      </c>
      <c r="O169" s="127">
        <f t="shared" si="84"/>
        <v>0</v>
      </c>
      <c r="P169" s="127">
        <f t="shared" si="84"/>
        <v>0</v>
      </c>
      <c r="Q169" s="127">
        <f t="shared" si="84"/>
        <v>0</v>
      </c>
    </row>
    <row r="170" spans="2:17" hidden="1" outlineLevel="2">
      <c r="B170" s="202"/>
      <c r="G170" s="127"/>
      <c r="H170" s="127"/>
      <c r="I170" s="127"/>
      <c r="J170" s="127"/>
      <c r="K170" s="127"/>
      <c r="L170" s="127"/>
      <c r="M170" s="127"/>
      <c r="N170" s="127"/>
      <c r="O170" s="127"/>
      <c r="P170" s="127"/>
      <c r="Q170" s="127"/>
    </row>
    <row r="171" spans="2:17" hidden="1" outlineLevel="2">
      <c r="B171" s="202" t="s">
        <v>433</v>
      </c>
      <c r="E171" s="204">
        <f>'Executive Summary'!$N$10</f>
        <v>100000</v>
      </c>
      <c r="G171" s="127">
        <f>($E171/$D$14)*G166</f>
        <v>6386.1260811782113</v>
      </c>
      <c r="H171" s="127">
        <f t="shared" ref="H171:J171" si="85">($E171/$D$14)*H166</f>
        <v>6830.1579595944168</v>
      </c>
      <c r="I171" s="127">
        <f t="shared" si="85"/>
        <v>5886.3365611967447</v>
      </c>
      <c r="J171" s="127">
        <f t="shared" si="85"/>
        <v>6469.2034103027199</v>
      </c>
      <c r="K171" s="127">
        <f t="shared" ref="K171:Q171" si="86">($E171/$D$14)*K166</f>
        <v>6984.2384563621372</v>
      </c>
      <c r="L171" s="127">
        <f t="shared" si="86"/>
        <v>0</v>
      </c>
      <c r="M171" s="127">
        <f t="shared" si="86"/>
        <v>0</v>
      </c>
      <c r="N171" s="127">
        <f t="shared" si="86"/>
        <v>0</v>
      </c>
      <c r="O171" s="127">
        <f t="shared" si="86"/>
        <v>0</v>
      </c>
      <c r="P171" s="127">
        <f t="shared" si="86"/>
        <v>0</v>
      </c>
      <c r="Q171" s="127">
        <f t="shared" si="86"/>
        <v>0</v>
      </c>
    </row>
    <row r="172" spans="2:17" hidden="1" outlineLevel="2">
      <c r="B172" s="202" t="s">
        <v>434</v>
      </c>
      <c r="G172" s="127">
        <f>($E171/$D$14)*G169</f>
        <v>0</v>
      </c>
      <c r="H172" s="127">
        <f t="shared" ref="H172:J172" si="87">($E171/$D$14)*H169</f>
        <v>0</v>
      </c>
      <c r="I172" s="127">
        <f t="shared" si="87"/>
        <v>0</v>
      </c>
      <c r="J172" s="127">
        <f t="shared" si="87"/>
        <v>0</v>
      </c>
      <c r="K172" s="127">
        <f t="shared" ref="K172:Q172" si="88">($E171/$D$14)*K169</f>
        <v>158240.44925597409</v>
      </c>
      <c r="L172" s="127">
        <f t="shared" si="88"/>
        <v>0</v>
      </c>
      <c r="M172" s="127">
        <f t="shared" si="88"/>
        <v>0</v>
      </c>
      <c r="N172" s="127">
        <f t="shared" si="88"/>
        <v>0</v>
      </c>
      <c r="O172" s="127">
        <f t="shared" si="88"/>
        <v>0</v>
      </c>
      <c r="P172" s="127">
        <f t="shared" si="88"/>
        <v>0</v>
      </c>
      <c r="Q172" s="127">
        <f t="shared" si="88"/>
        <v>0</v>
      </c>
    </row>
    <row r="173" spans="2:17" collapsed="1"/>
  </sheetData>
  <printOptions horizontalCentered="1"/>
  <pageMargins left="0.7" right="0.7" top="0.75" bottom="0.75" header="0.3" footer="0.3"/>
  <pageSetup scale="26" orientation="landscape" r:id="rId1"/>
  <rowBreaks count="2" manualBreakCount="2">
    <brk id="117" max="13" man="1"/>
    <brk id="154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Y35"/>
  <sheetViews>
    <sheetView showGridLines="0" topLeftCell="A10" zoomScale="70" zoomScaleNormal="70" zoomScaleSheetLayoutView="70" workbookViewId="0">
      <selection activeCell="L36" sqref="L36"/>
    </sheetView>
  </sheetViews>
  <sheetFormatPr defaultColWidth="10.81640625" defaultRowHeight="15" customHeight="1" outlineLevelCol="1"/>
  <cols>
    <col min="1" max="1" width="2.1796875" style="178" customWidth="1"/>
    <col min="2" max="2" width="10.81640625" style="178"/>
    <col min="3" max="3" width="3.1796875" style="178" customWidth="1"/>
    <col min="4" max="4" width="3" style="178" customWidth="1"/>
    <col min="5" max="5" width="11.1796875" style="178" customWidth="1"/>
    <col min="6" max="6" width="12" style="178" customWidth="1"/>
    <col min="7" max="7" width="11.54296875" style="178" bestFit="1" customWidth="1"/>
    <col min="8" max="8" width="12" style="178" customWidth="1"/>
    <col min="9" max="10" width="12.81640625" style="178" customWidth="1"/>
    <col min="11" max="11" width="16.453125" style="178" customWidth="1"/>
    <col min="12" max="14" width="12.81640625" style="178" customWidth="1"/>
    <col min="15" max="15" width="10.81640625" style="178"/>
    <col min="16" max="16" width="4" style="178" customWidth="1"/>
    <col min="17" max="17" width="10.54296875" style="178" bestFit="1" customWidth="1"/>
    <col min="18" max="18" width="4.1796875" customWidth="1"/>
    <col min="19" max="19" width="2.453125" style="180" customWidth="1"/>
    <col min="20" max="20" width="5.54296875" style="178" customWidth="1"/>
    <col min="21" max="21" width="21.1796875" style="16" hidden="1" customWidth="1" outlineLevel="1"/>
    <col min="22" max="22" width="7" style="16" hidden="1" customWidth="1" outlineLevel="1"/>
    <col min="23" max="23" width="10.81640625" style="16" hidden="1" customWidth="1" outlineLevel="1"/>
    <col min="24" max="24" width="10.81640625" style="178" hidden="1" customWidth="1" outlineLevel="1"/>
    <col min="25" max="25" width="10.81640625" style="178" collapsed="1"/>
    <col min="26" max="16384" width="10.81640625" style="178"/>
  </cols>
  <sheetData>
    <row r="1" spans="2:23" ht="212.25" customHeight="1"/>
    <row r="2" spans="2:23" ht="15" customHeight="1">
      <c r="E2" s="363" t="s">
        <v>0</v>
      </c>
      <c r="F2" s="364"/>
      <c r="G2" s="364"/>
      <c r="H2" s="364"/>
      <c r="I2" s="364"/>
      <c r="J2" s="365" t="s">
        <v>1</v>
      </c>
      <c r="K2" s="366" t="str">
        <f>Assumptions!$M$2</f>
        <v>Preferred Return</v>
      </c>
      <c r="M2" s="1294" t="s">
        <v>659</v>
      </c>
      <c r="N2" s="1295"/>
      <c r="O2" s="1295"/>
      <c r="P2" s="1296"/>
    </row>
    <row r="3" spans="2:23" ht="15" customHeight="1">
      <c r="E3" s="358" t="s">
        <v>2</v>
      </c>
      <c r="F3" s="359"/>
      <c r="G3" s="359"/>
      <c r="H3" s="230"/>
      <c r="I3" s="360" t="s">
        <v>3</v>
      </c>
      <c r="J3" s="359"/>
      <c r="K3" s="361"/>
      <c r="M3" s="1297"/>
      <c r="N3" s="1298"/>
      <c r="O3" s="1298"/>
      <c r="P3" s="1299"/>
    </row>
    <row r="4" spans="2:23" ht="15" customHeight="1">
      <c r="E4" s="231" t="s">
        <v>4</v>
      </c>
      <c r="G4" s="229">
        <f>Assumptions!$I$4</f>
        <v>0.16302669690399507</v>
      </c>
      <c r="H4" s="225"/>
      <c r="I4" s="228" t="s">
        <v>4</v>
      </c>
      <c r="J4" s="225"/>
      <c r="K4" s="232">
        <f>Assumptions!$M$4</f>
        <v>0.14819721668757291</v>
      </c>
      <c r="M4" s="1297"/>
      <c r="N4" s="1298"/>
      <c r="O4" s="1298"/>
      <c r="P4" s="1299"/>
    </row>
    <row r="5" spans="2:23" ht="15" customHeight="1">
      <c r="E5" s="231" t="s">
        <v>5</v>
      </c>
      <c r="G5" s="226">
        <f>Assumptions!$I$5</f>
        <v>1.9884961250624889</v>
      </c>
      <c r="H5" s="225"/>
      <c r="I5" s="228" t="s">
        <v>5</v>
      </c>
      <c r="J5" s="225"/>
      <c r="K5" s="233">
        <f>Assumptions!$M$5</f>
        <v>1.8707969000499911</v>
      </c>
      <c r="M5" s="1300"/>
      <c r="N5" s="1301"/>
      <c r="O5" s="1301"/>
      <c r="P5" s="1302"/>
    </row>
    <row r="6" spans="2:23" ht="15" customHeight="1">
      <c r="E6" s="231" t="s">
        <v>6</v>
      </c>
      <c r="G6" s="495">
        <f>Assumptions!$I$6</f>
        <v>0.19769922501249776</v>
      </c>
      <c r="H6" s="225"/>
      <c r="I6" s="228" t="s">
        <v>6</v>
      </c>
      <c r="J6" s="225"/>
      <c r="K6" s="232">
        <f>Assumptions!$M$6</f>
        <v>0.17415938000999823</v>
      </c>
      <c r="M6"/>
      <c r="N6"/>
    </row>
    <row r="7" spans="2:23" ht="15" customHeight="1">
      <c r="E7" s="276" t="s">
        <v>7</v>
      </c>
      <c r="F7" s="618"/>
      <c r="G7" s="618">
        <f>Assumptions!$I$7</f>
        <v>7.3452933266419704E-2</v>
      </c>
      <c r="H7" s="234"/>
      <c r="I7" s="235" t="s">
        <v>8</v>
      </c>
      <c r="J7" s="234"/>
      <c r="K7" s="236">
        <f>Assumptions!$M$7</f>
        <v>7.345293326641969E-2</v>
      </c>
      <c r="M7"/>
      <c r="N7"/>
    </row>
    <row r="8" spans="2:23" ht="8.15" customHeight="1"/>
    <row r="9" spans="2:23" ht="15" customHeight="1">
      <c r="B9" s="462" t="str">
        <f>Assumptions!$E$10</f>
        <v>Sample Property</v>
      </c>
      <c r="C9" s="462"/>
      <c r="D9" s="988"/>
      <c r="E9" s="988"/>
      <c r="F9" s="988"/>
      <c r="G9" s="988"/>
      <c r="H9" s="988"/>
      <c r="I9" s="988"/>
      <c r="J9" s="988"/>
      <c r="K9" s="988"/>
      <c r="L9" s="988"/>
      <c r="M9" s="988"/>
      <c r="N9" s="988"/>
      <c r="O9" s="988"/>
      <c r="P9" s="988"/>
      <c r="Q9" s="988"/>
    </row>
    <row r="10" spans="2:23" ht="15" customHeight="1">
      <c r="B10" s="463" t="s">
        <v>660</v>
      </c>
      <c r="C10" s="463"/>
      <c r="D10" s="988"/>
      <c r="E10" s="988"/>
      <c r="F10" s="988"/>
      <c r="G10" s="988"/>
      <c r="H10" s="988"/>
      <c r="I10" s="988"/>
      <c r="J10" s="988"/>
      <c r="K10" s="988"/>
      <c r="L10" s="988"/>
      <c r="M10" s="988"/>
      <c r="N10" s="988"/>
      <c r="O10" s="988"/>
      <c r="P10" s="988"/>
      <c r="Q10" s="988"/>
    </row>
    <row r="12" spans="2:23" ht="15" customHeight="1">
      <c r="D12" s="1248" t="s">
        <v>661</v>
      </c>
      <c r="E12" s="1249"/>
      <c r="F12" s="1250"/>
      <c r="G12" s="1249"/>
      <c r="H12" s="1249"/>
      <c r="I12" s="1249"/>
      <c r="J12" s="1249"/>
      <c r="K12" s="1249"/>
      <c r="L12" s="1249"/>
      <c r="M12" s="1249"/>
      <c r="N12" s="1249"/>
      <c r="O12" s="1249"/>
      <c r="P12" s="1249"/>
      <c r="U12" s="16" t="s">
        <v>60</v>
      </c>
      <c r="V12" s="264">
        <f>IF(W12="",Assumptions!E58,W12)</f>
        <v>6.25E-2</v>
      </c>
      <c r="W12" s="262"/>
    </row>
    <row r="13" spans="2:23" ht="15" customHeight="1">
      <c r="D13" s="1251"/>
      <c r="E13" s="1251"/>
      <c r="F13" s="1252" t="s">
        <v>15</v>
      </c>
      <c r="G13" s="1253"/>
      <c r="H13" s="1253"/>
      <c r="I13" s="1253"/>
      <c r="J13" s="1253"/>
      <c r="K13" s="1253"/>
      <c r="L13" s="1253"/>
      <c r="M13" s="1253"/>
      <c r="N13" s="1253"/>
      <c r="O13" s="1253"/>
      <c r="P13" s="1254"/>
      <c r="U13" s="16" t="s">
        <v>15</v>
      </c>
      <c r="V13" s="265">
        <f>IF(W13="",Assumptions!E55,W13)</f>
        <v>5</v>
      </c>
      <c r="W13" s="262"/>
    </row>
    <row r="14" spans="2:23" ht="15" customHeight="1">
      <c r="D14" s="1251"/>
      <c r="E14" s="1255" t="str">
        <f>TEXT(Assumptions!$E$95,"0.0%")&amp;" / "&amp;TEXT(Assumptions!$E$96,"0.0x")</f>
        <v>14.8% / 1.9x</v>
      </c>
      <c r="F14" s="1256">
        <v>1</v>
      </c>
      <c r="G14" s="1256">
        <v>2</v>
      </c>
      <c r="H14" s="1256">
        <v>3</v>
      </c>
      <c r="I14" s="1256">
        <v>4</v>
      </c>
      <c r="J14" s="1256">
        <v>5</v>
      </c>
      <c r="K14" s="1256">
        <v>6</v>
      </c>
      <c r="L14" s="1256">
        <v>7</v>
      </c>
      <c r="M14" s="1256">
        <v>8</v>
      </c>
      <c r="N14" s="1256">
        <v>9</v>
      </c>
      <c r="O14" s="1256">
        <v>10</v>
      </c>
      <c r="P14" s="1257"/>
      <c r="U14" s="263"/>
      <c r="V14" s="263"/>
      <c r="W14" s="263"/>
    </row>
    <row r="15" spans="2:23" ht="15" customHeight="1">
      <c r="D15" s="1293" t="s">
        <v>60</v>
      </c>
      <c r="E15" s="1258">
        <v>4.4999999999999998E-2</v>
      </c>
      <c r="F15" s="503" t="str">
        <f t="dataTable" ref="F15:O23" dt2D="1" dtr="1" r1="V13" r2="V12"/>
        <v>100.9% / 2.0x</v>
      </c>
      <c r="G15" s="503" t="str">
        <v>48.9% / 2.2x</v>
      </c>
      <c r="H15" s="503" t="str">
        <v>34.8% / 2.4x</v>
      </c>
      <c r="I15" s="503" t="str">
        <v>28.2% / 2.6x</v>
      </c>
      <c r="J15" s="503" t="str">
        <v>24.4% / 2.8x</v>
      </c>
      <c r="K15" s="503" t="str">
        <v>21.9% / 3.0x</v>
      </c>
      <c r="L15" s="503" t="str">
        <v>20.2% / 3.2x</v>
      </c>
      <c r="M15" s="503" t="str">
        <v>18.9% / 3.4x</v>
      </c>
      <c r="N15" s="503" t="str">
        <v>17.9% / 3.6x</v>
      </c>
      <c r="O15" s="503" t="str">
        <v>17.1% / 3.9x</v>
      </c>
      <c r="P15" s="503"/>
      <c r="U15" s="16" t="s">
        <v>662</v>
      </c>
      <c r="V15" s="266">
        <f>IF(W15="",Assumptions!E44,W15)</f>
        <v>0.6</v>
      </c>
    </row>
    <row r="16" spans="2:23" ht="15" customHeight="1">
      <c r="D16" s="1293"/>
      <c r="E16" s="1258">
        <f t="shared" ref="E16:E23" si="0">E15+0.25%</f>
        <v>4.7500000000000001E-2</v>
      </c>
      <c r="F16" s="503" t="str">
        <v>86.4% / 1.9x</v>
      </c>
      <c r="G16" s="503" t="str">
        <v>43.7% / 2.0x</v>
      </c>
      <c r="H16" s="503" t="str">
        <v>31.8% / 2.2x</v>
      </c>
      <c r="I16" s="503" t="str">
        <v>26.1% / 2.4x</v>
      </c>
      <c r="J16" s="503" t="str">
        <v>22.8% / 2.6x</v>
      </c>
      <c r="K16" s="503" t="str">
        <v>20.7% / 2.8x</v>
      </c>
      <c r="L16" s="503" t="str">
        <v>19.2% / 3.0x</v>
      </c>
      <c r="M16" s="503" t="str">
        <v>18.0% / 3.2x</v>
      </c>
      <c r="N16" s="503" t="str">
        <v>17.2% / 3.5x</v>
      </c>
      <c r="O16" s="503" t="str">
        <v>16.5% / 3.7x</v>
      </c>
      <c r="P16" s="503"/>
      <c r="U16" s="16" t="s">
        <v>663</v>
      </c>
      <c r="V16" s="266">
        <f>IF(W16="",Assumptions!E49,W16)</f>
        <v>0.06</v>
      </c>
    </row>
    <row r="17" spans="4:16" ht="15" customHeight="1">
      <c r="D17" s="1293"/>
      <c r="E17" s="1258">
        <f t="shared" si="0"/>
        <v>0.05</v>
      </c>
      <c r="F17" s="503" t="str">
        <v>73.3% / 1.7x</v>
      </c>
      <c r="G17" s="503" t="str">
        <v>38.8% / 1.9x</v>
      </c>
      <c r="H17" s="503" t="str">
        <v>28.9% / 2.1x</v>
      </c>
      <c r="I17" s="503" t="str">
        <v>24.1% / 2.3x</v>
      </c>
      <c r="J17" s="503" t="str">
        <v>21.3% / 2.4x</v>
      </c>
      <c r="K17" s="503" t="str">
        <v>19.5% / 2.6x</v>
      </c>
      <c r="L17" s="503" t="str">
        <v>18.2% / 2.8x</v>
      </c>
      <c r="M17" s="503" t="str">
        <v>17.3% / 3.1x</v>
      </c>
      <c r="N17" s="503" t="str">
        <v>16.5% / 3.3x</v>
      </c>
      <c r="O17" s="503" t="str">
        <v>15.9% / 3.5x</v>
      </c>
      <c r="P17" s="503"/>
    </row>
    <row r="18" spans="4:16" ht="15" customHeight="1">
      <c r="D18" s="1293"/>
      <c r="E18" s="1258">
        <f t="shared" si="0"/>
        <v>5.2500000000000005E-2</v>
      </c>
      <c r="F18" s="503" t="str">
        <v>61.5% / 1.6x</v>
      </c>
      <c r="G18" s="503" t="str">
        <v>34.2% / 1.8x</v>
      </c>
      <c r="H18" s="503" t="str">
        <v>26.1% / 1.9x</v>
      </c>
      <c r="I18" s="503" t="str">
        <v>22.2% / 2.1x</v>
      </c>
      <c r="J18" s="503" t="str">
        <v>19.9% / 2.3x</v>
      </c>
      <c r="K18" s="503" t="str">
        <v>18.4% / 2.5x</v>
      </c>
      <c r="L18" s="503" t="str">
        <v>17.3% / 2.7x</v>
      </c>
      <c r="M18" s="503" t="str">
        <v>16.5% / 2.9x</v>
      </c>
      <c r="N18" s="503" t="str">
        <v>15.9% / 3.1x</v>
      </c>
      <c r="O18" s="503" t="str">
        <v>15.4% / 3.4x</v>
      </c>
      <c r="P18" s="503"/>
    </row>
    <row r="19" spans="4:16" ht="15" customHeight="1">
      <c r="D19" s="1293"/>
      <c r="E19" s="1258">
        <f t="shared" si="0"/>
        <v>5.5000000000000007E-2</v>
      </c>
      <c r="F19" s="503" t="str">
        <v>50.8% / 1.5x</v>
      </c>
      <c r="G19" s="503" t="str">
        <v>29.9% / 1.7x</v>
      </c>
      <c r="H19" s="503" t="str">
        <v>23.5% / 1.8x</v>
      </c>
      <c r="I19" s="503" t="str">
        <v>20.4% / 2.0x</v>
      </c>
      <c r="J19" s="503" t="str">
        <v>18.6% / 2.2x</v>
      </c>
      <c r="K19" s="503" t="str">
        <v>17.3% / 2.4x</v>
      </c>
      <c r="L19" s="503" t="str">
        <v>16.4% / 2.6x</v>
      </c>
      <c r="M19" s="503" t="str">
        <v>15.8% / 2.8x</v>
      </c>
      <c r="N19" s="503" t="str">
        <v>15.3% / 3.0x</v>
      </c>
      <c r="O19" s="503" t="str">
        <v>14.8% / 3.2x</v>
      </c>
      <c r="P19" s="503"/>
    </row>
    <row r="20" spans="4:16" ht="15" customHeight="1">
      <c r="D20" s="1293"/>
      <c r="E20" s="1258">
        <f t="shared" si="0"/>
        <v>5.7500000000000009E-2</v>
      </c>
      <c r="F20" s="503" t="str">
        <v>41.0% / 1.4x</v>
      </c>
      <c r="G20" s="503" t="str">
        <v>25.8% / 1.6x</v>
      </c>
      <c r="H20" s="503" t="str">
        <v>21.0% / 1.7x</v>
      </c>
      <c r="I20" s="503" t="str">
        <v>18.7% / 1.9x</v>
      </c>
      <c r="J20" s="503" t="str">
        <v>17.3% / 2.1x</v>
      </c>
      <c r="K20" s="503" t="str">
        <v>16.3% / 2.3x</v>
      </c>
      <c r="L20" s="503" t="str">
        <v>15.6% / 2.4x</v>
      </c>
      <c r="M20" s="503" t="str">
        <v>15.1% / 2.6x</v>
      </c>
      <c r="N20" s="503" t="str">
        <v>14.7% / 2.9x</v>
      </c>
      <c r="O20" s="503" t="str">
        <v>14.3% / 3.1x</v>
      </c>
      <c r="P20" s="503"/>
    </row>
    <row r="21" spans="4:16" ht="15" customHeight="1">
      <c r="D21" s="1293"/>
      <c r="E21" s="1258">
        <f t="shared" si="0"/>
        <v>6.0000000000000012E-2</v>
      </c>
      <c r="F21" s="503" t="str">
        <v>32.1% / 1.3x</v>
      </c>
      <c r="G21" s="503" t="str">
        <v>21.9% / 1.5x</v>
      </c>
      <c r="H21" s="503" t="str">
        <v>18.7% / 1.6x</v>
      </c>
      <c r="I21" s="503" t="str">
        <v>17.0% / 1.8x</v>
      </c>
      <c r="J21" s="503" t="str">
        <v>16.0% / 2.0x</v>
      </c>
      <c r="K21" s="503" t="str">
        <v>15.3% / 2.1x</v>
      </c>
      <c r="L21" s="503" t="str">
        <v>14.8% / 2.3x</v>
      </c>
      <c r="M21" s="503" t="str">
        <v>14.4% / 2.5x</v>
      </c>
      <c r="N21" s="503" t="str">
        <v>14.1% / 2.7x</v>
      </c>
      <c r="O21" s="503" t="str">
        <v>13.9% / 3.0x</v>
      </c>
      <c r="P21" s="503"/>
    </row>
    <row r="22" spans="4:16" ht="15" customHeight="1">
      <c r="D22" s="1293"/>
      <c r="E22" s="1258">
        <f t="shared" si="0"/>
        <v>6.2500000000000014E-2</v>
      </c>
      <c r="F22" s="503" t="str">
        <v>23.8% / 1.2x</v>
      </c>
      <c r="G22" s="503" t="str">
        <v>18.3% / 1.4x</v>
      </c>
      <c r="H22" s="503" t="str">
        <v>16.4% / 1.5x</v>
      </c>
      <c r="I22" s="503" t="str">
        <v>15.4% / 1.7x</v>
      </c>
      <c r="J22" s="503" t="str">
        <v>14.8% / 1.9x</v>
      </c>
      <c r="K22" s="503" t="str">
        <v>14.4% / 2.0x</v>
      </c>
      <c r="L22" s="503" t="str">
        <v>14.1% / 2.2x</v>
      </c>
      <c r="M22" s="503" t="str">
        <v>13.8% / 2.4x</v>
      </c>
      <c r="N22" s="503" t="str">
        <v>13.6% / 2.6x</v>
      </c>
      <c r="O22" s="503" t="str">
        <v>13.4% / 2.8x</v>
      </c>
      <c r="P22" s="503"/>
    </row>
    <row r="23" spans="4:16" ht="15" customHeight="1">
      <c r="D23" s="1293"/>
      <c r="E23" s="1258">
        <f t="shared" si="0"/>
        <v>6.5000000000000016E-2</v>
      </c>
      <c r="F23" s="503" t="str">
        <v>16.2% / 1.2x</v>
      </c>
      <c r="G23" s="503" t="str">
        <v>14.8% / 1.3x</v>
      </c>
      <c r="H23" s="503" t="str">
        <v>14.2% / 1.5x</v>
      </c>
      <c r="I23" s="503" t="str">
        <v>13.9% / 1.6x</v>
      </c>
      <c r="J23" s="503" t="str">
        <v>13.7% / 1.8x</v>
      </c>
      <c r="K23" s="503" t="str">
        <v>13.5% / 2.0x</v>
      </c>
      <c r="L23" s="503" t="str">
        <v>13.3% / 2.1x</v>
      </c>
      <c r="M23" s="503" t="str">
        <v>13.2% / 2.3x</v>
      </c>
      <c r="N23" s="503" t="str">
        <v>13.1% / 2.5x</v>
      </c>
      <c r="O23" s="503" t="str">
        <v>13.0% / 2.7x</v>
      </c>
      <c r="P23" s="503"/>
    </row>
    <row r="26" spans="4:16" ht="15" customHeight="1">
      <c r="D26" s="1248" t="s">
        <v>664</v>
      </c>
      <c r="E26" s="1249"/>
      <c r="F26" s="1250"/>
      <c r="G26" s="1249"/>
      <c r="H26" s="1249"/>
      <c r="I26" s="1249"/>
      <c r="J26" s="1249"/>
      <c r="K26" s="503"/>
      <c r="L26" s="503"/>
      <c r="M26" s="503"/>
      <c r="N26" s="503"/>
      <c r="O26" s="503"/>
      <c r="P26" s="503"/>
    </row>
    <row r="27" spans="4:16" ht="15" customHeight="1">
      <c r="D27" s="1251"/>
      <c r="E27" s="1251"/>
      <c r="F27" s="1252" t="s">
        <v>97</v>
      </c>
      <c r="G27" s="1253"/>
      <c r="H27" s="1253"/>
      <c r="I27" s="1253"/>
      <c r="J27" s="1253"/>
      <c r="K27" s="503"/>
      <c r="L27" s="503"/>
      <c r="M27" s="503"/>
      <c r="N27" s="503"/>
      <c r="O27" s="503"/>
      <c r="P27" s="503"/>
    </row>
    <row r="28" spans="4:16" ht="15" customHeight="1">
      <c r="D28" s="1251"/>
      <c r="E28" s="1255" t="str">
        <f>TEXT(Assumptions!$E$95,"0.0%")&amp;" / "&amp;TEXT(Assumptions!$E$96,"0.0x")</f>
        <v>14.8% / 1.9x</v>
      </c>
      <c r="F28" s="1259">
        <v>5.5E-2</v>
      </c>
      <c r="G28" s="1259">
        <f>F28+0.25%</f>
        <v>5.7500000000000002E-2</v>
      </c>
      <c r="H28" s="1259">
        <f>G28+0.25%</f>
        <v>6.0000000000000005E-2</v>
      </c>
      <c r="I28" s="1259">
        <f>H28+0.25%</f>
        <v>6.25E-2</v>
      </c>
      <c r="J28" s="1259">
        <f>I28+0.25%</f>
        <v>6.5000000000000002E-2</v>
      </c>
      <c r="K28" s="503"/>
      <c r="L28" s="503"/>
      <c r="M28" s="503"/>
      <c r="N28" s="503"/>
      <c r="O28" s="503"/>
      <c r="P28" s="503"/>
    </row>
    <row r="29" spans="4:16" ht="15" customHeight="1">
      <c r="D29" s="1293" t="s">
        <v>91</v>
      </c>
      <c r="E29" s="1258">
        <v>0.5</v>
      </c>
      <c r="F29" s="503" t="str">
        <f t="dataTable" ref="F29:J35" dt2D="1" dtr="1" r1="V16" r2="V15" ca="1"/>
        <v>13.9% / 1.8x</v>
      </c>
      <c r="G29" s="503" t="str">
        <v>13.8% / 1.8x</v>
      </c>
      <c r="H29" s="503" t="str">
        <v>13.6% / 1.8x</v>
      </c>
      <c r="I29" s="503" t="str">
        <v>13.4% / 1.8x</v>
      </c>
      <c r="J29" s="503" t="str">
        <v>13.2% / 1.8x</v>
      </c>
      <c r="K29" s="503"/>
      <c r="L29" s="503"/>
      <c r="M29" s="503"/>
      <c r="N29" s="503"/>
      <c r="O29" s="503"/>
      <c r="P29" s="503"/>
    </row>
    <row r="30" spans="4:16" ht="15" customHeight="1">
      <c r="D30" s="1293"/>
      <c r="E30" s="1258">
        <f t="shared" ref="E30:E35" si="1">E29+5%</f>
        <v>0.55000000000000004</v>
      </c>
      <c r="F30" s="503" t="str">
        <v>14.6% / 1.8x</v>
      </c>
      <c r="G30" s="503" t="str">
        <v>14.4% / 1.8x</v>
      </c>
      <c r="H30" s="503" t="str">
        <v>14.2% / 1.8x</v>
      </c>
      <c r="I30" s="503" t="str">
        <v>13.9% / 1.8x</v>
      </c>
      <c r="J30" s="503" t="str">
        <v>13.7% / 1.8x</v>
      </c>
      <c r="K30" s="503"/>
      <c r="L30" s="503"/>
      <c r="M30" s="503"/>
      <c r="N30" s="503"/>
      <c r="O30" s="503"/>
      <c r="P30" s="503"/>
    </row>
    <row r="31" spans="4:16" ht="15" customHeight="1">
      <c r="D31" s="1293"/>
      <c r="E31" s="1258">
        <f t="shared" si="1"/>
        <v>0.60000000000000009</v>
      </c>
      <c r="F31" s="503" t="str">
        <v>15.3% / 1.9x</v>
      </c>
      <c r="G31" s="503" t="str">
        <v>15.1% / 1.9x</v>
      </c>
      <c r="H31" s="503" t="str">
        <v>14.8% / 1.9x</v>
      </c>
      <c r="I31" s="503" t="str">
        <v>14.6% / 1.9x</v>
      </c>
      <c r="J31" s="503" t="str">
        <v>14.3% / 1.8x</v>
      </c>
      <c r="K31" s="503"/>
      <c r="L31" s="503"/>
      <c r="M31" s="503"/>
      <c r="N31" s="503"/>
      <c r="O31" s="503"/>
      <c r="P31" s="503"/>
    </row>
    <row r="32" spans="4:16" ht="15" customHeight="1">
      <c r="D32" s="1293"/>
      <c r="E32" s="1258">
        <f t="shared" si="1"/>
        <v>0.65000000000000013</v>
      </c>
      <c r="F32" s="503" t="str">
        <v>16.2% / 2.0x</v>
      </c>
      <c r="G32" s="503" t="str">
        <v>15.9% / 1.9x</v>
      </c>
      <c r="H32" s="503" t="str">
        <v>15.6% / 1.9x</v>
      </c>
      <c r="I32" s="503" t="str">
        <v>15.3% / 1.9x</v>
      </c>
      <c r="J32" s="503" t="str">
        <v>15.0% / 1.9x</v>
      </c>
      <c r="K32" s="503"/>
      <c r="L32" s="503"/>
      <c r="M32" s="503"/>
      <c r="N32" s="503"/>
      <c r="O32" s="503"/>
      <c r="P32" s="503"/>
    </row>
    <row r="33" spans="4:16" ht="15" customHeight="1">
      <c r="D33" s="1293"/>
      <c r="E33" s="1258">
        <f t="shared" si="1"/>
        <v>0.70000000000000018</v>
      </c>
      <c r="F33" s="503" t="str">
        <v>17.3% / 2.0x</v>
      </c>
      <c r="G33" s="503" t="str">
        <v>16.9% / 2.0x</v>
      </c>
      <c r="H33" s="503" t="str">
        <v>16.6% / 2.0x</v>
      </c>
      <c r="I33" s="503" t="str">
        <v>16.3% / 2.0x</v>
      </c>
      <c r="J33" s="503" t="str">
        <v>15.9% / 2.0x</v>
      </c>
      <c r="K33" s="503"/>
      <c r="L33" s="503"/>
      <c r="M33" s="503"/>
      <c r="N33" s="503"/>
      <c r="O33" s="503"/>
      <c r="P33" s="503"/>
    </row>
    <row r="34" spans="4:16" ht="15" customHeight="1">
      <c r="D34" s="1293"/>
      <c r="E34" s="1258">
        <f t="shared" si="1"/>
        <v>0.75000000000000022</v>
      </c>
      <c r="F34" s="503" t="str">
        <v>18.6% / 2.2x</v>
      </c>
      <c r="G34" s="503" t="str">
        <v>18.2% / 2.1x</v>
      </c>
      <c r="H34" s="503" t="str">
        <v>17.8% / 2.1x</v>
      </c>
      <c r="I34" s="503" t="str">
        <v>17.4% / 2.1x</v>
      </c>
      <c r="J34" s="503" t="str">
        <v>17.0% / 2.1x</v>
      </c>
      <c r="K34" s="503"/>
      <c r="L34" s="503"/>
      <c r="M34" s="503"/>
      <c r="N34" s="503"/>
      <c r="O34" s="503"/>
      <c r="P34" s="503"/>
    </row>
    <row r="35" spans="4:16" ht="15" customHeight="1">
      <c r="D35" s="1293"/>
      <c r="E35" s="1258">
        <f t="shared" si="1"/>
        <v>0.80000000000000027</v>
      </c>
      <c r="F35" s="503" t="str">
        <v>20.4% / 2.3x</v>
      </c>
      <c r="G35" s="503" t="str">
        <v>19.9% / 2.3x</v>
      </c>
      <c r="H35" s="503" t="str">
        <v>19.4% / 2.2x</v>
      </c>
      <c r="I35" s="503" t="str">
        <v>18.9% / 2.2x</v>
      </c>
      <c r="J35" s="503" t="str">
        <v>18.4% / 2.2x</v>
      </c>
      <c r="K35" s="503"/>
      <c r="L35" s="503"/>
      <c r="M35" s="503"/>
      <c r="N35" s="503"/>
      <c r="O35" s="503"/>
      <c r="P35" s="503"/>
    </row>
  </sheetData>
  <sheetProtection password="CC59" sheet="1" objects="1" scenarios="1"/>
  <mergeCells count="3">
    <mergeCell ref="D15:D23"/>
    <mergeCell ref="D29:D35"/>
    <mergeCell ref="M2:P5"/>
  </mergeCells>
  <conditionalFormatting sqref="F15:P23">
    <cfRule type="expression" dxfId="5" priority="13">
      <formula>AND(F$14=$V$13,$E15=$V$12)</formula>
    </cfRule>
  </conditionalFormatting>
  <conditionalFormatting sqref="F29:P35">
    <cfRule type="expression" dxfId="4" priority="15">
      <formula>AND(F$28=$V$16,$E29=$V$15)</formula>
    </cfRule>
  </conditionalFormatting>
  <conditionalFormatting sqref="K26:P28">
    <cfRule type="expression" dxfId="3" priority="1">
      <formula>AND(K$28=$V$16,$E26=$V$15)</formula>
    </cfRule>
  </conditionalFormatting>
  <pageMargins left="0.7" right="0.7" top="0.75" bottom="0.75" header="0.3" footer="0.3"/>
  <pageSetup scale="52" orientation="landscape" r:id="rId1"/>
  <rowBreaks count="1" manualBreakCount="1">
    <brk id="46" max="10" man="1"/>
  </row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AJ626"/>
  <sheetViews>
    <sheetView showGridLines="0" topLeftCell="A7" zoomScale="70" zoomScaleNormal="70" zoomScaleSheetLayoutView="70" workbookViewId="0">
      <selection activeCell="N27" sqref="N27"/>
    </sheetView>
  </sheetViews>
  <sheetFormatPr defaultColWidth="8.453125" defaultRowHeight="14.5" outlineLevelCol="1"/>
  <cols>
    <col min="1" max="1" width="1.453125" style="45" customWidth="1"/>
    <col min="2" max="2" width="20.81640625" style="45" customWidth="1"/>
    <col min="3" max="3" width="16.453125" style="45" customWidth="1"/>
    <col min="4" max="4" width="8.453125" style="45" customWidth="1" outlineLevel="1"/>
    <col min="5" max="5" width="11.1796875" style="45" customWidth="1" outlineLevel="1"/>
    <col min="6" max="6" width="15" style="45" customWidth="1" outlineLevel="1"/>
    <col min="7" max="7" width="8" style="45" customWidth="1" outlineLevel="1"/>
    <col min="8" max="8" width="7.54296875" style="45" customWidth="1" outlineLevel="1"/>
    <col min="9" max="9" width="11.1796875" style="45" customWidth="1" outlineLevel="1"/>
    <col min="10" max="10" width="11" style="45" customWidth="1" outlineLevel="1"/>
    <col min="11" max="11" width="11.54296875" style="45" customWidth="1" outlineLevel="1"/>
    <col min="12" max="12" width="3.1796875" style="45" customWidth="1"/>
    <col min="13" max="13" width="1.453125" style="45" customWidth="1"/>
    <col min="14" max="14" width="21.1796875" style="45" customWidth="1"/>
    <col min="15" max="15" width="15.1796875" style="45" customWidth="1"/>
    <col min="16" max="16" width="8.453125" style="45" customWidth="1" outlineLevel="1"/>
    <col min="17" max="17" width="11.1796875" style="45" customWidth="1" outlineLevel="1"/>
    <col min="18" max="18" width="15" style="45" customWidth="1" outlineLevel="1"/>
    <col min="19" max="19" width="8" style="45" customWidth="1" outlineLevel="1"/>
    <col min="20" max="20" width="7.453125" style="45" customWidth="1" outlineLevel="1"/>
    <col min="21" max="21" width="11.1796875" style="45" customWidth="1" outlineLevel="1"/>
    <col min="22" max="22" width="11" style="45" customWidth="1" outlineLevel="1"/>
    <col min="23" max="23" width="11.54296875" style="45" customWidth="1" outlineLevel="1"/>
    <col min="24" max="24" width="3.1796875" style="45" customWidth="1"/>
    <col min="25" max="25" width="2.1796875" style="45" customWidth="1"/>
    <col min="26" max="26" width="21.54296875" style="45" customWidth="1"/>
    <col min="27" max="27" width="13.453125" style="45" customWidth="1"/>
    <col min="28" max="28" width="8.453125" style="45" customWidth="1" outlineLevel="1"/>
    <col min="29" max="29" width="11.1796875" style="45" customWidth="1" outlineLevel="1"/>
    <col min="30" max="30" width="15" style="45" customWidth="1" outlineLevel="1"/>
    <col min="31" max="31" width="8" style="45" customWidth="1" outlineLevel="1"/>
    <col min="32" max="32" width="7.54296875" style="45" customWidth="1" outlineLevel="1"/>
    <col min="33" max="33" width="11.1796875" style="45" customWidth="1" outlineLevel="1"/>
    <col min="34" max="34" width="11" style="45" customWidth="1" outlineLevel="1"/>
    <col min="35" max="35" width="11.54296875" style="45" customWidth="1" outlineLevel="1"/>
    <col min="36" max="36" width="2.81640625" style="45" customWidth="1"/>
    <col min="37" max="16384" width="8.453125" style="45"/>
  </cols>
  <sheetData>
    <row r="1" spans="2:36" ht="192.75" customHeight="1"/>
    <row r="2" spans="2:36">
      <c r="AC2"/>
      <c r="AD2"/>
      <c r="AE2"/>
      <c r="AF2"/>
      <c r="AG2"/>
      <c r="AH2"/>
      <c r="AI2"/>
      <c r="AJ2"/>
    </row>
    <row r="3" spans="2:36">
      <c r="E3"/>
      <c r="F3"/>
      <c r="G3"/>
      <c r="H3"/>
      <c r="I3"/>
      <c r="J3"/>
      <c r="K3"/>
      <c r="L3" s="1"/>
      <c r="Q3"/>
      <c r="R3"/>
      <c r="S3"/>
      <c r="T3"/>
      <c r="U3"/>
      <c r="V3"/>
      <c r="W3"/>
      <c r="X3" s="1"/>
      <c r="Y3" s="1"/>
      <c r="AC3"/>
      <c r="AD3"/>
      <c r="AE3"/>
      <c r="AF3"/>
      <c r="AG3"/>
      <c r="AH3"/>
      <c r="AI3"/>
      <c r="AJ3"/>
    </row>
    <row r="4" spans="2:36">
      <c r="E4"/>
      <c r="F4"/>
      <c r="G4"/>
      <c r="H4"/>
      <c r="I4"/>
      <c r="J4"/>
      <c r="K4"/>
      <c r="Q4"/>
      <c r="R4"/>
      <c r="S4"/>
      <c r="T4"/>
      <c r="U4"/>
      <c r="V4"/>
      <c r="W4"/>
      <c r="AC4"/>
      <c r="AD4"/>
      <c r="AE4"/>
      <c r="AF4"/>
      <c r="AG4"/>
      <c r="AH4"/>
      <c r="AI4"/>
      <c r="AJ4"/>
    </row>
    <row r="5" spans="2:36">
      <c r="E5"/>
      <c r="F5"/>
      <c r="G5"/>
      <c r="H5"/>
      <c r="I5"/>
      <c r="J5"/>
      <c r="K5"/>
      <c r="Q5"/>
      <c r="R5"/>
      <c r="S5"/>
      <c r="T5"/>
      <c r="U5"/>
      <c r="V5"/>
      <c r="W5"/>
      <c r="AC5"/>
      <c r="AD5"/>
      <c r="AE5"/>
      <c r="AF5"/>
      <c r="AG5"/>
      <c r="AH5"/>
      <c r="AI5"/>
      <c r="AJ5"/>
    </row>
    <row r="6" spans="2:36">
      <c r="B6" s="1260" t="s">
        <v>665</v>
      </c>
      <c r="C6" s="1261"/>
      <c r="E6"/>
      <c r="F6"/>
      <c r="G6"/>
      <c r="H6"/>
      <c r="I6"/>
      <c r="J6"/>
      <c r="K6"/>
      <c r="N6" s="1260" t="s">
        <v>666</v>
      </c>
      <c r="O6" s="1261"/>
      <c r="Q6"/>
      <c r="R6"/>
      <c r="S6"/>
      <c r="T6"/>
      <c r="U6"/>
      <c r="V6"/>
      <c r="W6"/>
      <c r="Z6" s="1260" t="s">
        <v>667</v>
      </c>
      <c r="AA6" s="1261"/>
      <c r="AC6"/>
      <c r="AD6"/>
      <c r="AE6"/>
      <c r="AF6"/>
      <c r="AG6"/>
      <c r="AH6"/>
      <c r="AI6"/>
      <c r="AJ6"/>
    </row>
    <row r="7" spans="2:36">
      <c r="B7" s="1262" t="s">
        <v>207</v>
      </c>
      <c r="C7" s="1263" t="str">
        <f>Assumptions!$E$42</f>
        <v>Lender Name</v>
      </c>
      <c r="E7"/>
      <c r="F7"/>
      <c r="G7"/>
      <c r="H7"/>
      <c r="I7"/>
      <c r="J7"/>
      <c r="K7"/>
      <c r="N7" s="1262" t="s">
        <v>207</v>
      </c>
      <c r="O7" s="1289" t="s">
        <v>208</v>
      </c>
      <c r="Q7"/>
      <c r="R7"/>
      <c r="S7"/>
      <c r="T7"/>
      <c r="U7"/>
      <c r="V7"/>
      <c r="W7"/>
      <c r="Z7" s="1262" t="s">
        <v>207</v>
      </c>
      <c r="AA7" s="1289" t="s">
        <v>208</v>
      </c>
      <c r="AC7"/>
      <c r="AD7"/>
      <c r="AE7"/>
      <c r="AF7"/>
      <c r="AG7"/>
      <c r="AH7"/>
      <c r="AI7"/>
      <c r="AJ7"/>
    </row>
    <row r="8" spans="2:36">
      <c r="B8" s="1262" t="s">
        <v>668</v>
      </c>
      <c r="C8" s="1264">
        <f>Assumptions!E16</f>
        <v>45657</v>
      </c>
      <c r="D8" s="1265"/>
      <c r="E8"/>
      <c r="F8"/>
      <c r="G8"/>
      <c r="H8"/>
      <c r="I8"/>
      <c r="J8"/>
      <c r="K8"/>
      <c r="N8" s="1262" t="s">
        <v>668</v>
      </c>
      <c r="O8" s="1264">
        <f>EOMONTH(C8,Assumptions!J13*12)</f>
        <v>46022</v>
      </c>
      <c r="P8" s="1265"/>
      <c r="Q8"/>
      <c r="R8"/>
      <c r="S8"/>
      <c r="T8"/>
      <c r="U8"/>
      <c r="V8"/>
      <c r="W8"/>
      <c r="Z8" s="1262" t="s">
        <v>668</v>
      </c>
      <c r="AA8" s="1264">
        <f>EOMONTH(C8,Assumptions!J40*12)</f>
        <v>46752</v>
      </c>
      <c r="AB8" s="1265"/>
      <c r="AC8"/>
      <c r="AD8"/>
      <c r="AE8"/>
      <c r="AF8"/>
      <c r="AG8"/>
      <c r="AH8"/>
      <c r="AI8"/>
      <c r="AJ8"/>
    </row>
    <row r="9" spans="2:36">
      <c r="B9" s="1262" t="s">
        <v>669</v>
      </c>
      <c r="C9" s="1266">
        <f>'Sensitivity Analysis'!V15</f>
        <v>0.6</v>
      </c>
      <c r="D9" s="1265"/>
      <c r="E9"/>
      <c r="F9"/>
      <c r="G9"/>
      <c r="H9"/>
      <c r="I9"/>
      <c r="J9"/>
      <c r="K9"/>
      <c r="N9" s="1262" t="s">
        <v>670</v>
      </c>
      <c r="O9" s="1266">
        <f>Assumptions!I25</f>
        <v>0.75</v>
      </c>
      <c r="P9" s="1265"/>
      <c r="Q9"/>
      <c r="R9"/>
      <c r="S9"/>
      <c r="T9"/>
      <c r="U9"/>
      <c r="V9"/>
      <c r="W9"/>
      <c r="Z9" s="1262" t="s">
        <v>670</v>
      </c>
      <c r="AA9" s="1267">
        <f>Assumptions!J51</f>
        <v>0.75</v>
      </c>
      <c r="AB9" s="1265"/>
      <c r="AC9"/>
      <c r="AD9"/>
      <c r="AE9"/>
      <c r="AF9"/>
      <c r="AG9"/>
      <c r="AH9"/>
      <c r="AI9"/>
      <c r="AJ9"/>
    </row>
    <row r="10" spans="2:36">
      <c r="B10" s="1262" t="s">
        <v>87</v>
      </c>
      <c r="C10" s="1268">
        <f>Assumptions!E45</f>
        <v>4500000</v>
      </c>
      <c r="D10" s="46"/>
      <c r="E10"/>
      <c r="F10"/>
      <c r="G10"/>
      <c r="H10"/>
      <c r="I10"/>
      <c r="J10"/>
      <c r="K10"/>
      <c r="N10" s="1262" t="s">
        <v>87</v>
      </c>
      <c r="O10" s="1268">
        <f>Assumptions!J28</f>
        <v>0</v>
      </c>
      <c r="P10" s="46"/>
      <c r="Q10"/>
      <c r="R10"/>
      <c r="S10"/>
      <c r="T10"/>
      <c r="U10"/>
      <c r="V10"/>
      <c r="W10"/>
      <c r="Z10" s="1262" t="s">
        <v>87</v>
      </c>
      <c r="AA10" s="1269">
        <f>Assumptions!J52</f>
        <v>0</v>
      </c>
      <c r="AB10" s="46"/>
      <c r="AC10"/>
      <c r="AD10"/>
      <c r="AE10"/>
      <c r="AF10"/>
      <c r="AG10"/>
      <c r="AH10"/>
      <c r="AI10"/>
      <c r="AJ10"/>
    </row>
    <row r="11" spans="2:36">
      <c r="B11" s="1262" t="s">
        <v>102</v>
      </c>
      <c r="C11" s="1270">
        <f>Assumptions!E46</f>
        <v>7</v>
      </c>
      <c r="D11" s="46"/>
      <c r="N11" s="1262" t="s">
        <v>102</v>
      </c>
      <c r="O11" s="1290">
        <v>5</v>
      </c>
      <c r="P11" s="46"/>
      <c r="Z11" s="1262" t="s">
        <v>102</v>
      </c>
      <c r="AA11" s="1290">
        <v>5</v>
      </c>
      <c r="AB11" s="46"/>
      <c r="AC11"/>
      <c r="AD11"/>
      <c r="AE11"/>
      <c r="AF11"/>
      <c r="AG11"/>
      <c r="AH11"/>
      <c r="AI11"/>
      <c r="AJ11"/>
    </row>
    <row r="12" spans="2:36">
      <c r="B12" s="1262" t="s">
        <v>671</v>
      </c>
      <c r="C12" s="1271">
        <f>Assumptions!E48</f>
        <v>30</v>
      </c>
      <c r="D12" s="46"/>
      <c r="G12" s="1272"/>
      <c r="H12" s="7"/>
      <c r="I12" s="1273"/>
      <c r="J12" s="7"/>
      <c r="N12" s="1262" t="s">
        <v>671</v>
      </c>
      <c r="O12" s="1271">
        <f>Assumptions!J16</f>
        <v>30</v>
      </c>
      <c r="P12" s="46"/>
      <c r="S12" s="1272"/>
      <c r="T12" s="7"/>
      <c r="U12" s="1273"/>
      <c r="V12" s="7"/>
      <c r="Z12" s="1262" t="s">
        <v>671</v>
      </c>
      <c r="AA12" s="1271">
        <f>Assumptions!J43</f>
        <v>30</v>
      </c>
      <c r="AB12" s="46"/>
      <c r="AC12"/>
      <c r="AD12"/>
      <c r="AE12"/>
      <c r="AF12"/>
      <c r="AG12"/>
      <c r="AH12"/>
      <c r="AI12"/>
      <c r="AJ12"/>
    </row>
    <row r="13" spans="2:36">
      <c r="B13" s="1262" t="s">
        <v>672</v>
      </c>
      <c r="C13" s="1274">
        <f>Assumptions!E47*12</f>
        <v>24</v>
      </c>
      <c r="D13" s="46"/>
      <c r="N13" s="1262" t="s">
        <v>672</v>
      </c>
      <c r="O13" s="1274">
        <f>Assumptions!J15*12</f>
        <v>12</v>
      </c>
      <c r="P13" s="46"/>
      <c r="Z13" s="1262" t="s">
        <v>672</v>
      </c>
      <c r="AA13" s="1274">
        <f>Assumptions!J42*12</f>
        <v>36</v>
      </c>
      <c r="AB13" s="46"/>
      <c r="AC13"/>
      <c r="AD13"/>
      <c r="AE13"/>
      <c r="AF13"/>
      <c r="AG13"/>
      <c r="AH13"/>
      <c r="AI13"/>
      <c r="AJ13"/>
    </row>
    <row r="14" spans="2:36">
      <c r="B14" s="1262" t="s">
        <v>97</v>
      </c>
      <c r="C14" s="1266">
        <f>'Sensitivity Analysis'!V16</f>
        <v>0.06</v>
      </c>
      <c r="D14" s="1275"/>
      <c r="N14" s="1262" t="s">
        <v>97</v>
      </c>
      <c r="O14" s="1266">
        <f>Assumptions!J14</f>
        <v>6.5000000000000002E-2</v>
      </c>
      <c r="P14" s="1275"/>
      <c r="Z14" s="1262" t="s">
        <v>97</v>
      </c>
      <c r="AA14" s="1267">
        <f>Assumptions!J41</f>
        <v>3.5000000000000003E-2</v>
      </c>
      <c r="AB14" s="1275"/>
    </row>
    <row r="15" spans="2:36">
      <c r="B15" s="1262" t="s">
        <v>673</v>
      </c>
      <c r="C15" s="1268">
        <f>-PMT(C14/12,C12*12,C10)</f>
        <v>26979.773631873853</v>
      </c>
      <c r="D15" s="1276"/>
      <c r="N15" s="1262" t="s">
        <v>673</v>
      </c>
      <c r="O15" s="1268">
        <f>-PMT(O14/12,O12*12,O10)</f>
        <v>0</v>
      </c>
      <c r="P15" s="1276"/>
      <c r="Z15" s="1262" t="s">
        <v>673</v>
      </c>
      <c r="AA15" s="1269">
        <f>-PMT(AA14/12,AA12*12,AA10)</f>
        <v>0</v>
      </c>
      <c r="AB15" s="1276"/>
    </row>
    <row r="16" spans="2:36">
      <c r="B16" s="1277" t="s">
        <v>674</v>
      </c>
      <c r="C16" s="1278">
        <f>C15*12</f>
        <v>323757.28358248621</v>
      </c>
      <c r="D16" s="1276"/>
      <c r="N16" s="1277" t="s">
        <v>674</v>
      </c>
      <c r="O16" s="1278">
        <f>O15*12</f>
        <v>0</v>
      </c>
      <c r="P16" s="1276"/>
      <c r="Z16" s="1277" t="s">
        <v>674</v>
      </c>
      <c r="AA16" s="1279">
        <f>AA15*12</f>
        <v>0</v>
      </c>
      <c r="AB16" s="1276"/>
    </row>
    <row r="18" spans="2:35">
      <c r="B18" s="1280"/>
      <c r="C18" s="1281"/>
      <c r="D18" s="1281"/>
      <c r="E18" s="1282" t="s">
        <v>675</v>
      </c>
      <c r="F18" s="1282" t="s">
        <v>28</v>
      </c>
      <c r="G18" s="1281"/>
      <c r="H18" s="1281"/>
      <c r="I18" s="1282" t="s">
        <v>676</v>
      </c>
      <c r="J18" s="1282" t="s">
        <v>28</v>
      </c>
      <c r="K18" s="1283" t="s">
        <v>28</v>
      </c>
      <c r="N18" s="1280"/>
      <c r="O18" s="1281"/>
      <c r="P18" s="1281"/>
      <c r="Q18" s="1282" t="s">
        <v>675</v>
      </c>
      <c r="R18" s="1282" t="s">
        <v>28</v>
      </c>
      <c r="S18" s="1281"/>
      <c r="T18" s="1281"/>
      <c r="U18" s="1282" t="s">
        <v>676</v>
      </c>
      <c r="V18" s="1282" t="s">
        <v>28</v>
      </c>
      <c r="W18" s="1283" t="s">
        <v>28</v>
      </c>
      <c r="Z18" s="1280"/>
      <c r="AA18" s="1281"/>
      <c r="AB18" s="1281"/>
      <c r="AC18" s="1282" t="s">
        <v>675</v>
      </c>
      <c r="AD18" s="1282" t="s">
        <v>28</v>
      </c>
      <c r="AE18" s="1281"/>
      <c r="AF18" s="1281"/>
      <c r="AG18" s="1282" t="s">
        <v>676</v>
      </c>
      <c r="AH18" s="1282" t="s">
        <v>28</v>
      </c>
      <c r="AI18" s="1283" t="s">
        <v>28</v>
      </c>
    </row>
    <row r="19" spans="2:35">
      <c r="B19" s="1284" t="s">
        <v>677</v>
      </c>
      <c r="C19" s="1285" t="s">
        <v>678</v>
      </c>
      <c r="D19" s="1285" t="s">
        <v>668</v>
      </c>
      <c r="E19" s="1285" t="s">
        <v>679</v>
      </c>
      <c r="F19" s="1285" t="s">
        <v>680</v>
      </c>
      <c r="G19" s="1285" t="s">
        <v>681</v>
      </c>
      <c r="H19" s="1285" t="s">
        <v>682</v>
      </c>
      <c r="I19" s="1285" t="s">
        <v>679</v>
      </c>
      <c r="J19" s="1285" t="s">
        <v>683</v>
      </c>
      <c r="K19" s="1286" t="s">
        <v>684</v>
      </c>
      <c r="N19" s="1284" t="s">
        <v>677</v>
      </c>
      <c r="O19" s="1285" t="s">
        <v>678</v>
      </c>
      <c r="P19" s="1285" t="s">
        <v>668</v>
      </c>
      <c r="Q19" s="1285" t="s">
        <v>679</v>
      </c>
      <c r="R19" s="1285" t="s">
        <v>680</v>
      </c>
      <c r="S19" s="1285" t="s">
        <v>681</v>
      </c>
      <c r="T19" s="1285" t="s">
        <v>682</v>
      </c>
      <c r="U19" s="1285" t="s">
        <v>679</v>
      </c>
      <c r="V19" s="1285" t="s">
        <v>683</v>
      </c>
      <c r="W19" s="1286" t="s">
        <v>684</v>
      </c>
      <c r="Z19" s="1284" t="s">
        <v>677</v>
      </c>
      <c r="AA19" s="1285" t="s">
        <v>678</v>
      </c>
      <c r="AB19" s="1285" t="s">
        <v>668</v>
      </c>
      <c r="AC19" s="1285" t="s">
        <v>679</v>
      </c>
      <c r="AD19" s="1285" t="s">
        <v>680</v>
      </c>
      <c r="AE19" s="1285" t="s">
        <v>681</v>
      </c>
      <c r="AF19" s="1285" t="s">
        <v>682</v>
      </c>
      <c r="AG19" s="1285" t="s">
        <v>679</v>
      </c>
      <c r="AH19" s="1285" t="s">
        <v>683</v>
      </c>
      <c r="AI19" s="1286" t="s">
        <v>684</v>
      </c>
    </row>
    <row r="20" spans="2:35">
      <c r="B20" s="47">
        <v>0</v>
      </c>
      <c r="C20" s="45">
        <v>0</v>
      </c>
      <c r="D20" s="1265">
        <f>C8</f>
        <v>45657</v>
      </c>
      <c r="E20" s="1287"/>
      <c r="F20" s="1287"/>
      <c r="G20" s="1287"/>
      <c r="H20" s="1287"/>
      <c r="I20" s="1287">
        <f>C10</f>
        <v>4500000</v>
      </c>
      <c r="J20" s="1287">
        <f>SUM($H$20:H20)</f>
        <v>0</v>
      </c>
      <c r="K20" s="1287">
        <f>SUM($G$20:G20)</f>
        <v>0</v>
      </c>
      <c r="L20" s="1288"/>
      <c r="N20" s="47">
        <f>SUMIFS(B:B,D:D,P20)</f>
        <v>1</v>
      </c>
      <c r="O20" s="45">
        <v>0</v>
      </c>
      <c r="P20" s="1265">
        <f>O8</f>
        <v>46022</v>
      </c>
      <c r="Q20" s="1287"/>
      <c r="R20" s="1287"/>
      <c r="S20" s="1287"/>
      <c r="T20" s="1287"/>
      <c r="U20" s="1287">
        <f>O10</f>
        <v>0</v>
      </c>
      <c r="V20" s="1287">
        <f>SUM($T$20:T20)</f>
        <v>0</v>
      </c>
      <c r="W20" s="1287">
        <f>SUM($S$20:S20)</f>
        <v>0</v>
      </c>
      <c r="X20" s="1288"/>
      <c r="Y20" s="1288"/>
      <c r="Z20" s="47">
        <f>SUMIFS(B:B,D:D,AB20)</f>
        <v>3</v>
      </c>
      <c r="AA20" s="45">
        <v>0</v>
      </c>
      <c r="AB20" s="1265">
        <f>AA8</f>
        <v>46752</v>
      </c>
      <c r="AC20" s="1287"/>
      <c r="AD20" s="1287"/>
      <c r="AE20" s="1287"/>
      <c r="AF20" s="1287"/>
      <c r="AG20" s="1287">
        <f>AA10</f>
        <v>0</v>
      </c>
      <c r="AH20" s="1287">
        <f>SUM($AF$20:AF20)</f>
        <v>0</v>
      </c>
      <c r="AI20" s="1287">
        <f>SUM($AE$20:AE20)</f>
        <v>0</v>
      </c>
    </row>
    <row r="21" spans="2:35">
      <c r="B21" s="47">
        <f>ROUNDUP(C21/12,0)</f>
        <v>1</v>
      </c>
      <c r="C21" s="45">
        <f>C20+1</f>
        <v>1</v>
      </c>
      <c r="D21" s="1265">
        <f>EOMONTH(D20,1)</f>
        <v>45688</v>
      </c>
      <c r="E21" s="1287">
        <f t="shared" ref="E21:E84" si="0">IF(D21=$C$8,$C$10,I20)</f>
        <v>4500000</v>
      </c>
      <c r="F21" s="1287">
        <f>G21+H21</f>
        <v>22500</v>
      </c>
      <c r="G21" s="1287">
        <f t="shared" ref="G21:G84" si="1">-IF(C21&lt;=$C$13,0,PPMT($C$14/12,C21-$C$13,$C$12*12,$C$10))</f>
        <v>0</v>
      </c>
      <c r="H21" s="1287">
        <f t="shared" ref="H21:H84" si="2">IF(C21&lt;=$C$13,$C$14/12*$C$10,-IPMT($C$14/12,C21-$C$13,$C$12*12,$C$10))</f>
        <v>22500</v>
      </c>
      <c r="I21" s="1287">
        <f>E21-G21</f>
        <v>4500000</v>
      </c>
      <c r="J21" s="1287">
        <f>SUM($H$20:H21)</f>
        <v>22500</v>
      </c>
      <c r="K21" s="1287">
        <f>SUM($G$20:G21)</f>
        <v>0</v>
      </c>
      <c r="L21" s="1288"/>
      <c r="N21" s="47">
        <f t="shared" ref="N21:N84" si="3">SUMIFS(B:B,D:D,P21)</f>
        <v>2</v>
      </c>
      <c r="O21" s="45">
        <f>O20+1</f>
        <v>1</v>
      </c>
      <c r="P21" s="1265">
        <f>EOMONTH(P20,1)</f>
        <v>46053</v>
      </c>
      <c r="Q21" s="1287">
        <f>IF(P21=$O$8,$O$10,U20)</f>
        <v>0</v>
      </c>
      <c r="R21" s="1287">
        <f>S21+T21</f>
        <v>0</v>
      </c>
      <c r="S21" s="1287">
        <f>-IF(O21&lt;=$O$13,0,PPMT($O$14/12,O21-$O$13,$O$12*12,$O$10))</f>
        <v>0</v>
      </c>
      <c r="T21" s="1287">
        <f>IF(O21&lt;=$O$13,$O$14/12*$O$10,-IPMT($O$14/12,O21-$O$13,$O$12*12,$O$10))</f>
        <v>0</v>
      </c>
      <c r="U21" s="1287">
        <f>Q21-S21</f>
        <v>0</v>
      </c>
      <c r="V21" s="1287">
        <f>SUM($T$20:T21)</f>
        <v>0</v>
      </c>
      <c r="W21" s="1287">
        <f>SUM($S$20:S21)</f>
        <v>0</v>
      </c>
      <c r="X21" s="1288"/>
      <c r="Y21" s="1288"/>
      <c r="Z21" s="47">
        <f t="shared" ref="Z21:Z84" si="4">SUMIFS(B:B,D:D,AB21)</f>
        <v>4</v>
      </c>
      <c r="AA21" s="45">
        <f>AA20+1</f>
        <v>1</v>
      </c>
      <c r="AB21" s="1265">
        <f>EOMONTH(AB20,1)</f>
        <v>46783</v>
      </c>
      <c r="AC21" s="1287">
        <f>IF(AB21=$AA$8,$AA$10,AG20)</f>
        <v>0</v>
      </c>
      <c r="AD21" s="1287">
        <f>AE21+AF21</f>
        <v>0</v>
      </c>
      <c r="AE21" s="1287">
        <f>-IF(AA21&lt;=$AA$13,0,PPMT($AA$14/12,AA21-$AA$13,$AA$12*12,$AA$10))</f>
        <v>0</v>
      </c>
      <c r="AF21" s="1287">
        <f>IF(AA21&lt;=$AA$13,$AA$14/12*$AA$10,-IPMT($AA$14/12,AA21-$AA$13,$AA$12*12,$AA$10))</f>
        <v>0</v>
      </c>
      <c r="AG21" s="1287">
        <f>AC21-AE21</f>
        <v>0</v>
      </c>
      <c r="AH21" s="1287">
        <f>SUM($AF$20:AF21)</f>
        <v>0</v>
      </c>
      <c r="AI21" s="1287">
        <f>SUM($AE$20:AE21)</f>
        <v>0</v>
      </c>
    </row>
    <row r="22" spans="2:35">
      <c r="B22" s="47">
        <f>ROUNDUP(C22/12,0)</f>
        <v>1</v>
      </c>
      <c r="C22" s="45">
        <f>C21+1</f>
        <v>2</v>
      </c>
      <c r="D22" s="1265">
        <f t="shared" ref="D22:D85" si="5">EOMONTH(D21,1)</f>
        <v>45716</v>
      </c>
      <c r="E22" s="1287">
        <f t="shared" si="0"/>
        <v>4500000</v>
      </c>
      <c r="F22" s="1287">
        <f t="shared" ref="F22:F85" si="6">G22+H22</f>
        <v>22500</v>
      </c>
      <c r="G22" s="1287">
        <f t="shared" si="1"/>
        <v>0</v>
      </c>
      <c r="H22" s="1287">
        <f t="shared" si="2"/>
        <v>22500</v>
      </c>
      <c r="I22" s="1287">
        <f>E22-G22</f>
        <v>4500000</v>
      </c>
      <c r="J22" s="1287">
        <f>SUM($H$20:H22)</f>
        <v>45000</v>
      </c>
      <c r="K22" s="1287">
        <f>SUM($G$20:G22)</f>
        <v>0</v>
      </c>
      <c r="L22" s="1288"/>
      <c r="N22" s="47">
        <f t="shared" si="3"/>
        <v>2</v>
      </c>
      <c r="O22" s="45">
        <f>O21+1</f>
        <v>2</v>
      </c>
      <c r="P22" s="1265">
        <f t="shared" ref="P22:P85" si="7">EOMONTH(P21,1)</f>
        <v>46081</v>
      </c>
      <c r="Q22" s="1287">
        <f t="shared" ref="Q22:Q85" si="8">IF(P22=$O$8,$O$10,U21)</f>
        <v>0</v>
      </c>
      <c r="R22" s="1287">
        <f t="shared" ref="R22:R85" si="9">S22+T22</f>
        <v>0</v>
      </c>
      <c r="S22" s="1287">
        <f t="shared" ref="S22:S85" si="10">-IF(O22&lt;=$O$13,0,PPMT($O$14/12,O22-$O$13,$O$12*12,$O$10))</f>
        <v>0</v>
      </c>
      <c r="T22" s="1287">
        <f t="shared" ref="T22:T85" si="11">IF(O22&lt;=$O$13,$O$14/12*$O$10,-IPMT($O$14/12,O22-$O$13,$O$12*12,$O$10))</f>
        <v>0</v>
      </c>
      <c r="U22" s="1287">
        <f>Q22-S22</f>
        <v>0</v>
      </c>
      <c r="V22" s="1287">
        <f>SUM($T$20:T22)</f>
        <v>0</v>
      </c>
      <c r="W22" s="1287">
        <f>SUM($S$20:S22)</f>
        <v>0</v>
      </c>
      <c r="X22" s="1288"/>
      <c r="Y22" s="1288"/>
      <c r="Z22" s="47">
        <f t="shared" si="4"/>
        <v>4</v>
      </c>
      <c r="AA22" s="45">
        <f>AA21+1</f>
        <v>2</v>
      </c>
      <c r="AB22" s="1265">
        <f t="shared" ref="AB22:AB85" si="12">EOMONTH(AB21,1)</f>
        <v>46812</v>
      </c>
      <c r="AC22" s="1287">
        <f t="shared" ref="AC22:AC85" si="13">IF(AB22=$AA$8,$AA$10,AG21)</f>
        <v>0</v>
      </c>
      <c r="AD22" s="1287">
        <f t="shared" ref="AD22:AD85" si="14">AE22+AF22</f>
        <v>0</v>
      </c>
      <c r="AE22" s="1287">
        <f t="shared" ref="AE22:AE85" si="15">-IF(AA22&lt;=$AA$13,0,PPMT($AA$14/12,AA22-$AA$13,$AA$12*12,$AA$10))</f>
        <v>0</v>
      </c>
      <c r="AF22" s="1287">
        <f t="shared" ref="AF22:AF85" si="16">IF(AA22&lt;=$AA$13,$AA$14/12*$AA$10,-IPMT($AA$14/12,AA22-$AA$13,$AA$12*12,$AA$10))</f>
        <v>0</v>
      </c>
      <c r="AG22" s="1287">
        <f>AC22-AE22</f>
        <v>0</v>
      </c>
      <c r="AH22" s="1287">
        <f>SUM($AF$20:AF22)</f>
        <v>0</v>
      </c>
      <c r="AI22" s="1287">
        <f>SUM($AE$20:AE22)</f>
        <v>0</v>
      </c>
    </row>
    <row r="23" spans="2:35">
      <c r="B23" s="47">
        <f t="shared" ref="B23:B86" si="17">ROUNDUP(C23/12,0)</f>
        <v>1</v>
      </c>
      <c r="C23" s="45">
        <f t="shared" ref="C23:C86" si="18">C22+1</f>
        <v>3</v>
      </c>
      <c r="D23" s="1265">
        <f t="shared" si="5"/>
        <v>45747</v>
      </c>
      <c r="E23" s="1287">
        <f t="shared" si="0"/>
        <v>4500000</v>
      </c>
      <c r="F23" s="1287">
        <f t="shared" si="6"/>
        <v>22500</v>
      </c>
      <c r="G23" s="1287">
        <f t="shared" si="1"/>
        <v>0</v>
      </c>
      <c r="H23" s="1287">
        <f t="shared" si="2"/>
        <v>22500</v>
      </c>
      <c r="I23" s="1287">
        <f t="shared" ref="I23:I86" si="19">E23-G23</f>
        <v>4500000</v>
      </c>
      <c r="J23" s="1287">
        <f>SUM($H$20:H23)</f>
        <v>67500</v>
      </c>
      <c r="K23" s="1287">
        <f>SUM($G$20:G23)</f>
        <v>0</v>
      </c>
      <c r="L23" s="1288"/>
      <c r="N23" s="47">
        <f t="shared" si="3"/>
        <v>2</v>
      </c>
      <c r="O23" s="45">
        <f t="shared" ref="O23:O86" si="20">O22+1</f>
        <v>3</v>
      </c>
      <c r="P23" s="1265">
        <f t="shared" si="7"/>
        <v>46112</v>
      </c>
      <c r="Q23" s="1287">
        <f t="shared" si="8"/>
        <v>0</v>
      </c>
      <c r="R23" s="1287">
        <f t="shared" si="9"/>
        <v>0</v>
      </c>
      <c r="S23" s="1287">
        <f t="shared" si="10"/>
        <v>0</v>
      </c>
      <c r="T23" s="1287">
        <f t="shared" si="11"/>
        <v>0</v>
      </c>
      <c r="U23" s="1287">
        <f t="shared" ref="U23:U86" si="21">Q23-S23</f>
        <v>0</v>
      </c>
      <c r="V23" s="1287">
        <f>SUM($T$20:T23)</f>
        <v>0</v>
      </c>
      <c r="W23" s="1287">
        <f>SUM($S$20:S23)</f>
        <v>0</v>
      </c>
      <c r="X23" s="1288"/>
      <c r="Y23" s="1288"/>
      <c r="Z23" s="47">
        <f t="shared" si="4"/>
        <v>4</v>
      </c>
      <c r="AA23" s="45">
        <f t="shared" ref="AA23:AA86" si="22">AA22+1</f>
        <v>3</v>
      </c>
      <c r="AB23" s="1265">
        <f t="shared" si="12"/>
        <v>46843</v>
      </c>
      <c r="AC23" s="1287">
        <f t="shared" si="13"/>
        <v>0</v>
      </c>
      <c r="AD23" s="1287">
        <f t="shared" si="14"/>
        <v>0</v>
      </c>
      <c r="AE23" s="1287">
        <f t="shared" si="15"/>
        <v>0</v>
      </c>
      <c r="AF23" s="1287">
        <f t="shared" si="16"/>
        <v>0</v>
      </c>
      <c r="AG23" s="1287">
        <f t="shared" ref="AG23:AG86" si="23">AC23-AE23</f>
        <v>0</v>
      </c>
      <c r="AH23" s="1287">
        <f>SUM($AF$20:AF23)</f>
        <v>0</v>
      </c>
      <c r="AI23" s="1287">
        <f>SUM($AE$20:AE23)</f>
        <v>0</v>
      </c>
    </row>
    <row r="24" spans="2:35">
      <c r="B24" s="47">
        <f t="shared" si="17"/>
        <v>1</v>
      </c>
      <c r="C24" s="45">
        <f t="shared" si="18"/>
        <v>4</v>
      </c>
      <c r="D24" s="1265">
        <f t="shared" si="5"/>
        <v>45777</v>
      </c>
      <c r="E24" s="1287">
        <f t="shared" si="0"/>
        <v>4500000</v>
      </c>
      <c r="F24" s="1287">
        <f t="shared" si="6"/>
        <v>22500</v>
      </c>
      <c r="G24" s="1287">
        <f t="shared" si="1"/>
        <v>0</v>
      </c>
      <c r="H24" s="1287">
        <f t="shared" si="2"/>
        <v>22500</v>
      </c>
      <c r="I24" s="1287">
        <f t="shared" si="19"/>
        <v>4500000</v>
      </c>
      <c r="J24" s="1287">
        <f>SUM($H$20:H24)</f>
        <v>90000</v>
      </c>
      <c r="K24" s="1287">
        <f>SUM($G$20:G24)</f>
        <v>0</v>
      </c>
      <c r="L24" s="1288"/>
      <c r="N24" s="47">
        <f t="shared" si="3"/>
        <v>2</v>
      </c>
      <c r="O24" s="45">
        <f t="shared" si="20"/>
        <v>4</v>
      </c>
      <c r="P24" s="1265">
        <f t="shared" si="7"/>
        <v>46142</v>
      </c>
      <c r="Q24" s="1287">
        <f t="shared" si="8"/>
        <v>0</v>
      </c>
      <c r="R24" s="1287">
        <f t="shared" si="9"/>
        <v>0</v>
      </c>
      <c r="S24" s="1287">
        <f t="shared" si="10"/>
        <v>0</v>
      </c>
      <c r="T24" s="1287">
        <f t="shared" si="11"/>
        <v>0</v>
      </c>
      <c r="U24" s="1287">
        <f t="shared" si="21"/>
        <v>0</v>
      </c>
      <c r="V24" s="1287">
        <f>SUM($T$20:T24)</f>
        <v>0</v>
      </c>
      <c r="W24" s="1287">
        <f>SUM($S$20:S24)</f>
        <v>0</v>
      </c>
      <c r="X24" s="1288"/>
      <c r="Y24" s="1288"/>
      <c r="Z24" s="47">
        <f t="shared" si="4"/>
        <v>4</v>
      </c>
      <c r="AA24" s="45">
        <f t="shared" si="22"/>
        <v>4</v>
      </c>
      <c r="AB24" s="1265">
        <f t="shared" si="12"/>
        <v>46873</v>
      </c>
      <c r="AC24" s="1287">
        <f t="shared" si="13"/>
        <v>0</v>
      </c>
      <c r="AD24" s="1287">
        <f t="shared" si="14"/>
        <v>0</v>
      </c>
      <c r="AE24" s="1287">
        <f t="shared" si="15"/>
        <v>0</v>
      </c>
      <c r="AF24" s="1287">
        <f t="shared" si="16"/>
        <v>0</v>
      </c>
      <c r="AG24" s="1287">
        <f t="shared" si="23"/>
        <v>0</v>
      </c>
      <c r="AH24" s="1287">
        <f>SUM($AF$20:AF24)</f>
        <v>0</v>
      </c>
      <c r="AI24" s="1287">
        <f>SUM($AE$20:AE24)</f>
        <v>0</v>
      </c>
    </row>
    <row r="25" spans="2:35">
      <c r="B25" s="47">
        <f t="shared" si="17"/>
        <v>1</v>
      </c>
      <c r="C25" s="45">
        <f t="shared" si="18"/>
        <v>5</v>
      </c>
      <c r="D25" s="1265">
        <f t="shared" si="5"/>
        <v>45808</v>
      </c>
      <c r="E25" s="1287">
        <f t="shared" si="0"/>
        <v>4500000</v>
      </c>
      <c r="F25" s="1287">
        <f t="shared" si="6"/>
        <v>22500</v>
      </c>
      <c r="G25" s="1287">
        <f t="shared" si="1"/>
        <v>0</v>
      </c>
      <c r="H25" s="1287">
        <f t="shared" si="2"/>
        <v>22500</v>
      </c>
      <c r="I25" s="1287">
        <f t="shared" si="19"/>
        <v>4500000</v>
      </c>
      <c r="J25" s="1287">
        <f>SUM($H$20:H25)</f>
        <v>112500</v>
      </c>
      <c r="K25" s="1287">
        <f>SUM($G$20:G25)</f>
        <v>0</v>
      </c>
      <c r="L25" s="1288"/>
      <c r="N25" s="47">
        <f t="shared" si="3"/>
        <v>2</v>
      </c>
      <c r="O25" s="45">
        <f t="shared" si="20"/>
        <v>5</v>
      </c>
      <c r="P25" s="1265">
        <f t="shared" si="7"/>
        <v>46173</v>
      </c>
      <c r="Q25" s="1287">
        <f t="shared" si="8"/>
        <v>0</v>
      </c>
      <c r="R25" s="1287">
        <f t="shared" si="9"/>
        <v>0</v>
      </c>
      <c r="S25" s="1287">
        <f t="shared" si="10"/>
        <v>0</v>
      </c>
      <c r="T25" s="1287">
        <f t="shared" si="11"/>
        <v>0</v>
      </c>
      <c r="U25" s="1287">
        <f t="shared" si="21"/>
        <v>0</v>
      </c>
      <c r="V25" s="1287">
        <f>SUM($T$20:T25)</f>
        <v>0</v>
      </c>
      <c r="W25" s="1287">
        <f>SUM($S$20:S25)</f>
        <v>0</v>
      </c>
      <c r="X25" s="1288"/>
      <c r="Y25" s="1288"/>
      <c r="Z25" s="47">
        <f t="shared" si="4"/>
        <v>4</v>
      </c>
      <c r="AA25" s="45">
        <f t="shared" si="22"/>
        <v>5</v>
      </c>
      <c r="AB25" s="1265">
        <f t="shared" si="12"/>
        <v>46904</v>
      </c>
      <c r="AC25" s="1287">
        <f t="shared" si="13"/>
        <v>0</v>
      </c>
      <c r="AD25" s="1287">
        <f t="shared" si="14"/>
        <v>0</v>
      </c>
      <c r="AE25" s="1287">
        <f t="shared" si="15"/>
        <v>0</v>
      </c>
      <c r="AF25" s="1287">
        <f t="shared" si="16"/>
        <v>0</v>
      </c>
      <c r="AG25" s="1287">
        <f t="shared" si="23"/>
        <v>0</v>
      </c>
      <c r="AH25" s="1287">
        <f>SUM($AF$20:AF25)</f>
        <v>0</v>
      </c>
      <c r="AI25" s="1287">
        <f>SUM($AE$20:AE25)</f>
        <v>0</v>
      </c>
    </row>
    <row r="26" spans="2:35">
      <c r="B26" s="47">
        <f t="shared" si="17"/>
        <v>1</v>
      </c>
      <c r="C26" s="45">
        <f t="shared" si="18"/>
        <v>6</v>
      </c>
      <c r="D26" s="1265">
        <f t="shared" si="5"/>
        <v>45838</v>
      </c>
      <c r="E26" s="1287">
        <f t="shared" si="0"/>
        <v>4500000</v>
      </c>
      <c r="F26" s="1287">
        <f t="shared" si="6"/>
        <v>22500</v>
      </c>
      <c r="G26" s="1287">
        <f t="shared" si="1"/>
        <v>0</v>
      </c>
      <c r="H26" s="1287">
        <f t="shared" si="2"/>
        <v>22500</v>
      </c>
      <c r="I26" s="1287">
        <f t="shared" si="19"/>
        <v>4500000</v>
      </c>
      <c r="J26" s="1287">
        <f>SUM($H$20:H26)</f>
        <v>135000</v>
      </c>
      <c r="K26" s="1287">
        <f>SUM($G$20:G26)</f>
        <v>0</v>
      </c>
      <c r="L26" s="1288"/>
      <c r="N26" s="47">
        <f t="shared" si="3"/>
        <v>2</v>
      </c>
      <c r="O26" s="45">
        <f t="shared" si="20"/>
        <v>6</v>
      </c>
      <c r="P26" s="1265">
        <f t="shared" si="7"/>
        <v>46203</v>
      </c>
      <c r="Q26" s="1287">
        <f t="shared" si="8"/>
        <v>0</v>
      </c>
      <c r="R26" s="1287">
        <f t="shared" si="9"/>
        <v>0</v>
      </c>
      <c r="S26" s="1287">
        <f t="shared" si="10"/>
        <v>0</v>
      </c>
      <c r="T26" s="1287">
        <f t="shared" si="11"/>
        <v>0</v>
      </c>
      <c r="U26" s="1287">
        <f t="shared" si="21"/>
        <v>0</v>
      </c>
      <c r="V26" s="1287">
        <f>SUM($T$20:T26)</f>
        <v>0</v>
      </c>
      <c r="W26" s="1287">
        <f>SUM($S$20:S26)</f>
        <v>0</v>
      </c>
      <c r="X26" s="1288"/>
      <c r="Y26" s="1288"/>
      <c r="Z26" s="47">
        <f t="shared" si="4"/>
        <v>4</v>
      </c>
      <c r="AA26" s="45">
        <f t="shared" si="22"/>
        <v>6</v>
      </c>
      <c r="AB26" s="1265">
        <f t="shared" si="12"/>
        <v>46934</v>
      </c>
      <c r="AC26" s="1287">
        <f t="shared" si="13"/>
        <v>0</v>
      </c>
      <c r="AD26" s="1287">
        <f t="shared" si="14"/>
        <v>0</v>
      </c>
      <c r="AE26" s="1287">
        <f t="shared" si="15"/>
        <v>0</v>
      </c>
      <c r="AF26" s="1287">
        <f t="shared" si="16"/>
        <v>0</v>
      </c>
      <c r="AG26" s="1287">
        <f t="shared" si="23"/>
        <v>0</v>
      </c>
      <c r="AH26" s="1287">
        <f>SUM($AF$20:AF26)</f>
        <v>0</v>
      </c>
      <c r="AI26" s="1287">
        <f>SUM($AE$20:AE26)</f>
        <v>0</v>
      </c>
    </row>
    <row r="27" spans="2:35">
      <c r="B27" s="47">
        <f t="shared" si="17"/>
        <v>1</v>
      </c>
      <c r="C27" s="45">
        <f t="shared" si="18"/>
        <v>7</v>
      </c>
      <c r="D27" s="1265">
        <f t="shared" si="5"/>
        <v>45869</v>
      </c>
      <c r="E27" s="1287">
        <f t="shared" si="0"/>
        <v>4500000</v>
      </c>
      <c r="F27" s="1287">
        <f t="shared" si="6"/>
        <v>22500</v>
      </c>
      <c r="G27" s="1287">
        <f t="shared" si="1"/>
        <v>0</v>
      </c>
      <c r="H27" s="1287">
        <f t="shared" si="2"/>
        <v>22500</v>
      </c>
      <c r="I27" s="1287">
        <f t="shared" si="19"/>
        <v>4500000</v>
      </c>
      <c r="J27" s="1287">
        <f>SUM($H$20:H27)</f>
        <v>157500</v>
      </c>
      <c r="K27" s="1287">
        <f>SUM($G$20:G27)</f>
        <v>0</v>
      </c>
      <c r="L27" s="1288"/>
      <c r="N27" s="47">
        <f t="shared" si="3"/>
        <v>2</v>
      </c>
      <c r="O27" s="45">
        <f t="shared" si="20"/>
        <v>7</v>
      </c>
      <c r="P27" s="1265">
        <f t="shared" si="7"/>
        <v>46234</v>
      </c>
      <c r="Q27" s="1287">
        <f t="shared" si="8"/>
        <v>0</v>
      </c>
      <c r="R27" s="1287">
        <f t="shared" si="9"/>
        <v>0</v>
      </c>
      <c r="S27" s="1287">
        <f t="shared" si="10"/>
        <v>0</v>
      </c>
      <c r="T27" s="1287">
        <f t="shared" si="11"/>
        <v>0</v>
      </c>
      <c r="U27" s="1287">
        <f t="shared" si="21"/>
        <v>0</v>
      </c>
      <c r="V27" s="1287">
        <f>SUM($T$20:T27)</f>
        <v>0</v>
      </c>
      <c r="W27" s="1287">
        <f>SUM($S$20:S27)</f>
        <v>0</v>
      </c>
      <c r="X27" s="1288"/>
      <c r="Y27" s="1288"/>
      <c r="Z27" s="47">
        <f t="shared" si="4"/>
        <v>4</v>
      </c>
      <c r="AA27" s="45">
        <f t="shared" si="22"/>
        <v>7</v>
      </c>
      <c r="AB27" s="1265">
        <f t="shared" si="12"/>
        <v>46965</v>
      </c>
      <c r="AC27" s="1287">
        <f t="shared" si="13"/>
        <v>0</v>
      </c>
      <c r="AD27" s="1287">
        <f t="shared" si="14"/>
        <v>0</v>
      </c>
      <c r="AE27" s="1287">
        <f t="shared" si="15"/>
        <v>0</v>
      </c>
      <c r="AF27" s="1287">
        <f t="shared" si="16"/>
        <v>0</v>
      </c>
      <c r="AG27" s="1287">
        <f t="shared" si="23"/>
        <v>0</v>
      </c>
      <c r="AH27" s="1287">
        <f>SUM($AF$20:AF27)</f>
        <v>0</v>
      </c>
      <c r="AI27" s="1287">
        <f>SUM($AE$20:AE27)</f>
        <v>0</v>
      </c>
    </row>
    <row r="28" spans="2:35">
      <c r="B28" s="47">
        <f t="shared" si="17"/>
        <v>1</v>
      </c>
      <c r="C28" s="45">
        <f t="shared" si="18"/>
        <v>8</v>
      </c>
      <c r="D28" s="1265">
        <f t="shared" si="5"/>
        <v>45900</v>
      </c>
      <c r="E28" s="1287">
        <f t="shared" si="0"/>
        <v>4500000</v>
      </c>
      <c r="F28" s="1287">
        <f t="shared" si="6"/>
        <v>22500</v>
      </c>
      <c r="G28" s="1287">
        <f t="shared" si="1"/>
        <v>0</v>
      </c>
      <c r="H28" s="1287">
        <f t="shared" si="2"/>
        <v>22500</v>
      </c>
      <c r="I28" s="1287">
        <f t="shared" si="19"/>
        <v>4500000</v>
      </c>
      <c r="J28" s="1287">
        <f>SUM($H$20:H28)</f>
        <v>180000</v>
      </c>
      <c r="K28" s="1287">
        <f>SUM($G$20:G28)</f>
        <v>0</v>
      </c>
      <c r="L28" s="1288"/>
      <c r="N28" s="47">
        <f t="shared" si="3"/>
        <v>2</v>
      </c>
      <c r="O28" s="45">
        <f t="shared" si="20"/>
        <v>8</v>
      </c>
      <c r="P28" s="1265">
        <f t="shared" si="7"/>
        <v>46265</v>
      </c>
      <c r="Q28" s="1287">
        <f t="shared" si="8"/>
        <v>0</v>
      </c>
      <c r="R28" s="1287">
        <f t="shared" si="9"/>
        <v>0</v>
      </c>
      <c r="S28" s="1287">
        <f t="shared" si="10"/>
        <v>0</v>
      </c>
      <c r="T28" s="1287">
        <f t="shared" si="11"/>
        <v>0</v>
      </c>
      <c r="U28" s="1287">
        <f t="shared" si="21"/>
        <v>0</v>
      </c>
      <c r="V28" s="1287">
        <f>SUM($T$20:T28)</f>
        <v>0</v>
      </c>
      <c r="W28" s="1287">
        <f>SUM($S$20:S28)</f>
        <v>0</v>
      </c>
      <c r="X28" s="1288"/>
      <c r="Y28" s="1288"/>
      <c r="Z28" s="47">
        <f t="shared" si="4"/>
        <v>4</v>
      </c>
      <c r="AA28" s="45">
        <f t="shared" si="22"/>
        <v>8</v>
      </c>
      <c r="AB28" s="1265">
        <f t="shared" si="12"/>
        <v>46996</v>
      </c>
      <c r="AC28" s="1287">
        <f t="shared" si="13"/>
        <v>0</v>
      </c>
      <c r="AD28" s="1287">
        <f t="shared" si="14"/>
        <v>0</v>
      </c>
      <c r="AE28" s="1287">
        <f t="shared" si="15"/>
        <v>0</v>
      </c>
      <c r="AF28" s="1287">
        <f t="shared" si="16"/>
        <v>0</v>
      </c>
      <c r="AG28" s="1287">
        <f t="shared" si="23"/>
        <v>0</v>
      </c>
      <c r="AH28" s="1287">
        <f>SUM($AF$20:AF28)</f>
        <v>0</v>
      </c>
      <c r="AI28" s="1287">
        <f>SUM($AE$20:AE28)</f>
        <v>0</v>
      </c>
    </row>
    <row r="29" spans="2:35">
      <c r="B29" s="47">
        <f t="shared" si="17"/>
        <v>1</v>
      </c>
      <c r="C29" s="45">
        <f t="shared" si="18"/>
        <v>9</v>
      </c>
      <c r="D29" s="1265">
        <f t="shared" si="5"/>
        <v>45930</v>
      </c>
      <c r="E29" s="1287">
        <f t="shared" si="0"/>
        <v>4500000</v>
      </c>
      <c r="F29" s="1287">
        <f t="shared" si="6"/>
        <v>22500</v>
      </c>
      <c r="G29" s="1287">
        <f t="shared" si="1"/>
        <v>0</v>
      </c>
      <c r="H29" s="1287">
        <f t="shared" si="2"/>
        <v>22500</v>
      </c>
      <c r="I29" s="1287">
        <f t="shared" si="19"/>
        <v>4500000</v>
      </c>
      <c r="J29" s="1287">
        <f>SUM($H$20:H29)</f>
        <v>202500</v>
      </c>
      <c r="K29" s="1287">
        <f>SUM($G$20:G29)</f>
        <v>0</v>
      </c>
      <c r="L29" s="1288"/>
      <c r="N29" s="47">
        <f t="shared" si="3"/>
        <v>2</v>
      </c>
      <c r="O29" s="45">
        <f t="shared" si="20"/>
        <v>9</v>
      </c>
      <c r="P29" s="1265">
        <f t="shared" si="7"/>
        <v>46295</v>
      </c>
      <c r="Q29" s="1287">
        <f t="shared" si="8"/>
        <v>0</v>
      </c>
      <c r="R29" s="1287">
        <f t="shared" si="9"/>
        <v>0</v>
      </c>
      <c r="S29" s="1287">
        <f t="shared" si="10"/>
        <v>0</v>
      </c>
      <c r="T29" s="1287">
        <f t="shared" si="11"/>
        <v>0</v>
      </c>
      <c r="U29" s="1287">
        <f t="shared" si="21"/>
        <v>0</v>
      </c>
      <c r="V29" s="1287">
        <f>SUM($T$20:T29)</f>
        <v>0</v>
      </c>
      <c r="W29" s="1287">
        <f>SUM($S$20:S29)</f>
        <v>0</v>
      </c>
      <c r="X29" s="1288"/>
      <c r="Y29" s="1288"/>
      <c r="Z29" s="47">
        <f t="shared" si="4"/>
        <v>4</v>
      </c>
      <c r="AA29" s="45">
        <f t="shared" si="22"/>
        <v>9</v>
      </c>
      <c r="AB29" s="1265">
        <f t="shared" si="12"/>
        <v>47026</v>
      </c>
      <c r="AC29" s="1287">
        <f t="shared" si="13"/>
        <v>0</v>
      </c>
      <c r="AD29" s="1287">
        <f t="shared" si="14"/>
        <v>0</v>
      </c>
      <c r="AE29" s="1287">
        <f t="shared" si="15"/>
        <v>0</v>
      </c>
      <c r="AF29" s="1287">
        <f t="shared" si="16"/>
        <v>0</v>
      </c>
      <c r="AG29" s="1287">
        <f t="shared" si="23"/>
        <v>0</v>
      </c>
      <c r="AH29" s="1287">
        <f>SUM($AF$20:AF29)</f>
        <v>0</v>
      </c>
      <c r="AI29" s="1287">
        <f>SUM($AE$20:AE29)</f>
        <v>0</v>
      </c>
    </row>
    <row r="30" spans="2:35">
      <c r="B30" s="47">
        <f t="shared" si="17"/>
        <v>1</v>
      </c>
      <c r="C30" s="45">
        <f t="shared" si="18"/>
        <v>10</v>
      </c>
      <c r="D30" s="1265">
        <f t="shared" si="5"/>
        <v>45961</v>
      </c>
      <c r="E30" s="1287">
        <f t="shared" si="0"/>
        <v>4500000</v>
      </c>
      <c r="F30" s="1287">
        <f t="shared" si="6"/>
        <v>22500</v>
      </c>
      <c r="G30" s="1287">
        <f t="shared" si="1"/>
        <v>0</v>
      </c>
      <c r="H30" s="1287">
        <f t="shared" si="2"/>
        <v>22500</v>
      </c>
      <c r="I30" s="1287">
        <f t="shared" si="19"/>
        <v>4500000</v>
      </c>
      <c r="J30" s="1287">
        <f>SUM($H$20:H30)</f>
        <v>225000</v>
      </c>
      <c r="K30" s="1287">
        <f>SUM($G$20:G30)</f>
        <v>0</v>
      </c>
      <c r="L30" s="1288"/>
      <c r="N30" s="47">
        <f t="shared" si="3"/>
        <v>2</v>
      </c>
      <c r="O30" s="45">
        <f t="shared" si="20"/>
        <v>10</v>
      </c>
      <c r="P30" s="1265">
        <f t="shared" si="7"/>
        <v>46326</v>
      </c>
      <c r="Q30" s="1287">
        <f t="shared" si="8"/>
        <v>0</v>
      </c>
      <c r="R30" s="1287">
        <f t="shared" si="9"/>
        <v>0</v>
      </c>
      <c r="S30" s="1287">
        <f t="shared" si="10"/>
        <v>0</v>
      </c>
      <c r="T30" s="1287">
        <f t="shared" si="11"/>
        <v>0</v>
      </c>
      <c r="U30" s="1287">
        <f t="shared" si="21"/>
        <v>0</v>
      </c>
      <c r="V30" s="1287">
        <f>SUM($T$20:T30)</f>
        <v>0</v>
      </c>
      <c r="W30" s="1287">
        <f>SUM($S$20:S30)</f>
        <v>0</v>
      </c>
      <c r="X30" s="1288"/>
      <c r="Y30" s="1288"/>
      <c r="Z30" s="47">
        <f t="shared" si="4"/>
        <v>4</v>
      </c>
      <c r="AA30" s="45">
        <f t="shared" si="22"/>
        <v>10</v>
      </c>
      <c r="AB30" s="1265">
        <f t="shared" si="12"/>
        <v>47057</v>
      </c>
      <c r="AC30" s="1287">
        <f t="shared" si="13"/>
        <v>0</v>
      </c>
      <c r="AD30" s="1287">
        <f t="shared" si="14"/>
        <v>0</v>
      </c>
      <c r="AE30" s="1287">
        <f t="shared" si="15"/>
        <v>0</v>
      </c>
      <c r="AF30" s="1287">
        <f t="shared" si="16"/>
        <v>0</v>
      </c>
      <c r="AG30" s="1287">
        <f t="shared" si="23"/>
        <v>0</v>
      </c>
      <c r="AH30" s="1287">
        <f>SUM($AF$20:AF30)</f>
        <v>0</v>
      </c>
      <c r="AI30" s="1287">
        <f>SUM($AE$20:AE30)</f>
        <v>0</v>
      </c>
    </row>
    <row r="31" spans="2:35">
      <c r="B31" s="47">
        <f t="shared" si="17"/>
        <v>1</v>
      </c>
      <c r="C31" s="45">
        <f t="shared" si="18"/>
        <v>11</v>
      </c>
      <c r="D31" s="1265">
        <f t="shared" si="5"/>
        <v>45991</v>
      </c>
      <c r="E31" s="1287">
        <f t="shared" si="0"/>
        <v>4500000</v>
      </c>
      <c r="F31" s="1287">
        <f t="shared" si="6"/>
        <v>22500</v>
      </c>
      <c r="G31" s="1287">
        <f t="shared" si="1"/>
        <v>0</v>
      </c>
      <c r="H31" s="1287">
        <f t="shared" si="2"/>
        <v>22500</v>
      </c>
      <c r="I31" s="1287">
        <f t="shared" si="19"/>
        <v>4500000</v>
      </c>
      <c r="J31" s="1287">
        <f>SUM($H$20:H31)</f>
        <v>247500</v>
      </c>
      <c r="K31" s="1287">
        <f>SUM($G$20:G31)</f>
        <v>0</v>
      </c>
      <c r="L31" s="1288"/>
      <c r="N31" s="47">
        <f t="shared" si="3"/>
        <v>2</v>
      </c>
      <c r="O31" s="45">
        <f t="shared" si="20"/>
        <v>11</v>
      </c>
      <c r="P31" s="1265">
        <f t="shared" si="7"/>
        <v>46356</v>
      </c>
      <c r="Q31" s="1287">
        <f t="shared" si="8"/>
        <v>0</v>
      </c>
      <c r="R31" s="1287">
        <f t="shared" si="9"/>
        <v>0</v>
      </c>
      <c r="S31" s="1287">
        <f t="shared" si="10"/>
        <v>0</v>
      </c>
      <c r="T31" s="1287">
        <f t="shared" si="11"/>
        <v>0</v>
      </c>
      <c r="U31" s="1287">
        <f t="shared" si="21"/>
        <v>0</v>
      </c>
      <c r="V31" s="1287">
        <f>SUM($T$20:T31)</f>
        <v>0</v>
      </c>
      <c r="W31" s="1287">
        <f>SUM($S$20:S31)</f>
        <v>0</v>
      </c>
      <c r="X31" s="1288"/>
      <c r="Y31" s="1288"/>
      <c r="Z31" s="47">
        <f t="shared" si="4"/>
        <v>4</v>
      </c>
      <c r="AA31" s="45">
        <f t="shared" si="22"/>
        <v>11</v>
      </c>
      <c r="AB31" s="1265">
        <f t="shared" si="12"/>
        <v>47087</v>
      </c>
      <c r="AC31" s="1287">
        <f t="shared" si="13"/>
        <v>0</v>
      </c>
      <c r="AD31" s="1287">
        <f t="shared" si="14"/>
        <v>0</v>
      </c>
      <c r="AE31" s="1287">
        <f t="shared" si="15"/>
        <v>0</v>
      </c>
      <c r="AF31" s="1287">
        <f t="shared" si="16"/>
        <v>0</v>
      </c>
      <c r="AG31" s="1287">
        <f t="shared" si="23"/>
        <v>0</v>
      </c>
      <c r="AH31" s="1287">
        <f>SUM($AF$20:AF31)</f>
        <v>0</v>
      </c>
      <c r="AI31" s="1287">
        <f>SUM($AE$20:AE31)</f>
        <v>0</v>
      </c>
    </row>
    <row r="32" spans="2:35">
      <c r="B32" s="47">
        <f t="shared" si="17"/>
        <v>1</v>
      </c>
      <c r="C32" s="45">
        <f t="shared" si="18"/>
        <v>12</v>
      </c>
      <c r="D32" s="1265">
        <f t="shared" si="5"/>
        <v>46022</v>
      </c>
      <c r="E32" s="1287">
        <f t="shared" si="0"/>
        <v>4500000</v>
      </c>
      <c r="F32" s="1287">
        <f t="shared" si="6"/>
        <v>22500</v>
      </c>
      <c r="G32" s="1287">
        <f t="shared" si="1"/>
        <v>0</v>
      </c>
      <c r="H32" s="1287">
        <f t="shared" si="2"/>
        <v>22500</v>
      </c>
      <c r="I32" s="1287">
        <f t="shared" si="19"/>
        <v>4500000</v>
      </c>
      <c r="J32" s="1287">
        <f>SUM($H$20:H32)</f>
        <v>270000</v>
      </c>
      <c r="K32" s="1287">
        <f>SUM($G$20:G32)</f>
        <v>0</v>
      </c>
      <c r="L32" s="1288"/>
      <c r="N32" s="47">
        <f t="shared" si="3"/>
        <v>2</v>
      </c>
      <c r="O32" s="45">
        <f t="shared" si="20"/>
        <v>12</v>
      </c>
      <c r="P32" s="1265">
        <f t="shared" si="7"/>
        <v>46387</v>
      </c>
      <c r="Q32" s="1287">
        <f t="shared" si="8"/>
        <v>0</v>
      </c>
      <c r="R32" s="1287">
        <f t="shared" si="9"/>
        <v>0</v>
      </c>
      <c r="S32" s="1287">
        <f t="shared" si="10"/>
        <v>0</v>
      </c>
      <c r="T32" s="1287">
        <f t="shared" si="11"/>
        <v>0</v>
      </c>
      <c r="U32" s="1287">
        <f t="shared" si="21"/>
        <v>0</v>
      </c>
      <c r="V32" s="1287">
        <f>SUM($T$20:T32)</f>
        <v>0</v>
      </c>
      <c r="W32" s="1287">
        <f>SUM($S$20:S32)</f>
        <v>0</v>
      </c>
      <c r="X32" s="1288"/>
      <c r="Y32" s="1288"/>
      <c r="Z32" s="47">
        <f t="shared" si="4"/>
        <v>4</v>
      </c>
      <c r="AA32" s="45">
        <f t="shared" si="22"/>
        <v>12</v>
      </c>
      <c r="AB32" s="1265">
        <f t="shared" si="12"/>
        <v>47118</v>
      </c>
      <c r="AC32" s="1287">
        <f t="shared" si="13"/>
        <v>0</v>
      </c>
      <c r="AD32" s="1287">
        <f t="shared" si="14"/>
        <v>0</v>
      </c>
      <c r="AE32" s="1287">
        <f t="shared" si="15"/>
        <v>0</v>
      </c>
      <c r="AF32" s="1287">
        <f t="shared" si="16"/>
        <v>0</v>
      </c>
      <c r="AG32" s="1287">
        <f t="shared" si="23"/>
        <v>0</v>
      </c>
      <c r="AH32" s="1287">
        <f>SUM($AF$20:AF32)</f>
        <v>0</v>
      </c>
      <c r="AI32" s="1287">
        <f>SUM($AE$20:AE32)</f>
        <v>0</v>
      </c>
    </row>
    <row r="33" spans="2:35">
      <c r="B33" s="47">
        <f t="shared" si="17"/>
        <v>2</v>
      </c>
      <c r="C33" s="45">
        <f t="shared" si="18"/>
        <v>13</v>
      </c>
      <c r="D33" s="1265">
        <f t="shared" si="5"/>
        <v>46053</v>
      </c>
      <c r="E33" s="1287">
        <f t="shared" si="0"/>
        <v>4500000</v>
      </c>
      <c r="F33" s="1287">
        <f t="shared" si="6"/>
        <v>22500</v>
      </c>
      <c r="G33" s="1287">
        <f t="shared" si="1"/>
        <v>0</v>
      </c>
      <c r="H33" s="1287">
        <f t="shared" si="2"/>
        <v>22500</v>
      </c>
      <c r="I33" s="1287">
        <f t="shared" si="19"/>
        <v>4500000</v>
      </c>
      <c r="J33" s="1287">
        <f>SUM($H$20:H33)</f>
        <v>292500</v>
      </c>
      <c r="K33" s="1287">
        <f>SUM($G$20:G33)</f>
        <v>0</v>
      </c>
      <c r="L33" s="1288"/>
      <c r="N33" s="47">
        <f t="shared" si="3"/>
        <v>3</v>
      </c>
      <c r="O33" s="45">
        <f t="shared" si="20"/>
        <v>13</v>
      </c>
      <c r="P33" s="1265">
        <f t="shared" si="7"/>
        <v>46418</v>
      </c>
      <c r="Q33" s="1287">
        <f t="shared" si="8"/>
        <v>0</v>
      </c>
      <c r="R33" s="1287">
        <f t="shared" si="9"/>
        <v>0</v>
      </c>
      <c r="S33" s="1287">
        <f t="shared" si="10"/>
        <v>0</v>
      </c>
      <c r="T33" s="1287">
        <f t="shared" si="11"/>
        <v>0</v>
      </c>
      <c r="U33" s="1287">
        <f t="shared" si="21"/>
        <v>0</v>
      </c>
      <c r="V33" s="1287">
        <f>SUM($T$20:T33)</f>
        <v>0</v>
      </c>
      <c r="W33" s="1287">
        <f>SUM($S$20:S33)</f>
        <v>0</v>
      </c>
      <c r="X33" s="1288"/>
      <c r="Y33" s="1288"/>
      <c r="Z33" s="47">
        <f t="shared" si="4"/>
        <v>5</v>
      </c>
      <c r="AA33" s="45">
        <f t="shared" si="22"/>
        <v>13</v>
      </c>
      <c r="AB33" s="1265">
        <f t="shared" si="12"/>
        <v>47149</v>
      </c>
      <c r="AC33" s="1287">
        <f t="shared" si="13"/>
        <v>0</v>
      </c>
      <c r="AD33" s="1287">
        <f t="shared" si="14"/>
        <v>0</v>
      </c>
      <c r="AE33" s="1287">
        <f t="shared" si="15"/>
        <v>0</v>
      </c>
      <c r="AF33" s="1287">
        <f t="shared" si="16"/>
        <v>0</v>
      </c>
      <c r="AG33" s="1287">
        <f t="shared" si="23"/>
        <v>0</v>
      </c>
      <c r="AH33" s="1287">
        <f>SUM($AF$20:AF33)</f>
        <v>0</v>
      </c>
      <c r="AI33" s="1287">
        <f>SUM($AE$20:AE33)</f>
        <v>0</v>
      </c>
    </row>
    <row r="34" spans="2:35">
      <c r="B34" s="47">
        <f t="shared" si="17"/>
        <v>2</v>
      </c>
      <c r="C34" s="45">
        <f t="shared" si="18"/>
        <v>14</v>
      </c>
      <c r="D34" s="1265">
        <f t="shared" si="5"/>
        <v>46081</v>
      </c>
      <c r="E34" s="1287">
        <f t="shared" si="0"/>
        <v>4500000</v>
      </c>
      <c r="F34" s="1287">
        <f t="shared" si="6"/>
        <v>22500</v>
      </c>
      <c r="G34" s="1287">
        <f t="shared" si="1"/>
        <v>0</v>
      </c>
      <c r="H34" s="1287">
        <f t="shared" si="2"/>
        <v>22500</v>
      </c>
      <c r="I34" s="1287">
        <f t="shared" si="19"/>
        <v>4500000</v>
      </c>
      <c r="J34" s="1287">
        <f>SUM($H$20:H34)</f>
        <v>315000</v>
      </c>
      <c r="K34" s="1287">
        <f>SUM($G$20:G34)</f>
        <v>0</v>
      </c>
      <c r="L34" s="1288"/>
      <c r="N34" s="47">
        <f t="shared" si="3"/>
        <v>3</v>
      </c>
      <c r="O34" s="45">
        <f t="shared" si="20"/>
        <v>14</v>
      </c>
      <c r="P34" s="1265">
        <f t="shared" si="7"/>
        <v>46446</v>
      </c>
      <c r="Q34" s="1287">
        <f t="shared" si="8"/>
        <v>0</v>
      </c>
      <c r="R34" s="1287">
        <f t="shared" si="9"/>
        <v>0</v>
      </c>
      <c r="S34" s="1287">
        <f t="shared" si="10"/>
        <v>0</v>
      </c>
      <c r="T34" s="1287">
        <f t="shared" si="11"/>
        <v>0</v>
      </c>
      <c r="U34" s="1287">
        <f t="shared" si="21"/>
        <v>0</v>
      </c>
      <c r="V34" s="1287">
        <f>SUM($T$20:T34)</f>
        <v>0</v>
      </c>
      <c r="W34" s="1287">
        <f>SUM($S$20:S34)</f>
        <v>0</v>
      </c>
      <c r="X34" s="1288"/>
      <c r="Y34" s="1288"/>
      <c r="Z34" s="47">
        <f t="shared" si="4"/>
        <v>5</v>
      </c>
      <c r="AA34" s="45">
        <f t="shared" si="22"/>
        <v>14</v>
      </c>
      <c r="AB34" s="1265">
        <f t="shared" si="12"/>
        <v>47177</v>
      </c>
      <c r="AC34" s="1287">
        <f t="shared" si="13"/>
        <v>0</v>
      </c>
      <c r="AD34" s="1287">
        <f t="shared" si="14"/>
        <v>0</v>
      </c>
      <c r="AE34" s="1287">
        <f t="shared" si="15"/>
        <v>0</v>
      </c>
      <c r="AF34" s="1287">
        <f t="shared" si="16"/>
        <v>0</v>
      </c>
      <c r="AG34" s="1287">
        <f t="shared" si="23"/>
        <v>0</v>
      </c>
      <c r="AH34" s="1287">
        <f>SUM($AF$20:AF34)</f>
        <v>0</v>
      </c>
      <c r="AI34" s="1287">
        <f>SUM($AE$20:AE34)</f>
        <v>0</v>
      </c>
    </row>
    <row r="35" spans="2:35">
      <c r="B35" s="47">
        <f t="shared" si="17"/>
        <v>2</v>
      </c>
      <c r="C35" s="45">
        <f t="shared" si="18"/>
        <v>15</v>
      </c>
      <c r="D35" s="1265">
        <f t="shared" si="5"/>
        <v>46112</v>
      </c>
      <c r="E35" s="1287">
        <f t="shared" si="0"/>
        <v>4500000</v>
      </c>
      <c r="F35" s="1287">
        <f t="shared" si="6"/>
        <v>22500</v>
      </c>
      <c r="G35" s="1287">
        <f t="shared" si="1"/>
        <v>0</v>
      </c>
      <c r="H35" s="1287">
        <f t="shared" si="2"/>
        <v>22500</v>
      </c>
      <c r="I35" s="1287">
        <f t="shared" si="19"/>
        <v>4500000</v>
      </c>
      <c r="J35" s="1287">
        <f>SUM($H$20:H35)</f>
        <v>337500</v>
      </c>
      <c r="K35" s="1287">
        <f>SUM($G$20:G35)</f>
        <v>0</v>
      </c>
      <c r="L35" s="1288"/>
      <c r="N35" s="47">
        <f t="shared" si="3"/>
        <v>3</v>
      </c>
      <c r="O35" s="45">
        <f t="shared" si="20"/>
        <v>15</v>
      </c>
      <c r="P35" s="1265">
        <f t="shared" si="7"/>
        <v>46477</v>
      </c>
      <c r="Q35" s="1287">
        <f t="shared" si="8"/>
        <v>0</v>
      </c>
      <c r="R35" s="1287">
        <f t="shared" si="9"/>
        <v>0</v>
      </c>
      <c r="S35" s="1287">
        <f t="shared" si="10"/>
        <v>0</v>
      </c>
      <c r="T35" s="1287">
        <f t="shared" si="11"/>
        <v>0</v>
      </c>
      <c r="U35" s="1287">
        <f t="shared" si="21"/>
        <v>0</v>
      </c>
      <c r="V35" s="1287">
        <f>SUM($T$20:T35)</f>
        <v>0</v>
      </c>
      <c r="W35" s="1287">
        <f>SUM($S$20:S35)</f>
        <v>0</v>
      </c>
      <c r="X35" s="1288"/>
      <c r="Y35" s="1288"/>
      <c r="Z35" s="47">
        <f t="shared" si="4"/>
        <v>5</v>
      </c>
      <c r="AA35" s="45">
        <f t="shared" si="22"/>
        <v>15</v>
      </c>
      <c r="AB35" s="1265">
        <f t="shared" si="12"/>
        <v>47208</v>
      </c>
      <c r="AC35" s="1287">
        <f t="shared" si="13"/>
        <v>0</v>
      </c>
      <c r="AD35" s="1287">
        <f t="shared" si="14"/>
        <v>0</v>
      </c>
      <c r="AE35" s="1287">
        <f t="shared" si="15"/>
        <v>0</v>
      </c>
      <c r="AF35" s="1287">
        <f t="shared" si="16"/>
        <v>0</v>
      </c>
      <c r="AG35" s="1287">
        <f t="shared" si="23"/>
        <v>0</v>
      </c>
      <c r="AH35" s="1287">
        <f>SUM($AF$20:AF35)</f>
        <v>0</v>
      </c>
      <c r="AI35" s="1287">
        <f>SUM($AE$20:AE35)</f>
        <v>0</v>
      </c>
    </row>
    <row r="36" spans="2:35">
      <c r="B36" s="47">
        <f t="shared" si="17"/>
        <v>2</v>
      </c>
      <c r="C36" s="45">
        <f t="shared" si="18"/>
        <v>16</v>
      </c>
      <c r="D36" s="1265">
        <f t="shared" si="5"/>
        <v>46142</v>
      </c>
      <c r="E36" s="1287">
        <f t="shared" si="0"/>
        <v>4500000</v>
      </c>
      <c r="F36" s="1287">
        <f t="shared" si="6"/>
        <v>22500</v>
      </c>
      <c r="G36" s="1287">
        <f t="shared" si="1"/>
        <v>0</v>
      </c>
      <c r="H36" s="1287">
        <f t="shared" si="2"/>
        <v>22500</v>
      </c>
      <c r="I36" s="1287">
        <f t="shared" si="19"/>
        <v>4500000</v>
      </c>
      <c r="J36" s="1287">
        <f>SUM($H$20:H36)</f>
        <v>360000</v>
      </c>
      <c r="K36" s="1287">
        <f>SUM($G$20:G36)</f>
        <v>0</v>
      </c>
      <c r="L36" s="1288"/>
      <c r="N36" s="47">
        <f t="shared" si="3"/>
        <v>3</v>
      </c>
      <c r="O36" s="45">
        <f t="shared" si="20"/>
        <v>16</v>
      </c>
      <c r="P36" s="1265">
        <f t="shared" si="7"/>
        <v>46507</v>
      </c>
      <c r="Q36" s="1287">
        <f t="shared" si="8"/>
        <v>0</v>
      </c>
      <c r="R36" s="1287">
        <f t="shared" si="9"/>
        <v>0</v>
      </c>
      <c r="S36" s="1287">
        <f t="shared" si="10"/>
        <v>0</v>
      </c>
      <c r="T36" s="1287">
        <f t="shared" si="11"/>
        <v>0</v>
      </c>
      <c r="U36" s="1287">
        <f t="shared" si="21"/>
        <v>0</v>
      </c>
      <c r="V36" s="1287">
        <f>SUM($T$20:T36)</f>
        <v>0</v>
      </c>
      <c r="W36" s="1287">
        <f>SUM($S$20:S36)</f>
        <v>0</v>
      </c>
      <c r="X36" s="1288"/>
      <c r="Y36" s="1288"/>
      <c r="Z36" s="47">
        <f t="shared" si="4"/>
        <v>5</v>
      </c>
      <c r="AA36" s="45">
        <f t="shared" si="22"/>
        <v>16</v>
      </c>
      <c r="AB36" s="1265">
        <f t="shared" si="12"/>
        <v>47238</v>
      </c>
      <c r="AC36" s="1287">
        <f t="shared" si="13"/>
        <v>0</v>
      </c>
      <c r="AD36" s="1287">
        <f t="shared" si="14"/>
        <v>0</v>
      </c>
      <c r="AE36" s="1287">
        <f t="shared" si="15"/>
        <v>0</v>
      </c>
      <c r="AF36" s="1287">
        <f t="shared" si="16"/>
        <v>0</v>
      </c>
      <c r="AG36" s="1287">
        <f t="shared" si="23"/>
        <v>0</v>
      </c>
      <c r="AH36" s="1287">
        <f>SUM($AF$20:AF36)</f>
        <v>0</v>
      </c>
      <c r="AI36" s="1287">
        <f>SUM($AE$20:AE36)</f>
        <v>0</v>
      </c>
    </row>
    <row r="37" spans="2:35">
      <c r="B37" s="47">
        <f t="shared" si="17"/>
        <v>2</v>
      </c>
      <c r="C37" s="45">
        <f t="shared" si="18"/>
        <v>17</v>
      </c>
      <c r="D37" s="1265">
        <f t="shared" si="5"/>
        <v>46173</v>
      </c>
      <c r="E37" s="1287">
        <f t="shared" si="0"/>
        <v>4500000</v>
      </c>
      <c r="F37" s="1287">
        <f t="shared" si="6"/>
        <v>22500</v>
      </c>
      <c r="G37" s="1287">
        <f t="shared" si="1"/>
        <v>0</v>
      </c>
      <c r="H37" s="1287">
        <f t="shared" si="2"/>
        <v>22500</v>
      </c>
      <c r="I37" s="1287">
        <f t="shared" si="19"/>
        <v>4500000</v>
      </c>
      <c r="J37" s="1287">
        <f>SUM($H$20:H37)</f>
        <v>382500</v>
      </c>
      <c r="K37" s="1287">
        <f>SUM($G$20:G37)</f>
        <v>0</v>
      </c>
      <c r="L37" s="1288"/>
      <c r="N37" s="47">
        <f t="shared" si="3"/>
        <v>3</v>
      </c>
      <c r="O37" s="45">
        <f t="shared" si="20"/>
        <v>17</v>
      </c>
      <c r="P37" s="1265">
        <f t="shared" si="7"/>
        <v>46538</v>
      </c>
      <c r="Q37" s="1287">
        <f t="shared" si="8"/>
        <v>0</v>
      </c>
      <c r="R37" s="1287">
        <f t="shared" si="9"/>
        <v>0</v>
      </c>
      <c r="S37" s="1287">
        <f t="shared" si="10"/>
        <v>0</v>
      </c>
      <c r="T37" s="1287">
        <f t="shared" si="11"/>
        <v>0</v>
      </c>
      <c r="U37" s="1287">
        <f t="shared" si="21"/>
        <v>0</v>
      </c>
      <c r="V37" s="1287">
        <f>SUM($T$20:T37)</f>
        <v>0</v>
      </c>
      <c r="W37" s="1287">
        <f>SUM($S$20:S37)</f>
        <v>0</v>
      </c>
      <c r="X37" s="1288"/>
      <c r="Y37" s="1288"/>
      <c r="Z37" s="47">
        <f t="shared" si="4"/>
        <v>5</v>
      </c>
      <c r="AA37" s="45">
        <f t="shared" si="22"/>
        <v>17</v>
      </c>
      <c r="AB37" s="1265">
        <f t="shared" si="12"/>
        <v>47269</v>
      </c>
      <c r="AC37" s="1287">
        <f t="shared" si="13"/>
        <v>0</v>
      </c>
      <c r="AD37" s="1287">
        <f t="shared" si="14"/>
        <v>0</v>
      </c>
      <c r="AE37" s="1287">
        <f t="shared" si="15"/>
        <v>0</v>
      </c>
      <c r="AF37" s="1287">
        <f t="shared" si="16"/>
        <v>0</v>
      </c>
      <c r="AG37" s="1287">
        <f t="shared" si="23"/>
        <v>0</v>
      </c>
      <c r="AH37" s="1287">
        <f>SUM($AF$20:AF37)</f>
        <v>0</v>
      </c>
      <c r="AI37" s="1287">
        <f>SUM($AE$20:AE37)</f>
        <v>0</v>
      </c>
    </row>
    <row r="38" spans="2:35">
      <c r="B38" s="47">
        <f t="shared" si="17"/>
        <v>2</v>
      </c>
      <c r="C38" s="45">
        <f t="shared" si="18"/>
        <v>18</v>
      </c>
      <c r="D38" s="1265">
        <f t="shared" si="5"/>
        <v>46203</v>
      </c>
      <c r="E38" s="1287">
        <f t="shared" si="0"/>
        <v>4500000</v>
      </c>
      <c r="F38" s="1287">
        <f t="shared" si="6"/>
        <v>22500</v>
      </c>
      <c r="G38" s="1287">
        <f t="shared" si="1"/>
        <v>0</v>
      </c>
      <c r="H38" s="1287">
        <f t="shared" si="2"/>
        <v>22500</v>
      </c>
      <c r="I38" s="1287">
        <f t="shared" si="19"/>
        <v>4500000</v>
      </c>
      <c r="J38" s="1287">
        <f>SUM($H$20:H38)</f>
        <v>405000</v>
      </c>
      <c r="K38" s="1287">
        <f>SUM($G$20:G38)</f>
        <v>0</v>
      </c>
      <c r="L38" s="1288"/>
      <c r="N38" s="47">
        <f t="shared" si="3"/>
        <v>3</v>
      </c>
      <c r="O38" s="45">
        <f t="shared" si="20"/>
        <v>18</v>
      </c>
      <c r="P38" s="1265">
        <f t="shared" si="7"/>
        <v>46568</v>
      </c>
      <c r="Q38" s="1287">
        <f t="shared" si="8"/>
        <v>0</v>
      </c>
      <c r="R38" s="1287">
        <f t="shared" si="9"/>
        <v>0</v>
      </c>
      <c r="S38" s="1287">
        <f t="shared" si="10"/>
        <v>0</v>
      </c>
      <c r="T38" s="1287">
        <f t="shared" si="11"/>
        <v>0</v>
      </c>
      <c r="U38" s="1287">
        <f t="shared" si="21"/>
        <v>0</v>
      </c>
      <c r="V38" s="1287">
        <f>SUM($T$20:T38)</f>
        <v>0</v>
      </c>
      <c r="W38" s="1287">
        <f>SUM($S$20:S38)</f>
        <v>0</v>
      </c>
      <c r="X38" s="1288"/>
      <c r="Y38" s="1288"/>
      <c r="Z38" s="47">
        <f t="shared" si="4"/>
        <v>5</v>
      </c>
      <c r="AA38" s="45">
        <f t="shared" si="22"/>
        <v>18</v>
      </c>
      <c r="AB38" s="1265">
        <f t="shared" si="12"/>
        <v>47299</v>
      </c>
      <c r="AC38" s="1287">
        <f t="shared" si="13"/>
        <v>0</v>
      </c>
      <c r="AD38" s="1287">
        <f t="shared" si="14"/>
        <v>0</v>
      </c>
      <c r="AE38" s="1287">
        <f t="shared" si="15"/>
        <v>0</v>
      </c>
      <c r="AF38" s="1287">
        <f t="shared" si="16"/>
        <v>0</v>
      </c>
      <c r="AG38" s="1287">
        <f t="shared" si="23"/>
        <v>0</v>
      </c>
      <c r="AH38" s="1287">
        <f>SUM($AF$20:AF38)</f>
        <v>0</v>
      </c>
      <c r="AI38" s="1287">
        <f>SUM($AE$20:AE38)</f>
        <v>0</v>
      </c>
    </row>
    <row r="39" spans="2:35">
      <c r="B39" s="47">
        <f t="shared" si="17"/>
        <v>2</v>
      </c>
      <c r="C39" s="45">
        <f t="shared" si="18"/>
        <v>19</v>
      </c>
      <c r="D39" s="1265">
        <f t="shared" si="5"/>
        <v>46234</v>
      </c>
      <c r="E39" s="1287">
        <f t="shared" si="0"/>
        <v>4500000</v>
      </c>
      <c r="F39" s="1287">
        <f t="shared" si="6"/>
        <v>22500</v>
      </c>
      <c r="G39" s="1287">
        <f t="shared" si="1"/>
        <v>0</v>
      </c>
      <c r="H39" s="1287">
        <f t="shared" si="2"/>
        <v>22500</v>
      </c>
      <c r="I39" s="1287">
        <f t="shared" si="19"/>
        <v>4500000</v>
      </c>
      <c r="J39" s="1287">
        <f>SUM($H$20:H39)</f>
        <v>427500</v>
      </c>
      <c r="K39" s="1287">
        <f>SUM($G$20:G39)</f>
        <v>0</v>
      </c>
      <c r="L39" s="1288"/>
      <c r="N39" s="47">
        <f t="shared" si="3"/>
        <v>3</v>
      </c>
      <c r="O39" s="45">
        <f t="shared" si="20"/>
        <v>19</v>
      </c>
      <c r="P39" s="1265">
        <f t="shared" si="7"/>
        <v>46599</v>
      </c>
      <c r="Q39" s="1287">
        <f t="shared" si="8"/>
        <v>0</v>
      </c>
      <c r="R39" s="1287">
        <f t="shared" si="9"/>
        <v>0</v>
      </c>
      <c r="S39" s="1287">
        <f t="shared" si="10"/>
        <v>0</v>
      </c>
      <c r="T39" s="1287">
        <f t="shared" si="11"/>
        <v>0</v>
      </c>
      <c r="U39" s="1287">
        <f t="shared" si="21"/>
        <v>0</v>
      </c>
      <c r="V39" s="1287">
        <f>SUM($T$20:T39)</f>
        <v>0</v>
      </c>
      <c r="W39" s="1287">
        <f>SUM($S$20:S39)</f>
        <v>0</v>
      </c>
      <c r="X39" s="1288"/>
      <c r="Y39" s="1288"/>
      <c r="Z39" s="47">
        <f t="shared" si="4"/>
        <v>5</v>
      </c>
      <c r="AA39" s="45">
        <f t="shared" si="22"/>
        <v>19</v>
      </c>
      <c r="AB39" s="1265">
        <f t="shared" si="12"/>
        <v>47330</v>
      </c>
      <c r="AC39" s="1287">
        <f t="shared" si="13"/>
        <v>0</v>
      </c>
      <c r="AD39" s="1287">
        <f t="shared" si="14"/>
        <v>0</v>
      </c>
      <c r="AE39" s="1287">
        <f t="shared" si="15"/>
        <v>0</v>
      </c>
      <c r="AF39" s="1287">
        <f t="shared" si="16"/>
        <v>0</v>
      </c>
      <c r="AG39" s="1287">
        <f t="shared" si="23"/>
        <v>0</v>
      </c>
      <c r="AH39" s="1287">
        <f>SUM($AF$20:AF39)</f>
        <v>0</v>
      </c>
      <c r="AI39" s="1287">
        <f>SUM($AE$20:AE39)</f>
        <v>0</v>
      </c>
    </row>
    <row r="40" spans="2:35">
      <c r="B40" s="47">
        <f t="shared" si="17"/>
        <v>2</v>
      </c>
      <c r="C40" s="45">
        <f t="shared" si="18"/>
        <v>20</v>
      </c>
      <c r="D40" s="1265">
        <f t="shared" si="5"/>
        <v>46265</v>
      </c>
      <c r="E40" s="1287">
        <f t="shared" si="0"/>
        <v>4500000</v>
      </c>
      <c r="F40" s="1287">
        <f t="shared" si="6"/>
        <v>22500</v>
      </c>
      <c r="G40" s="1287">
        <f t="shared" si="1"/>
        <v>0</v>
      </c>
      <c r="H40" s="1287">
        <f t="shared" si="2"/>
        <v>22500</v>
      </c>
      <c r="I40" s="1287">
        <f t="shared" si="19"/>
        <v>4500000</v>
      </c>
      <c r="J40" s="1287">
        <f>SUM($H$20:H40)</f>
        <v>450000</v>
      </c>
      <c r="K40" s="1287">
        <f>SUM($G$20:G40)</f>
        <v>0</v>
      </c>
      <c r="L40" s="1288"/>
      <c r="N40" s="47">
        <f t="shared" si="3"/>
        <v>3</v>
      </c>
      <c r="O40" s="45">
        <f t="shared" si="20"/>
        <v>20</v>
      </c>
      <c r="P40" s="1265">
        <f t="shared" si="7"/>
        <v>46630</v>
      </c>
      <c r="Q40" s="1287">
        <f t="shared" si="8"/>
        <v>0</v>
      </c>
      <c r="R40" s="1287">
        <f t="shared" si="9"/>
        <v>0</v>
      </c>
      <c r="S40" s="1287">
        <f t="shared" si="10"/>
        <v>0</v>
      </c>
      <c r="T40" s="1287">
        <f t="shared" si="11"/>
        <v>0</v>
      </c>
      <c r="U40" s="1287">
        <f t="shared" si="21"/>
        <v>0</v>
      </c>
      <c r="V40" s="1287">
        <f>SUM($T$20:T40)</f>
        <v>0</v>
      </c>
      <c r="W40" s="1287">
        <f>SUM($S$20:S40)</f>
        <v>0</v>
      </c>
      <c r="X40" s="1288"/>
      <c r="Y40" s="1288"/>
      <c r="Z40" s="47">
        <f t="shared" si="4"/>
        <v>5</v>
      </c>
      <c r="AA40" s="45">
        <f t="shared" si="22"/>
        <v>20</v>
      </c>
      <c r="AB40" s="1265">
        <f t="shared" si="12"/>
        <v>47361</v>
      </c>
      <c r="AC40" s="1287">
        <f t="shared" si="13"/>
        <v>0</v>
      </c>
      <c r="AD40" s="1287">
        <f t="shared" si="14"/>
        <v>0</v>
      </c>
      <c r="AE40" s="1287">
        <f t="shared" si="15"/>
        <v>0</v>
      </c>
      <c r="AF40" s="1287">
        <f t="shared" si="16"/>
        <v>0</v>
      </c>
      <c r="AG40" s="1287">
        <f t="shared" si="23"/>
        <v>0</v>
      </c>
      <c r="AH40" s="1287">
        <f>SUM($AF$20:AF40)</f>
        <v>0</v>
      </c>
      <c r="AI40" s="1287">
        <f>SUM($AE$20:AE40)</f>
        <v>0</v>
      </c>
    </row>
    <row r="41" spans="2:35">
      <c r="B41" s="47">
        <f t="shared" si="17"/>
        <v>2</v>
      </c>
      <c r="C41" s="45">
        <f t="shared" si="18"/>
        <v>21</v>
      </c>
      <c r="D41" s="1265">
        <f t="shared" si="5"/>
        <v>46295</v>
      </c>
      <c r="E41" s="1287">
        <f t="shared" si="0"/>
        <v>4500000</v>
      </c>
      <c r="F41" s="1287">
        <f t="shared" si="6"/>
        <v>22500</v>
      </c>
      <c r="G41" s="1287">
        <f t="shared" si="1"/>
        <v>0</v>
      </c>
      <c r="H41" s="1287">
        <f t="shared" si="2"/>
        <v>22500</v>
      </c>
      <c r="I41" s="1287">
        <f t="shared" si="19"/>
        <v>4500000</v>
      </c>
      <c r="J41" s="1287">
        <f>SUM($H$20:H41)</f>
        <v>472500</v>
      </c>
      <c r="K41" s="1287">
        <f>SUM($G$20:G41)</f>
        <v>0</v>
      </c>
      <c r="L41" s="1288"/>
      <c r="N41" s="47">
        <f t="shared" si="3"/>
        <v>3</v>
      </c>
      <c r="O41" s="45">
        <f t="shared" si="20"/>
        <v>21</v>
      </c>
      <c r="P41" s="1265">
        <f t="shared" si="7"/>
        <v>46660</v>
      </c>
      <c r="Q41" s="1287">
        <f t="shared" si="8"/>
        <v>0</v>
      </c>
      <c r="R41" s="1287">
        <f t="shared" si="9"/>
        <v>0</v>
      </c>
      <c r="S41" s="1287">
        <f t="shared" si="10"/>
        <v>0</v>
      </c>
      <c r="T41" s="1287">
        <f t="shared" si="11"/>
        <v>0</v>
      </c>
      <c r="U41" s="1287">
        <f t="shared" si="21"/>
        <v>0</v>
      </c>
      <c r="V41" s="1287">
        <f>SUM($T$20:T41)</f>
        <v>0</v>
      </c>
      <c r="W41" s="1287">
        <f>SUM($S$20:S41)</f>
        <v>0</v>
      </c>
      <c r="X41" s="1288"/>
      <c r="Y41" s="1288"/>
      <c r="Z41" s="47">
        <f t="shared" si="4"/>
        <v>5</v>
      </c>
      <c r="AA41" s="45">
        <f t="shared" si="22"/>
        <v>21</v>
      </c>
      <c r="AB41" s="1265">
        <f t="shared" si="12"/>
        <v>47391</v>
      </c>
      <c r="AC41" s="1287">
        <f t="shared" si="13"/>
        <v>0</v>
      </c>
      <c r="AD41" s="1287">
        <f t="shared" si="14"/>
        <v>0</v>
      </c>
      <c r="AE41" s="1287">
        <f t="shared" si="15"/>
        <v>0</v>
      </c>
      <c r="AF41" s="1287">
        <f t="shared" si="16"/>
        <v>0</v>
      </c>
      <c r="AG41" s="1287">
        <f t="shared" si="23"/>
        <v>0</v>
      </c>
      <c r="AH41" s="1287">
        <f>SUM($AF$20:AF41)</f>
        <v>0</v>
      </c>
      <c r="AI41" s="1287">
        <f>SUM($AE$20:AE41)</f>
        <v>0</v>
      </c>
    </row>
    <row r="42" spans="2:35">
      <c r="B42" s="47">
        <f t="shared" si="17"/>
        <v>2</v>
      </c>
      <c r="C42" s="45">
        <f t="shared" si="18"/>
        <v>22</v>
      </c>
      <c r="D42" s="1265">
        <f t="shared" si="5"/>
        <v>46326</v>
      </c>
      <c r="E42" s="1287">
        <f t="shared" si="0"/>
        <v>4500000</v>
      </c>
      <c r="F42" s="1287">
        <f t="shared" si="6"/>
        <v>22500</v>
      </c>
      <c r="G42" s="1287">
        <f t="shared" si="1"/>
        <v>0</v>
      </c>
      <c r="H42" s="1287">
        <f t="shared" si="2"/>
        <v>22500</v>
      </c>
      <c r="I42" s="1287">
        <f t="shared" si="19"/>
        <v>4500000</v>
      </c>
      <c r="J42" s="1287">
        <f>SUM($H$20:H42)</f>
        <v>495000</v>
      </c>
      <c r="K42" s="1287">
        <f>SUM($G$20:G42)</f>
        <v>0</v>
      </c>
      <c r="L42" s="1288"/>
      <c r="N42" s="47">
        <f t="shared" si="3"/>
        <v>3</v>
      </c>
      <c r="O42" s="45">
        <f t="shared" si="20"/>
        <v>22</v>
      </c>
      <c r="P42" s="1265">
        <f t="shared" si="7"/>
        <v>46691</v>
      </c>
      <c r="Q42" s="1287">
        <f t="shared" si="8"/>
        <v>0</v>
      </c>
      <c r="R42" s="1287">
        <f t="shared" si="9"/>
        <v>0</v>
      </c>
      <c r="S42" s="1287">
        <f t="shared" si="10"/>
        <v>0</v>
      </c>
      <c r="T42" s="1287">
        <f t="shared" si="11"/>
        <v>0</v>
      </c>
      <c r="U42" s="1287">
        <f t="shared" si="21"/>
        <v>0</v>
      </c>
      <c r="V42" s="1287">
        <f>SUM($T$20:T42)</f>
        <v>0</v>
      </c>
      <c r="W42" s="1287">
        <f>SUM($S$20:S42)</f>
        <v>0</v>
      </c>
      <c r="X42" s="1288"/>
      <c r="Y42" s="1288"/>
      <c r="Z42" s="47">
        <f t="shared" si="4"/>
        <v>5</v>
      </c>
      <c r="AA42" s="45">
        <f t="shared" si="22"/>
        <v>22</v>
      </c>
      <c r="AB42" s="1265">
        <f t="shared" si="12"/>
        <v>47422</v>
      </c>
      <c r="AC42" s="1287">
        <f t="shared" si="13"/>
        <v>0</v>
      </c>
      <c r="AD42" s="1287">
        <f t="shared" si="14"/>
        <v>0</v>
      </c>
      <c r="AE42" s="1287">
        <f t="shared" si="15"/>
        <v>0</v>
      </c>
      <c r="AF42" s="1287">
        <f t="shared" si="16"/>
        <v>0</v>
      </c>
      <c r="AG42" s="1287">
        <f t="shared" si="23"/>
        <v>0</v>
      </c>
      <c r="AH42" s="1287">
        <f>SUM($AF$20:AF42)</f>
        <v>0</v>
      </c>
      <c r="AI42" s="1287">
        <f>SUM($AE$20:AE42)</f>
        <v>0</v>
      </c>
    </row>
    <row r="43" spans="2:35">
      <c r="B43" s="47">
        <f t="shared" si="17"/>
        <v>2</v>
      </c>
      <c r="C43" s="45">
        <f t="shared" si="18"/>
        <v>23</v>
      </c>
      <c r="D43" s="1265">
        <f t="shared" si="5"/>
        <v>46356</v>
      </c>
      <c r="E43" s="1287">
        <f t="shared" si="0"/>
        <v>4500000</v>
      </c>
      <c r="F43" s="1287">
        <f t="shared" si="6"/>
        <v>22500</v>
      </c>
      <c r="G43" s="1287">
        <f t="shared" si="1"/>
        <v>0</v>
      </c>
      <c r="H43" s="1287">
        <f t="shared" si="2"/>
        <v>22500</v>
      </c>
      <c r="I43" s="1287">
        <f t="shared" si="19"/>
        <v>4500000</v>
      </c>
      <c r="J43" s="1287">
        <f>SUM($H$20:H43)</f>
        <v>517500</v>
      </c>
      <c r="K43" s="1287">
        <f>SUM($G$20:G43)</f>
        <v>0</v>
      </c>
      <c r="L43" s="1288"/>
      <c r="N43" s="47">
        <f t="shared" si="3"/>
        <v>3</v>
      </c>
      <c r="O43" s="45">
        <f t="shared" si="20"/>
        <v>23</v>
      </c>
      <c r="P43" s="1265">
        <f t="shared" si="7"/>
        <v>46721</v>
      </c>
      <c r="Q43" s="1287">
        <f t="shared" si="8"/>
        <v>0</v>
      </c>
      <c r="R43" s="1287">
        <f t="shared" si="9"/>
        <v>0</v>
      </c>
      <c r="S43" s="1287">
        <f t="shared" si="10"/>
        <v>0</v>
      </c>
      <c r="T43" s="1287">
        <f t="shared" si="11"/>
        <v>0</v>
      </c>
      <c r="U43" s="1287">
        <f t="shared" si="21"/>
        <v>0</v>
      </c>
      <c r="V43" s="1287">
        <f>SUM($T$20:T43)</f>
        <v>0</v>
      </c>
      <c r="W43" s="1287">
        <f>SUM($S$20:S43)</f>
        <v>0</v>
      </c>
      <c r="X43" s="1288"/>
      <c r="Y43" s="1288"/>
      <c r="Z43" s="47">
        <f t="shared" si="4"/>
        <v>5</v>
      </c>
      <c r="AA43" s="45">
        <f t="shared" si="22"/>
        <v>23</v>
      </c>
      <c r="AB43" s="1265">
        <f t="shared" si="12"/>
        <v>47452</v>
      </c>
      <c r="AC43" s="1287">
        <f t="shared" si="13"/>
        <v>0</v>
      </c>
      <c r="AD43" s="1287">
        <f t="shared" si="14"/>
        <v>0</v>
      </c>
      <c r="AE43" s="1287">
        <f t="shared" si="15"/>
        <v>0</v>
      </c>
      <c r="AF43" s="1287">
        <f t="shared" si="16"/>
        <v>0</v>
      </c>
      <c r="AG43" s="1287">
        <f t="shared" si="23"/>
        <v>0</v>
      </c>
      <c r="AH43" s="1287">
        <f>SUM($AF$20:AF43)</f>
        <v>0</v>
      </c>
      <c r="AI43" s="1287">
        <f>SUM($AE$20:AE43)</f>
        <v>0</v>
      </c>
    </row>
    <row r="44" spans="2:35">
      <c r="B44" s="47">
        <f t="shared" si="17"/>
        <v>2</v>
      </c>
      <c r="C44" s="45">
        <f t="shared" si="18"/>
        <v>24</v>
      </c>
      <c r="D44" s="1265">
        <f t="shared" si="5"/>
        <v>46387</v>
      </c>
      <c r="E44" s="1287">
        <f t="shared" si="0"/>
        <v>4500000</v>
      </c>
      <c r="F44" s="1287">
        <f t="shared" si="6"/>
        <v>22500</v>
      </c>
      <c r="G44" s="1287">
        <f t="shared" si="1"/>
        <v>0</v>
      </c>
      <c r="H44" s="1287">
        <f t="shared" si="2"/>
        <v>22500</v>
      </c>
      <c r="I44" s="1287">
        <f t="shared" si="19"/>
        <v>4500000</v>
      </c>
      <c r="J44" s="1287">
        <f>SUM($H$20:H44)</f>
        <v>540000</v>
      </c>
      <c r="K44" s="1287">
        <f>SUM($G$20:G44)</f>
        <v>0</v>
      </c>
      <c r="L44" s="1288"/>
      <c r="N44" s="47">
        <f t="shared" si="3"/>
        <v>3</v>
      </c>
      <c r="O44" s="45">
        <f t="shared" si="20"/>
        <v>24</v>
      </c>
      <c r="P44" s="1265">
        <f t="shared" si="7"/>
        <v>46752</v>
      </c>
      <c r="Q44" s="1287">
        <f t="shared" si="8"/>
        <v>0</v>
      </c>
      <c r="R44" s="1287">
        <f t="shared" si="9"/>
        <v>0</v>
      </c>
      <c r="S44" s="1287">
        <f t="shared" si="10"/>
        <v>0</v>
      </c>
      <c r="T44" s="1287">
        <f t="shared" si="11"/>
        <v>0</v>
      </c>
      <c r="U44" s="1287">
        <f t="shared" si="21"/>
        <v>0</v>
      </c>
      <c r="V44" s="1287">
        <f>SUM($T$20:T44)</f>
        <v>0</v>
      </c>
      <c r="W44" s="1287">
        <f>SUM($S$20:S44)</f>
        <v>0</v>
      </c>
      <c r="X44" s="1288"/>
      <c r="Y44" s="1288"/>
      <c r="Z44" s="47">
        <f t="shared" si="4"/>
        <v>5</v>
      </c>
      <c r="AA44" s="45">
        <f t="shared" si="22"/>
        <v>24</v>
      </c>
      <c r="AB44" s="1265">
        <f t="shared" si="12"/>
        <v>47483</v>
      </c>
      <c r="AC44" s="1287">
        <f t="shared" si="13"/>
        <v>0</v>
      </c>
      <c r="AD44" s="1287">
        <f t="shared" si="14"/>
        <v>0</v>
      </c>
      <c r="AE44" s="1287">
        <f t="shared" si="15"/>
        <v>0</v>
      </c>
      <c r="AF44" s="1287">
        <f t="shared" si="16"/>
        <v>0</v>
      </c>
      <c r="AG44" s="1287">
        <f t="shared" si="23"/>
        <v>0</v>
      </c>
      <c r="AH44" s="1287">
        <f>SUM($AF$20:AF44)</f>
        <v>0</v>
      </c>
      <c r="AI44" s="1287">
        <f>SUM($AE$20:AE44)</f>
        <v>0</v>
      </c>
    </row>
    <row r="45" spans="2:35">
      <c r="B45" s="47">
        <f t="shared" si="17"/>
        <v>3</v>
      </c>
      <c r="C45" s="45">
        <f t="shared" si="18"/>
        <v>25</v>
      </c>
      <c r="D45" s="1265">
        <f t="shared" si="5"/>
        <v>46418</v>
      </c>
      <c r="E45" s="1287">
        <f t="shared" si="0"/>
        <v>4500000</v>
      </c>
      <c r="F45" s="1287">
        <f t="shared" si="6"/>
        <v>26979.773631873853</v>
      </c>
      <c r="G45" s="1287">
        <f t="shared" si="1"/>
        <v>4479.7736318738553</v>
      </c>
      <c r="H45" s="1287">
        <f t="shared" si="2"/>
        <v>22500</v>
      </c>
      <c r="I45" s="1287">
        <f t="shared" si="19"/>
        <v>4495520.2263681265</v>
      </c>
      <c r="J45" s="1287">
        <f>SUM($H$20:H45)</f>
        <v>562500</v>
      </c>
      <c r="K45" s="1287">
        <f>SUM($G$20:G45)</f>
        <v>4479.7736318738553</v>
      </c>
      <c r="L45" s="1288"/>
      <c r="N45" s="47">
        <f t="shared" si="3"/>
        <v>4</v>
      </c>
      <c r="O45" s="45">
        <f t="shared" si="20"/>
        <v>25</v>
      </c>
      <c r="P45" s="1265">
        <f t="shared" si="7"/>
        <v>46783</v>
      </c>
      <c r="Q45" s="1287">
        <f t="shared" si="8"/>
        <v>0</v>
      </c>
      <c r="R45" s="1287">
        <f t="shared" si="9"/>
        <v>0</v>
      </c>
      <c r="S45" s="1287">
        <f t="shared" si="10"/>
        <v>0</v>
      </c>
      <c r="T45" s="1287">
        <f t="shared" si="11"/>
        <v>0</v>
      </c>
      <c r="U45" s="1287">
        <f t="shared" si="21"/>
        <v>0</v>
      </c>
      <c r="V45" s="1287">
        <f>SUM($T$20:T45)</f>
        <v>0</v>
      </c>
      <c r="W45" s="1287">
        <f>SUM($S$20:S45)</f>
        <v>0</v>
      </c>
      <c r="X45" s="1288"/>
      <c r="Y45" s="1288"/>
      <c r="Z45" s="47">
        <f t="shared" si="4"/>
        <v>6</v>
      </c>
      <c r="AA45" s="45">
        <f t="shared" si="22"/>
        <v>25</v>
      </c>
      <c r="AB45" s="1265">
        <f t="shared" si="12"/>
        <v>47514</v>
      </c>
      <c r="AC45" s="1287">
        <f t="shared" si="13"/>
        <v>0</v>
      </c>
      <c r="AD45" s="1287">
        <f t="shared" si="14"/>
        <v>0</v>
      </c>
      <c r="AE45" s="1287">
        <f t="shared" si="15"/>
        <v>0</v>
      </c>
      <c r="AF45" s="1287">
        <f t="shared" si="16"/>
        <v>0</v>
      </c>
      <c r="AG45" s="1287">
        <f t="shared" si="23"/>
        <v>0</v>
      </c>
      <c r="AH45" s="1287">
        <f>SUM($AF$20:AF45)</f>
        <v>0</v>
      </c>
      <c r="AI45" s="1287">
        <f>SUM($AE$20:AE45)</f>
        <v>0</v>
      </c>
    </row>
    <row r="46" spans="2:35">
      <c r="B46" s="47">
        <f t="shared" si="17"/>
        <v>3</v>
      </c>
      <c r="C46" s="45">
        <f t="shared" si="18"/>
        <v>26</v>
      </c>
      <c r="D46" s="1265">
        <f t="shared" si="5"/>
        <v>46446</v>
      </c>
      <c r="E46" s="1287">
        <f t="shared" si="0"/>
        <v>4495520.2263681265</v>
      </c>
      <c r="F46" s="1287">
        <f t="shared" si="6"/>
        <v>26979.773631873853</v>
      </c>
      <c r="G46" s="1287">
        <f t="shared" si="1"/>
        <v>4502.1725000332244</v>
      </c>
      <c r="H46" s="1287">
        <f t="shared" si="2"/>
        <v>22477.601131840627</v>
      </c>
      <c r="I46" s="1287">
        <f t="shared" si="19"/>
        <v>4491018.0538680935</v>
      </c>
      <c r="J46" s="1287">
        <f>SUM($H$20:H46)</f>
        <v>584977.60113184061</v>
      </c>
      <c r="K46" s="1287">
        <f>SUM($G$20:G46)</f>
        <v>8981.9461319070797</v>
      </c>
      <c r="L46" s="1288"/>
      <c r="N46" s="47">
        <f t="shared" si="3"/>
        <v>4</v>
      </c>
      <c r="O46" s="45">
        <f t="shared" si="20"/>
        <v>26</v>
      </c>
      <c r="P46" s="1265">
        <f t="shared" si="7"/>
        <v>46812</v>
      </c>
      <c r="Q46" s="1287">
        <f t="shared" si="8"/>
        <v>0</v>
      </c>
      <c r="R46" s="1287">
        <f t="shared" si="9"/>
        <v>0</v>
      </c>
      <c r="S46" s="1287">
        <f t="shared" si="10"/>
        <v>0</v>
      </c>
      <c r="T46" s="1287">
        <f t="shared" si="11"/>
        <v>0</v>
      </c>
      <c r="U46" s="1287">
        <f t="shared" si="21"/>
        <v>0</v>
      </c>
      <c r="V46" s="1287">
        <f>SUM($T$20:T46)</f>
        <v>0</v>
      </c>
      <c r="W46" s="1287">
        <f>SUM($S$20:S46)</f>
        <v>0</v>
      </c>
      <c r="X46" s="1288"/>
      <c r="Y46" s="1288"/>
      <c r="Z46" s="47">
        <f t="shared" si="4"/>
        <v>6</v>
      </c>
      <c r="AA46" s="45">
        <f t="shared" si="22"/>
        <v>26</v>
      </c>
      <c r="AB46" s="1265">
        <f t="shared" si="12"/>
        <v>47542</v>
      </c>
      <c r="AC46" s="1287">
        <f t="shared" si="13"/>
        <v>0</v>
      </c>
      <c r="AD46" s="1287">
        <f t="shared" si="14"/>
        <v>0</v>
      </c>
      <c r="AE46" s="1287">
        <f t="shared" si="15"/>
        <v>0</v>
      </c>
      <c r="AF46" s="1287">
        <f t="shared" si="16"/>
        <v>0</v>
      </c>
      <c r="AG46" s="1287">
        <f t="shared" si="23"/>
        <v>0</v>
      </c>
      <c r="AH46" s="1287">
        <f>SUM($AF$20:AF46)</f>
        <v>0</v>
      </c>
      <c r="AI46" s="1287">
        <f>SUM($AE$20:AE46)</f>
        <v>0</v>
      </c>
    </row>
    <row r="47" spans="2:35">
      <c r="B47" s="47">
        <f t="shared" si="17"/>
        <v>3</v>
      </c>
      <c r="C47" s="45">
        <f t="shared" si="18"/>
        <v>27</v>
      </c>
      <c r="D47" s="1265">
        <f t="shared" si="5"/>
        <v>46477</v>
      </c>
      <c r="E47" s="1287">
        <f t="shared" si="0"/>
        <v>4491018.0538680935</v>
      </c>
      <c r="F47" s="1287">
        <f t="shared" si="6"/>
        <v>26979.773631873853</v>
      </c>
      <c r="G47" s="1287">
        <f t="shared" si="1"/>
        <v>4524.6833625333902</v>
      </c>
      <c r="H47" s="1287">
        <f t="shared" si="2"/>
        <v>22455.090269340464</v>
      </c>
      <c r="I47" s="1287">
        <f t="shared" si="19"/>
        <v>4486493.3705055602</v>
      </c>
      <c r="J47" s="1287">
        <f>SUM($H$20:H47)</f>
        <v>607432.69140118104</v>
      </c>
      <c r="K47" s="1287">
        <f>SUM($G$20:G47)</f>
        <v>13506.629494440469</v>
      </c>
      <c r="L47" s="1288"/>
      <c r="N47" s="47">
        <f t="shared" si="3"/>
        <v>4</v>
      </c>
      <c r="O47" s="45">
        <f t="shared" si="20"/>
        <v>27</v>
      </c>
      <c r="P47" s="1265">
        <f t="shared" si="7"/>
        <v>46843</v>
      </c>
      <c r="Q47" s="1287">
        <f t="shared" si="8"/>
        <v>0</v>
      </c>
      <c r="R47" s="1287">
        <f t="shared" si="9"/>
        <v>0</v>
      </c>
      <c r="S47" s="1287">
        <f t="shared" si="10"/>
        <v>0</v>
      </c>
      <c r="T47" s="1287">
        <f t="shared" si="11"/>
        <v>0</v>
      </c>
      <c r="U47" s="1287">
        <f t="shared" si="21"/>
        <v>0</v>
      </c>
      <c r="V47" s="1287">
        <f>SUM($T$20:T47)</f>
        <v>0</v>
      </c>
      <c r="W47" s="1287">
        <f>SUM($S$20:S47)</f>
        <v>0</v>
      </c>
      <c r="X47" s="1288"/>
      <c r="Y47" s="1288"/>
      <c r="Z47" s="47">
        <f t="shared" si="4"/>
        <v>6</v>
      </c>
      <c r="AA47" s="45">
        <f t="shared" si="22"/>
        <v>27</v>
      </c>
      <c r="AB47" s="1265">
        <f t="shared" si="12"/>
        <v>47573</v>
      </c>
      <c r="AC47" s="1287">
        <f t="shared" si="13"/>
        <v>0</v>
      </c>
      <c r="AD47" s="1287">
        <f t="shared" si="14"/>
        <v>0</v>
      </c>
      <c r="AE47" s="1287">
        <f t="shared" si="15"/>
        <v>0</v>
      </c>
      <c r="AF47" s="1287">
        <f t="shared" si="16"/>
        <v>0</v>
      </c>
      <c r="AG47" s="1287">
        <f t="shared" si="23"/>
        <v>0</v>
      </c>
      <c r="AH47" s="1287">
        <f>SUM($AF$20:AF47)</f>
        <v>0</v>
      </c>
      <c r="AI47" s="1287">
        <f>SUM($AE$20:AE47)</f>
        <v>0</v>
      </c>
    </row>
    <row r="48" spans="2:35">
      <c r="B48" s="47">
        <f t="shared" si="17"/>
        <v>3</v>
      </c>
      <c r="C48" s="45">
        <f t="shared" si="18"/>
        <v>28</v>
      </c>
      <c r="D48" s="1265">
        <f t="shared" si="5"/>
        <v>46507</v>
      </c>
      <c r="E48" s="1287">
        <f t="shared" si="0"/>
        <v>4486493.3705055602</v>
      </c>
      <c r="F48" s="1287">
        <f t="shared" si="6"/>
        <v>26979.773631873853</v>
      </c>
      <c r="G48" s="1287">
        <f t="shared" si="1"/>
        <v>4547.3067793460577</v>
      </c>
      <c r="H48" s="1287">
        <f t="shared" si="2"/>
        <v>22432.466852527796</v>
      </c>
      <c r="I48" s="1287">
        <f t="shared" si="19"/>
        <v>4481946.0637262138</v>
      </c>
      <c r="J48" s="1287">
        <f>SUM($H$20:H48)</f>
        <v>629865.15825370885</v>
      </c>
      <c r="K48" s="1287">
        <f>SUM($G$20:G48)</f>
        <v>18053.936273786527</v>
      </c>
      <c r="L48" s="1288"/>
      <c r="N48" s="47">
        <f t="shared" si="3"/>
        <v>4</v>
      </c>
      <c r="O48" s="45">
        <f t="shared" si="20"/>
        <v>28</v>
      </c>
      <c r="P48" s="1265">
        <f t="shared" si="7"/>
        <v>46873</v>
      </c>
      <c r="Q48" s="1287">
        <f t="shared" si="8"/>
        <v>0</v>
      </c>
      <c r="R48" s="1287">
        <f t="shared" si="9"/>
        <v>0</v>
      </c>
      <c r="S48" s="1287">
        <f t="shared" si="10"/>
        <v>0</v>
      </c>
      <c r="T48" s="1287">
        <f t="shared" si="11"/>
        <v>0</v>
      </c>
      <c r="U48" s="1287">
        <f t="shared" si="21"/>
        <v>0</v>
      </c>
      <c r="V48" s="1287">
        <f>SUM($T$20:T48)</f>
        <v>0</v>
      </c>
      <c r="W48" s="1287">
        <f>SUM($S$20:S48)</f>
        <v>0</v>
      </c>
      <c r="X48" s="1288"/>
      <c r="Y48" s="1288"/>
      <c r="Z48" s="47">
        <f t="shared" si="4"/>
        <v>6</v>
      </c>
      <c r="AA48" s="45">
        <f t="shared" si="22"/>
        <v>28</v>
      </c>
      <c r="AB48" s="1265">
        <f t="shared" si="12"/>
        <v>47603</v>
      </c>
      <c r="AC48" s="1287">
        <f t="shared" si="13"/>
        <v>0</v>
      </c>
      <c r="AD48" s="1287">
        <f t="shared" si="14"/>
        <v>0</v>
      </c>
      <c r="AE48" s="1287">
        <f t="shared" si="15"/>
        <v>0</v>
      </c>
      <c r="AF48" s="1287">
        <f t="shared" si="16"/>
        <v>0</v>
      </c>
      <c r="AG48" s="1287">
        <f t="shared" si="23"/>
        <v>0</v>
      </c>
      <c r="AH48" s="1287">
        <f>SUM($AF$20:AF48)</f>
        <v>0</v>
      </c>
      <c r="AI48" s="1287">
        <f>SUM($AE$20:AE48)</f>
        <v>0</v>
      </c>
    </row>
    <row r="49" spans="2:35">
      <c r="B49" s="47">
        <f t="shared" si="17"/>
        <v>3</v>
      </c>
      <c r="C49" s="45">
        <f t="shared" si="18"/>
        <v>29</v>
      </c>
      <c r="D49" s="1265">
        <f t="shared" si="5"/>
        <v>46538</v>
      </c>
      <c r="E49" s="1287">
        <f t="shared" si="0"/>
        <v>4481946.0637262138</v>
      </c>
      <c r="F49" s="1287">
        <f t="shared" si="6"/>
        <v>26979.773631873853</v>
      </c>
      <c r="G49" s="1287">
        <f t="shared" si="1"/>
        <v>4570.0433132427879</v>
      </c>
      <c r="H49" s="1287">
        <f t="shared" si="2"/>
        <v>22409.730318631064</v>
      </c>
      <c r="I49" s="1287">
        <f t="shared" si="19"/>
        <v>4477376.0204129713</v>
      </c>
      <c r="J49" s="1287">
        <f>SUM($H$20:H49)</f>
        <v>652274.8885723399</v>
      </c>
      <c r="K49" s="1287">
        <f>SUM($G$20:G49)</f>
        <v>22623.979587029316</v>
      </c>
      <c r="L49" s="1288"/>
      <c r="N49" s="47">
        <f t="shared" si="3"/>
        <v>4</v>
      </c>
      <c r="O49" s="45">
        <f t="shared" si="20"/>
        <v>29</v>
      </c>
      <c r="P49" s="1265">
        <f t="shared" si="7"/>
        <v>46904</v>
      </c>
      <c r="Q49" s="1287">
        <f t="shared" si="8"/>
        <v>0</v>
      </c>
      <c r="R49" s="1287">
        <f t="shared" si="9"/>
        <v>0</v>
      </c>
      <c r="S49" s="1287">
        <f t="shared" si="10"/>
        <v>0</v>
      </c>
      <c r="T49" s="1287">
        <f t="shared" si="11"/>
        <v>0</v>
      </c>
      <c r="U49" s="1287">
        <f t="shared" si="21"/>
        <v>0</v>
      </c>
      <c r="V49" s="1287">
        <f>SUM($T$20:T49)</f>
        <v>0</v>
      </c>
      <c r="W49" s="1287">
        <f>SUM($S$20:S49)</f>
        <v>0</v>
      </c>
      <c r="X49" s="1288"/>
      <c r="Y49" s="1288"/>
      <c r="Z49" s="47">
        <f t="shared" si="4"/>
        <v>6</v>
      </c>
      <c r="AA49" s="45">
        <f t="shared" si="22"/>
        <v>29</v>
      </c>
      <c r="AB49" s="1265">
        <f t="shared" si="12"/>
        <v>47634</v>
      </c>
      <c r="AC49" s="1287">
        <f t="shared" si="13"/>
        <v>0</v>
      </c>
      <c r="AD49" s="1287">
        <f t="shared" si="14"/>
        <v>0</v>
      </c>
      <c r="AE49" s="1287">
        <f t="shared" si="15"/>
        <v>0</v>
      </c>
      <c r="AF49" s="1287">
        <f t="shared" si="16"/>
        <v>0</v>
      </c>
      <c r="AG49" s="1287">
        <f t="shared" si="23"/>
        <v>0</v>
      </c>
      <c r="AH49" s="1287">
        <f>SUM($AF$20:AF49)</f>
        <v>0</v>
      </c>
      <c r="AI49" s="1287">
        <f>SUM($AE$20:AE49)</f>
        <v>0</v>
      </c>
    </row>
    <row r="50" spans="2:35">
      <c r="B50" s="47">
        <f t="shared" si="17"/>
        <v>3</v>
      </c>
      <c r="C50" s="45">
        <f t="shared" si="18"/>
        <v>30</v>
      </c>
      <c r="D50" s="1265">
        <f t="shared" si="5"/>
        <v>46568</v>
      </c>
      <c r="E50" s="1287">
        <f t="shared" si="0"/>
        <v>4477376.0204129713</v>
      </c>
      <c r="F50" s="1287">
        <f t="shared" si="6"/>
        <v>26979.773631873853</v>
      </c>
      <c r="G50" s="1287">
        <f t="shared" si="1"/>
        <v>4592.8935298090018</v>
      </c>
      <c r="H50" s="1287">
        <f t="shared" si="2"/>
        <v>22386.880102064853</v>
      </c>
      <c r="I50" s="1287">
        <f t="shared" si="19"/>
        <v>4472783.1268831622</v>
      </c>
      <c r="J50" s="1287">
        <f>SUM($H$20:H50)</f>
        <v>674661.76867440471</v>
      </c>
      <c r="K50" s="1287">
        <f>SUM($G$20:G50)</f>
        <v>27216.873116838316</v>
      </c>
      <c r="L50" s="1288"/>
      <c r="N50" s="47">
        <f t="shared" si="3"/>
        <v>4</v>
      </c>
      <c r="O50" s="45">
        <f t="shared" si="20"/>
        <v>30</v>
      </c>
      <c r="P50" s="1265">
        <f t="shared" si="7"/>
        <v>46934</v>
      </c>
      <c r="Q50" s="1287">
        <f t="shared" si="8"/>
        <v>0</v>
      </c>
      <c r="R50" s="1287">
        <f t="shared" si="9"/>
        <v>0</v>
      </c>
      <c r="S50" s="1287">
        <f t="shared" si="10"/>
        <v>0</v>
      </c>
      <c r="T50" s="1287">
        <f t="shared" si="11"/>
        <v>0</v>
      </c>
      <c r="U50" s="1287">
        <f t="shared" si="21"/>
        <v>0</v>
      </c>
      <c r="V50" s="1287">
        <f>SUM($T$20:T50)</f>
        <v>0</v>
      </c>
      <c r="W50" s="1287">
        <f>SUM($S$20:S50)</f>
        <v>0</v>
      </c>
      <c r="X50" s="1288"/>
      <c r="Y50" s="1288"/>
      <c r="Z50" s="47">
        <f t="shared" si="4"/>
        <v>6</v>
      </c>
      <c r="AA50" s="45">
        <f t="shared" si="22"/>
        <v>30</v>
      </c>
      <c r="AB50" s="1265">
        <f t="shared" si="12"/>
        <v>47664</v>
      </c>
      <c r="AC50" s="1287">
        <f t="shared" si="13"/>
        <v>0</v>
      </c>
      <c r="AD50" s="1287">
        <f t="shared" si="14"/>
        <v>0</v>
      </c>
      <c r="AE50" s="1287">
        <f t="shared" si="15"/>
        <v>0</v>
      </c>
      <c r="AF50" s="1287">
        <f t="shared" si="16"/>
        <v>0</v>
      </c>
      <c r="AG50" s="1287">
        <f t="shared" si="23"/>
        <v>0</v>
      </c>
      <c r="AH50" s="1287">
        <f>SUM($AF$20:AF50)</f>
        <v>0</v>
      </c>
      <c r="AI50" s="1287">
        <f>SUM($AE$20:AE50)</f>
        <v>0</v>
      </c>
    </row>
    <row r="51" spans="2:35">
      <c r="B51" s="47">
        <f t="shared" si="17"/>
        <v>3</v>
      </c>
      <c r="C51" s="45">
        <f t="shared" si="18"/>
        <v>31</v>
      </c>
      <c r="D51" s="1265">
        <f t="shared" si="5"/>
        <v>46599</v>
      </c>
      <c r="E51" s="1287">
        <f t="shared" si="0"/>
        <v>4472783.1268831622</v>
      </c>
      <c r="F51" s="1287">
        <f t="shared" si="6"/>
        <v>26979.773631873853</v>
      </c>
      <c r="G51" s="1287">
        <f t="shared" si="1"/>
        <v>4615.8579974580471</v>
      </c>
      <c r="H51" s="1287">
        <f t="shared" si="2"/>
        <v>22363.915634415807</v>
      </c>
      <c r="I51" s="1287">
        <f t="shared" si="19"/>
        <v>4468167.2688857038</v>
      </c>
      <c r="J51" s="1287">
        <f>SUM($H$20:H51)</f>
        <v>697025.68430882052</v>
      </c>
      <c r="K51" s="1287">
        <f>SUM($G$20:G51)</f>
        <v>31832.731114296363</v>
      </c>
      <c r="L51" s="1288"/>
      <c r="N51" s="47">
        <f t="shared" si="3"/>
        <v>4</v>
      </c>
      <c r="O51" s="45">
        <f t="shared" si="20"/>
        <v>31</v>
      </c>
      <c r="P51" s="1265">
        <f t="shared" si="7"/>
        <v>46965</v>
      </c>
      <c r="Q51" s="1287">
        <f t="shared" si="8"/>
        <v>0</v>
      </c>
      <c r="R51" s="1287">
        <f t="shared" si="9"/>
        <v>0</v>
      </c>
      <c r="S51" s="1287">
        <f t="shared" si="10"/>
        <v>0</v>
      </c>
      <c r="T51" s="1287">
        <f t="shared" si="11"/>
        <v>0</v>
      </c>
      <c r="U51" s="1287">
        <f t="shared" si="21"/>
        <v>0</v>
      </c>
      <c r="V51" s="1287">
        <f>SUM($T$20:T51)</f>
        <v>0</v>
      </c>
      <c r="W51" s="1287">
        <f>SUM($S$20:S51)</f>
        <v>0</v>
      </c>
      <c r="X51" s="1288"/>
      <c r="Y51" s="1288"/>
      <c r="Z51" s="47">
        <f t="shared" si="4"/>
        <v>6</v>
      </c>
      <c r="AA51" s="45">
        <f t="shared" si="22"/>
        <v>31</v>
      </c>
      <c r="AB51" s="1265">
        <f t="shared" si="12"/>
        <v>47695</v>
      </c>
      <c r="AC51" s="1287">
        <f t="shared" si="13"/>
        <v>0</v>
      </c>
      <c r="AD51" s="1287">
        <f t="shared" si="14"/>
        <v>0</v>
      </c>
      <c r="AE51" s="1287">
        <f t="shared" si="15"/>
        <v>0</v>
      </c>
      <c r="AF51" s="1287">
        <f t="shared" si="16"/>
        <v>0</v>
      </c>
      <c r="AG51" s="1287">
        <f t="shared" si="23"/>
        <v>0</v>
      </c>
      <c r="AH51" s="1287">
        <f>SUM($AF$20:AF51)</f>
        <v>0</v>
      </c>
      <c r="AI51" s="1287">
        <f>SUM($AE$20:AE51)</f>
        <v>0</v>
      </c>
    </row>
    <row r="52" spans="2:35">
      <c r="B52" s="47">
        <f t="shared" si="17"/>
        <v>3</v>
      </c>
      <c r="C52" s="45">
        <f t="shared" si="18"/>
        <v>32</v>
      </c>
      <c r="D52" s="1265">
        <f t="shared" si="5"/>
        <v>46630</v>
      </c>
      <c r="E52" s="1287">
        <f t="shared" si="0"/>
        <v>4468167.2688857038</v>
      </c>
      <c r="F52" s="1287">
        <f t="shared" si="6"/>
        <v>26979.77363187385</v>
      </c>
      <c r="G52" s="1287">
        <f t="shared" si="1"/>
        <v>4638.9372874453375</v>
      </c>
      <c r="H52" s="1287">
        <f t="shared" si="2"/>
        <v>22340.836344428513</v>
      </c>
      <c r="I52" s="1287">
        <f t="shared" si="19"/>
        <v>4463528.3315982586</v>
      </c>
      <c r="J52" s="1287">
        <f>SUM($H$20:H52)</f>
        <v>719366.520653249</v>
      </c>
      <c r="K52" s="1287">
        <f>SUM($G$20:G52)</f>
        <v>36471.668401741699</v>
      </c>
      <c r="L52" s="1288"/>
      <c r="N52" s="47">
        <f t="shared" si="3"/>
        <v>4</v>
      </c>
      <c r="O52" s="45">
        <f t="shared" si="20"/>
        <v>32</v>
      </c>
      <c r="P52" s="1265">
        <f t="shared" si="7"/>
        <v>46996</v>
      </c>
      <c r="Q52" s="1287">
        <f t="shared" si="8"/>
        <v>0</v>
      </c>
      <c r="R52" s="1287">
        <f t="shared" si="9"/>
        <v>0</v>
      </c>
      <c r="S52" s="1287">
        <f t="shared" si="10"/>
        <v>0</v>
      </c>
      <c r="T52" s="1287">
        <f t="shared" si="11"/>
        <v>0</v>
      </c>
      <c r="U52" s="1287">
        <f t="shared" si="21"/>
        <v>0</v>
      </c>
      <c r="V52" s="1287">
        <f>SUM($T$20:T52)</f>
        <v>0</v>
      </c>
      <c r="W52" s="1287">
        <f>SUM($S$20:S52)</f>
        <v>0</v>
      </c>
      <c r="X52" s="1288"/>
      <c r="Y52" s="1288"/>
      <c r="Z52" s="47">
        <f t="shared" si="4"/>
        <v>6</v>
      </c>
      <c r="AA52" s="45">
        <f t="shared" si="22"/>
        <v>32</v>
      </c>
      <c r="AB52" s="1265">
        <f t="shared" si="12"/>
        <v>47726</v>
      </c>
      <c r="AC52" s="1287">
        <f t="shared" si="13"/>
        <v>0</v>
      </c>
      <c r="AD52" s="1287">
        <f t="shared" si="14"/>
        <v>0</v>
      </c>
      <c r="AE52" s="1287">
        <f t="shared" si="15"/>
        <v>0</v>
      </c>
      <c r="AF52" s="1287">
        <f t="shared" si="16"/>
        <v>0</v>
      </c>
      <c r="AG52" s="1287">
        <f t="shared" si="23"/>
        <v>0</v>
      </c>
      <c r="AH52" s="1287">
        <f>SUM($AF$20:AF52)</f>
        <v>0</v>
      </c>
      <c r="AI52" s="1287">
        <f>SUM($AE$20:AE52)</f>
        <v>0</v>
      </c>
    </row>
    <row r="53" spans="2:35">
      <c r="B53" s="47">
        <f t="shared" si="17"/>
        <v>3</v>
      </c>
      <c r="C53" s="45">
        <f t="shared" si="18"/>
        <v>33</v>
      </c>
      <c r="D53" s="1265">
        <f t="shared" si="5"/>
        <v>46660</v>
      </c>
      <c r="E53" s="1287">
        <f t="shared" si="0"/>
        <v>4463528.3315982586</v>
      </c>
      <c r="F53" s="1287">
        <f t="shared" si="6"/>
        <v>26979.773631873853</v>
      </c>
      <c r="G53" s="1287">
        <f t="shared" si="1"/>
        <v>4662.1319738825641</v>
      </c>
      <c r="H53" s="1287">
        <f t="shared" si="2"/>
        <v>22317.641657991288</v>
      </c>
      <c r="I53" s="1287">
        <f t="shared" si="19"/>
        <v>4458866.1996243764</v>
      </c>
      <c r="J53" s="1287">
        <f>SUM($H$20:H53)</f>
        <v>741684.16231124033</v>
      </c>
      <c r="K53" s="1287">
        <f>SUM($G$20:G53)</f>
        <v>41133.800375624262</v>
      </c>
      <c r="L53" s="1288"/>
      <c r="N53" s="47">
        <f t="shared" si="3"/>
        <v>4</v>
      </c>
      <c r="O53" s="45">
        <f t="shared" si="20"/>
        <v>33</v>
      </c>
      <c r="P53" s="1265">
        <f t="shared" si="7"/>
        <v>47026</v>
      </c>
      <c r="Q53" s="1287">
        <f t="shared" si="8"/>
        <v>0</v>
      </c>
      <c r="R53" s="1287">
        <f t="shared" si="9"/>
        <v>0</v>
      </c>
      <c r="S53" s="1287">
        <f t="shared" si="10"/>
        <v>0</v>
      </c>
      <c r="T53" s="1287">
        <f t="shared" si="11"/>
        <v>0</v>
      </c>
      <c r="U53" s="1287">
        <f t="shared" si="21"/>
        <v>0</v>
      </c>
      <c r="V53" s="1287">
        <f>SUM($T$20:T53)</f>
        <v>0</v>
      </c>
      <c r="W53" s="1287">
        <f>SUM($S$20:S53)</f>
        <v>0</v>
      </c>
      <c r="X53" s="1288"/>
      <c r="Y53" s="1288"/>
      <c r="Z53" s="47">
        <f t="shared" si="4"/>
        <v>6</v>
      </c>
      <c r="AA53" s="45">
        <f t="shared" si="22"/>
        <v>33</v>
      </c>
      <c r="AB53" s="1265">
        <f t="shared" si="12"/>
        <v>47756</v>
      </c>
      <c r="AC53" s="1287">
        <f t="shared" si="13"/>
        <v>0</v>
      </c>
      <c r="AD53" s="1287">
        <f t="shared" si="14"/>
        <v>0</v>
      </c>
      <c r="AE53" s="1287">
        <f t="shared" si="15"/>
        <v>0</v>
      </c>
      <c r="AF53" s="1287">
        <f t="shared" si="16"/>
        <v>0</v>
      </c>
      <c r="AG53" s="1287">
        <f t="shared" si="23"/>
        <v>0</v>
      </c>
      <c r="AH53" s="1287">
        <f>SUM($AF$20:AF53)</f>
        <v>0</v>
      </c>
      <c r="AI53" s="1287">
        <f>SUM($AE$20:AE53)</f>
        <v>0</v>
      </c>
    </row>
    <row r="54" spans="2:35">
      <c r="B54" s="47">
        <f t="shared" si="17"/>
        <v>3</v>
      </c>
      <c r="C54" s="45">
        <f t="shared" si="18"/>
        <v>34</v>
      </c>
      <c r="D54" s="1265">
        <f t="shared" si="5"/>
        <v>46691</v>
      </c>
      <c r="E54" s="1287">
        <f t="shared" si="0"/>
        <v>4458866.1996243764</v>
      </c>
      <c r="F54" s="1287">
        <f t="shared" si="6"/>
        <v>26979.773631873853</v>
      </c>
      <c r="G54" s="1287">
        <f t="shared" si="1"/>
        <v>4685.4426337519772</v>
      </c>
      <c r="H54" s="1287">
        <f t="shared" si="2"/>
        <v>22294.330998121877</v>
      </c>
      <c r="I54" s="1287">
        <f t="shared" si="19"/>
        <v>4454180.7569906246</v>
      </c>
      <c r="J54" s="1287">
        <f>SUM($H$20:H54)</f>
        <v>763978.49330936221</v>
      </c>
      <c r="K54" s="1287">
        <f>SUM($G$20:G54)</f>
        <v>45819.243009376238</v>
      </c>
      <c r="L54" s="1288"/>
      <c r="N54" s="47">
        <f t="shared" si="3"/>
        <v>4</v>
      </c>
      <c r="O54" s="45">
        <f t="shared" si="20"/>
        <v>34</v>
      </c>
      <c r="P54" s="1265">
        <f t="shared" si="7"/>
        <v>47057</v>
      </c>
      <c r="Q54" s="1287">
        <f t="shared" si="8"/>
        <v>0</v>
      </c>
      <c r="R54" s="1287">
        <f t="shared" si="9"/>
        <v>0</v>
      </c>
      <c r="S54" s="1287">
        <f t="shared" si="10"/>
        <v>0</v>
      </c>
      <c r="T54" s="1287">
        <f t="shared" si="11"/>
        <v>0</v>
      </c>
      <c r="U54" s="1287">
        <f t="shared" si="21"/>
        <v>0</v>
      </c>
      <c r="V54" s="1287">
        <f>SUM($T$20:T54)</f>
        <v>0</v>
      </c>
      <c r="W54" s="1287">
        <f>SUM($S$20:S54)</f>
        <v>0</v>
      </c>
      <c r="X54" s="1288"/>
      <c r="Y54" s="1288"/>
      <c r="Z54" s="47">
        <f t="shared" si="4"/>
        <v>6</v>
      </c>
      <c r="AA54" s="45">
        <f t="shared" si="22"/>
        <v>34</v>
      </c>
      <c r="AB54" s="1265">
        <f t="shared" si="12"/>
        <v>47787</v>
      </c>
      <c r="AC54" s="1287">
        <f t="shared" si="13"/>
        <v>0</v>
      </c>
      <c r="AD54" s="1287">
        <f t="shared" si="14"/>
        <v>0</v>
      </c>
      <c r="AE54" s="1287">
        <f t="shared" si="15"/>
        <v>0</v>
      </c>
      <c r="AF54" s="1287">
        <f t="shared" si="16"/>
        <v>0</v>
      </c>
      <c r="AG54" s="1287">
        <f t="shared" si="23"/>
        <v>0</v>
      </c>
      <c r="AH54" s="1287">
        <f>SUM($AF$20:AF54)</f>
        <v>0</v>
      </c>
      <c r="AI54" s="1287">
        <f>SUM($AE$20:AE54)</f>
        <v>0</v>
      </c>
    </row>
    <row r="55" spans="2:35">
      <c r="B55" s="47">
        <f t="shared" si="17"/>
        <v>3</v>
      </c>
      <c r="C55" s="45">
        <f t="shared" si="18"/>
        <v>35</v>
      </c>
      <c r="D55" s="1265">
        <f t="shared" si="5"/>
        <v>46721</v>
      </c>
      <c r="E55" s="1287">
        <f t="shared" si="0"/>
        <v>4454180.7569906246</v>
      </c>
      <c r="F55" s="1287">
        <f t="shared" si="6"/>
        <v>26979.77363187385</v>
      </c>
      <c r="G55" s="1287">
        <f t="shared" si="1"/>
        <v>4708.8698469207366</v>
      </c>
      <c r="H55" s="1287">
        <f t="shared" si="2"/>
        <v>22270.903784953112</v>
      </c>
      <c r="I55" s="1287">
        <f t="shared" si="19"/>
        <v>4449471.8871437041</v>
      </c>
      <c r="J55" s="1287">
        <f>SUM($H$20:H55)</f>
        <v>786249.39709431527</v>
      </c>
      <c r="K55" s="1287">
        <f>SUM($G$20:G55)</f>
        <v>50528.112856296975</v>
      </c>
      <c r="L55" s="1288"/>
      <c r="N55" s="47">
        <f t="shared" si="3"/>
        <v>4</v>
      </c>
      <c r="O55" s="45">
        <f t="shared" si="20"/>
        <v>35</v>
      </c>
      <c r="P55" s="1265">
        <f t="shared" si="7"/>
        <v>47087</v>
      </c>
      <c r="Q55" s="1287">
        <f t="shared" si="8"/>
        <v>0</v>
      </c>
      <c r="R55" s="1287">
        <f t="shared" si="9"/>
        <v>0</v>
      </c>
      <c r="S55" s="1287">
        <f t="shared" si="10"/>
        <v>0</v>
      </c>
      <c r="T55" s="1287">
        <f t="shared" si="11"/>
        <v>0</v>
      </c>
      <c r="U55" s="1287">
        <f t="shared" si="21"/>
        <v>0</v>
      </c>
      <c r="V55" s="1287">
        <f>SUM($T$20:T55)</f>
        <v>0</v>
      </c>
      <c r="W55" s="1287">
        <f>SUM($S$20:S55)</f>
        <v>0</v>
      </c>
      <c r="X55" s="1288"/>
      <c r="Y55" s="1288"/>
      <c r="Z55" s="47">
        <f t="shared" si="4"/>
        <v>6</v>
      </c>
      <c r="AA55" s="45">
        <f t="shared" si="22"/>
        <v>35</v>
      </c>
      <c r="AB55" s="1265">
        <f t="shared" si="12"/>
        <v>47817</v>
      </c>
      <c r="AC55" s="1287">
        <f t="shared" si="13"/>
        <v>0</v>
      </c>
      <c r="AD55" s="1287">
        <f t="shared" si="14"/>
        <v>0</v>
      </c>
      <c r="AE55" s="1287">
        <f t="shared" si="15"/>
        <v>0</v>
      </c>
      <c r="AF55" s="1287">
        <f t="shared" si="16"/>
        <v>0</v>
      </c>
      <c r="AG55" s="1287">
        <f t="shared" si="23"/>
        <v>0</v>
      </c>
      <c r="AH55" s="1287">
        <f>SUM($AF$20:AF55)</f>
        <v>0</v>
      </c>
      <c r="AI55" s="1287">
        <f>SUM($AE$20:AE55)</f>
        <v>0</v>
      </c>
    </row>
    <row r="56" spans="2:35">
      <c r="B56" s="47">
        <f t="shared" si="17"/>
        <v>3</v>
      </c>
      <c r="C56" s="45">
        <f t="shared" si="18"/>
        <v>36</v>
      </c>
      <c r="D56" s="1265">
        <f t="shared" si="5"/>
        <v>46752</v>
      </c>
      <c r="E56" s="1287">
        <f t="shared" si="0"/>
        <v>4449471.8871437041</v>
      </c>
      <c r="F56" s="1287">
        <f t="shared" si="6"/>
        <v>26979.77363187385</v>
      </c>
      <c r="G56" s="1287">
        <f t="shared" si="1"/>
        <v>4732.4141961553396</v>
      </c>
      <c r="H56" s="1287">
        <f t="shared" si="2"/>
        <v>22247.35943571851</v>
      </c>
      <c r="I56" s="1287">
        <f t="shared" si="19"/>
        <v>4444739.4729475491</v>
      </c>
      <c r="J56" s="1287">
        <f>SUM($H$20:H56)</f>
        <v>808496.75653003377</v>
      </c>
      <c r="K56" s="1287">
        <f>SUM($G$20:G56)</f>
        <v>55260.527052452315</v>
      </c>
      <c r="L56" s="1288"/>
      <c r="N56" s="47">
        <f t="shared" si="3"/>
        <v>4</v>
      </c>
      <c r="O56" s="45">
        <f t="shared" si="20"/>
        <v>36</v>
      </c>
      <c r="P56" s="1265">
        <f t="shared" si="7"/>
        <v>47118</v>
      </c>
      <c r="Q56" s="1287">
        <f t="shared" si="8"/>
        <v>0</v>
      </c>
      <c r="R56" s="1287">
        <f t="shared" si="9"/>
        <v>0</v>
      </c>
      <c r="S56" s="1287">
        <f t="shared" si="10"/>
        <v>0</v>
      </c>
      <c r="T56" s="1287">
        <f t="shared" si="11"/>
        <v>0</v>
      </c>
      <c r="U56" s="1287">
        <f t="shared" si="21"/>
        <v>0</v>
      </c>
      <c r="V56" s="1287">
        <f>SUM($T$20:T56)</f>
        <v>0</v>
      </c>
      <c r="W56" s="1287">
        <f>SUM($S$20:S56)</f>
        <v>0</v>
      </c>
      <c r="X56" s="1288"/>
      <c r="Y56" s="1288"/>
      <c r="Z56" s="47">
        <f t="shared" si="4"/>
        <v>6</v>
      </c>
      <c r="AA56" s="45">
        <f t="shared" si="22"/>
        <v>36</v>
      </c>
      <c r="AB56" s="1265">
        <f t="shared" si="12"/>
        <v>47848</v>
      </c>
      <c r="AC56" s="1287">
        <f t="shared" si="13"/>
        <v>0</v>
      </c>
      <c r="AD56" s="1287">
        <f t="shared" si="14"/>
        <v>0</v>
      </c>
      <c r="AE56" s="1287">
        <f t="shared" si="15"/>
        <v>0</v>
      </c>
      <c r="AF56" s="1287">
        <f t="shared" si="16"/>
        <v>0</v>
      </c>
      <c r="AG56" s="1287">
        <f t="shared" si="23"/>
        <v>0</v>
      </c>
      <c r="AH56" s="1287">
        <f>SUM($AF$20:AF56)</f>
        <v>0</v>
      </c>
      <c r="AI56" s="1287">
        <f>SUM($AE$20:AE56)</f>
        <v>0</v>
      </c>
    </row>
    <row r="57" spans="2:35">
      <c r="B57" s="47">
        <f t="shared" si="17"/>
        <v>4</v>
      </c>
      <c r="C57" s="45">
        <f t="shared" si="18"/>
        <v>37</v>
      </c>
      <c r="D57" s="1265">
        <f t="shared" si="5"/>
        <v>46783</v>
      </c>
      <c r="E57" s="1287">
        <f t="shared" si="0"/>
        <v>4444739.4729475491</v>
      </c>
      <c r="F57" s="1287">
        <f t="shared" si="6"/>
        <v>26979.773631873853</v>
      </c>
      <c r="G57" s="1287">
        <f t="shared" si="1"/>
        <v>4756.0762671361172</v>
      </c>
      <c r="H57" s="1287">
        <f t="shared" si="2"/>
        <v>22223.697364737738</v>
      </c>
      <c r="I57" s="1287">
        <f t="shared" si="19"/>
        <v>4439983.3966804128</v>
      </c>
      <c r="J57" s="1287">
        <f>SUM($H$20:H57)</f>
        <v>830720.45389477152</v>
      </c>
      <c r="K57" s="1287">
        <f>SUM($G$20:G57)</f>
        <v>60016.60331958843</v>
      </c>
      <c r="L57" s="1288"/>
      <c r="N57" s="47">
        <f t="shared" si="3"/>
        <v>5</v>
      </c>
      <c r="O57" s="45">
        <f t="shared" si="20"/>
        <v>37</v>
      </c>
      <c r="P57" s="1265">
        <f t="shared" si="7"/>
        <v>47149</v>
      </c>
      <c r="Q57" s="1287">
        <f t="shared" si="8"/>
        <v>0</v>
      </c>
      <c r="R57" s="1287">
        <f t="shared" si="9"/>
        <v>0</v>
      </c>
      <c r="S57" s="1287">
        <f t="shared" si="10"/>
        <v>0</v>
      </c>
      <c r="T57" s="1287">
        <f t="shared" si="11"/>
        <v>0</v>
      </c>
      <c r="U57" s="1287">
        <f t="shared" si="21"/>
        <v>0</v>
      </c>
      <c r="V57" s="1287">
        <f>SUM($T$20:T57)</f>
        <v>0</v>
      </c>
      <c r="W57" s="1287">
        <f>SUM($S$20:S57)</f>
        <v>0</v>
      </c>
      <c r="X57" s="1288"/>
      <c r="Y57" s="1288"/>
      <c r="Z57" s="47">
        <f t="shared" si="4"/>
        <v>7</v>
      </c>
      <c r="AA57" s="45">
        <f t="shared" si="22"/>
        <v>37</v>
      </c>
      <c r="AB57" s="1265">
        <f t="shared" si="12"/>
        <v>47879</v>
      </c>
      <c r="AC57" s="1287">
        <f t="shared" si="13"/>
        <v>0</v>
      </c>
      <c r="AD57" s="1287">
        <f t="shared" si="14"/>
        <v>0</v>
      </c>
      <c r="AE57" s="1287">
        <f t="shared" si="15"/>
        <v>0</v>
      </c>
      <c r="AF57" s="1287">
        <f t="shared" si="16"/>
        <v>0</v>
      </c>
      <c r="AG57" s="1287">
        <f t="shared" si="23"/>
        <v>0</v>
      </c>
      <c r="AH57" s="1287">
        <f>SUM($AF$20:AF57)</f>
        <v>0</v>
      </c>
      <c r="AI57" s="1287">
        <f>SUM($AE$20:AE57)</f>
        <v>0</v>
      </c>
    </row>
    <row r="58" spans="2:35">
      <c r="B58" s="47">
        <f t="shared" si="17"/>
        <v>4</v>
      </c>
      <c r="C58" s="45">
        <f t="shared" si="18"/>
        <v>38</v>
      </c>
      <c r="D58" s="1265">
        <f t="shared" si="5"/>
        <v>46812</v>
      </c>
      <c r="E58" s="1287">
        <f t="shared" si="0"/>
        <v>4439983.3966804128</v>
      </c>
      <c r="F58" s="1287">
        <f t="shared" si="6"/>
        <v>26979.77363187385</v>
      </c>
      <c r="G58" s="1287">
        <f t="shared" si="1"/>
        <v>4779.8566484717967</v>
      </c>
      <c r="H58" s="1287">
        <f t="shared" si="2"/>
        <v>22199.916983402054</v>
      </c>
      <c r="I58" s="1287">
        <f t="shared" si="19"/>
        <v>4435203.5400319407</v>
      </c>
      <c r="J58" s="1287">
        <f>SUM($H$20:H58)</f>
        <v>852920.37087817362</v>
      </c>
      <c r="K58" s="1287">
        <f>SUM($G$20:G58)</f>
        <v>64796.459968060226</v>
      </c>
      <c r="L58" s="1288"/>
      <c r="N58" s="47">
        <f t="shared" si="3"/>
        <v>5</v>
      </c>
      <c r="O58" s="45">
        <f t="shared" si="20"/>
        <v>38</v>
      </c>
      <c r="P58" s="1265">
        <f t="shared" si="7"/>
        <v>47177</v>
      </c>
      <c r="Q58" s="1287">
        <f t="shared" si="8"/>
        <v>0</v>
      </c>
      <c r="R58" s="1287">
        <f t="shared" si="9"/>
        <v>0</v>
      </c>
      <c r="S58" s="1287">
        <f t="shared" si="10"/>
        <v>0</v>
      </c>
      <c r="T58" s="1287">
        <f t="shared" si="11"/>
        <v>0</v>
      </c>
      <c r="U58" s="1287">
        <f t="shared" si="21"/>
        <v>0</v>
      </c>
      <c r="V58" s="1287">
        <f>SUM($T$20:T58)</f>
        <v>0</v>
      </c>
      <c r="W58" s="1287">
        <f>SUM($S$20:S58)</f>
        <v>0</v>
      </c>
      <c r="X58" s="1288"/>
      <c r="Y58" s="1288"/>
      <c r="Z58" s="47">
        <f t="shared" si="4"/>
        <v>7</v>
      </c>
      <c r="AA58" s="45">
        <f t="shared" si="22"/>
        <v>38</v>
      </c>
      <c r="AB58" s="1265">
        <f t="shared" si="12"/>
        <v>47907</v>
      </c>
      <c r="AC58" s="1287">
        <f t="shared" si="13"/>
        <v>0</v>
      </c>
      <c r="AD58" s="1287">
        <f t="shared" si="14"/>
        <v>0</v>
      </c>
      <c r="AE58" s="1287">
        <f t="shared" si="15"/>
        <v>0</v>
      </c>
      <c r="AF58" s="1287">
        <f t="shared" si="16"/>
        <v>0</v>
      </c>
      <c r="AG58" s="1287">
        <f t="shared" si="23"/>
        <v>0</v>
      </c>
      <c r="AH58" s="1287">
        <f>SUM($AF$20:AF58)</f>
        <v>0</v>
      </c>
      <c r="AI58" s="1287">
        <f>SUM($AE$20:AE58)</f>
        <v>0</v>
      </c>
    </row>
    <row r="59" spans="2:35">
      <c r="B59" s="47">
        <f t="shared" si="17"/>
        <v>4</v>
      </c>
      <c r="C59" s="45">
        <f t="shared" si="18"/>
        <v>39</v>
      </c>
      <c r="D59" s="1265">
        <f t="shared" si="5"/>
        <v>46843</v>
      </c>
      <c r="E59" s="1287">
        <f t="shared" si="0"/>
        <v>4435203.5400319407</v>
      </c>
      <c r="F59" s="1287">
        <f t="shared" si="6"/>
        <v>26979.77363187385</v>
      </c>
      <c r="G59" s="1287">
        <f t="shared" si="1"/>
        <v>4803.7559317141568</v>
      </c>
      <c r="H59" s="1287">
        <f t="shared" si="2"/>
        <v>22176.017700159693</v>
      </c>
      <c r="I59" s="1287">
        <f t="shared" si="19"/>
        <v>4430399.7841002261</v>
      </c>
      <c r="J59" s="1287">
        <f>SUM($H$20:H59)</f>
        <v>875096.38857833331</v>
      </c>
      <c r="K59" s="1287">
        <f>SUM($G$20:G59)</f>
        <v>69600.215899774383</v>
      </c>
      <c r="L59" s="1288"/>
      <c r="N59" s="47">
        <f t="shared" si="3"/>
        <v>5</v>
      </c>
      <c r="O59" s="45">
        <f t="shared" si="20"/>
        <v>39</v>
      </c>
      <c r="P59" s="1265">
        <f t="shared" si="7"/>
        <v>47208</v>
      </c>
      <c r="Q59" s="1287">
        <f t="shared" si="8"/>
        <v>0</v>
      </c>
      <c r="R59" s="1287">
        <f t="shared" si="9"/>
        <v>0</v>
      </c>
      <c r="S59" s="1287">
        <f t="shared" si="10"/>
        <v>0</v>
      </c>
      <c r="T59" s="1287">
        <f t="shared" si="11"/>
        <v>0</v>
      </c>
      <c r="U59" s="1287">
        <f t="shared" si="21"/>
        <v>0</v>
      </c>
      <c r="V59" s="1287">
        <f>SUM($T$20:T59)</f>
        <v>0</v>
      </c>
      <c r="W59" s="1287">
        <f>SUM($S$20:S59)</f>
        <v>0</v>
      </c>
      <c r="X59" s="1288"/>
      <c r="Y59" s="1288"/>
      <c r="Z59" s="47">
        <f t="shared" si="4"/>
        <v>7</v>
      </c>
      <c r="AA59" s="45">
        <f t="shared" si="22"/>
        <v>39</v>
      </c>
      <c r="AB59" s="1265">
        <f t="shared" si="12"/>
        <v>47938</v>
      </c>
      <c r="AC59" s="1287">
        <f t="shared" si="13"/>
        <v>0</v>
      </c>
      <c r="AD59" s="1287">
        <f t="shared" si="14"/>
        <v>0</v>
      </c>
      <c r="AE59" s="1287">
        <f t="shared" si="15"/>
        <v>0</v>
      </c>
      <c r="AF59" s="1287">
        <f t="shared" si="16"/>
        <v>0</v>
      </c>
      <c r="AG59" s="1287">
        <f t="shared" si="23"/>
        <v>0</v>
      </c>
      <c r="AH59" s="1287">
        <f>SUM($AF$20:AF59)</f>
        <v>0</v>
      </c>
      <c r="AI59" s="1287">
        <f>SUM($AE$20:AE59)</f>
        <v>0</v>
      </c>
    </row>
    <row r="60" spans="2:35">
      <c r="B60" s="47">
        <f t="shared" si="17"/>
        <v>4</v>
      </c>
      <c r="C60" s="45">
        <f t="shared" si="18"/>
        <v>40</v>
      </c>
      <c r="D60" s="1265">
        <f t="shared" si="5"/>
        <v>46873</v>
      </c>
      <c r="E60" s="1287">
        <f t="shared" si="0"/>
        <v>4430399.7841002261</v>
      </c>
      <c r="F60" s="1287">
        <f t="shared" si="6"/>
        <v>26979.773631873853</v>
      </c>
      <c r="G60" s="1287">
        <f t="shared" si="1"/>
        <v>4827.7747113727264</v>
      </c>
      <c r="H60" s="1287">
        <f t="shared" si="2"/>
        <v>22151.998920501126</v>
      </c>
      <c r="I60" s="1287">
        <f t="shared" si="19"/>
        <v>4425572.0093888538</v>
      </c>
      <c r="J60" s="1287">
        <f>SUM($H$20:H60)</f>
        <v>897248.3874988344</v>
      </c>
      <c r="K60" s="1287">
        <f>SUM($G$20:G60)</f>
        <v>74427.990611147106</v>
      </c>
      <c r="L60" s="1288"/>
      <c r="N60" s="47">
        <f t="shared" si="3"/>
        <v>5</v>
      </c>
      <c r="O60" s="45">
        <f t="shared" si="20"/>
        <v>40</v>
      </c>
      <c r="P60" s="1265">
        <f t="shared" si="7"/>
        <v>47238</v>
      </c>
      <c r="Q60" s="1287">
        <f t="shared" si="8"/>
        <v>0</v>
      </c>
      <c r="R60" s="1287">
        <f t="shared" si="9"/>
        <v>0</v>
      </c>
      <c r="S60" s="1287">
        <f t="shared" si="10"/>
        <v>0</v>
      </c>
      <c r="T60" s="1287">
        <f t="shared" si="11"/>
        <v>0</v>
      </c>
      <c r="U60" s="1287">
        <f t="shared" si="21"/>
        <v>0</v>
      </c>
      <c r="V60" s="1287">
        <f>SUM($T$20:T60)</f>
        <v>0</v>
      </c>
      <c r="W60" s="1287">
        <f>SUM($S$20:S60)</f>
        <v>0</v>
      </c>
      <c r="X60" s="1288"/>
      <c r="Y60" s="1288"/>
      <c r="Z60" s="47">
        <f t="shared" si="4"/>
        <v>7</v>
      </c>
      <c r="AA60" s="45">
        <f t="shared" si="22"/>
        <v>40</v>
      </c>
      <c r="AB60" s="1265">
        <f t="shared" si="12"/>
        <v>47968</v>
      </c>
      <c r="AC60" s="1287">
        <f t="shared" si="13"/>
        <v>0</v>
      </c>
      <c r="AD60" s="1287">
        <f t="shared" si="14"/>
        <v>0</v>
      </c>
      <c r="AE60" s="1287">
        <f t="shared" si="15"/>
        <v>0</v>
      </c>
      <c r="AF60" s="1287">
        <f t="shared" si="16"/>
        <v>0</v>
      </c>
      <c r="AG60" s="1287">
        <f t="shared" si="23"/>
        <v>0</v>
      </c>
      <c r="AH60" s="1287">
        <f>SUM($AF$20:AF60)</f>
        <v>0</v>
      </c>
      <c r="AI60" s="1287">
        <f>SUM($AE$20:AE60)</f>
        <v>0</v>
      </c>
    </row>
    <row r="61" spans="2:35">
      <c r="B61" s="47">
        <f t="shared" si="17"/>
        <v>4</v>
      </c>
      <c r="C61" s="45">
        <f t="shared" si="18"/>
        <v>41</v>
      </c>
      <c r="D61" s="1265">
        <f t="shared" si="5"/>
        <v>46904</v>
      </c>
      <c r="E61" s="1287">
        <f t="shared" si="0"/>
        <v>4425572.0093888538</v>
      </c>
      <c r="F61" s="1287">
        <f t="shared" si="6"/>
        <v>26979.773631873853</v>
      </c>
      <c r="G61" s="1287">
        <f t="shared" si="1"/>
        <v>4851.9135849295908</v>
      </c>
      <c r="H61" s="1287">
        <f t="shared" si="2"/>
        <v>22127.860046944261</v>
      </c>
      <c r="I61" s="1287">
        <f t="shared" si="19"/>
        <v>4420720.0958039239</v>
      </c>
      <c r="J61" s="1287">
        <f>SUM($H$20:H61)</f>
        <v>919376.24754577863</v>
      </c>
      <c r="K61" s="1287">
        <f>SUM($G$20:G61)</f>
        <v>79279.904196076692</v>
      </c>
      <c r="L61" s="1288"/>
      <c r="N61" s="47">
        <f t="shared" si="3"/>
        <v>5</v>
      </c>
      <c r="O61" s="45">
        <f t="shared" si="20"/>
        <v>41</v>
      </c>
      <c r="P61" s="1265">
        <f t="shared" si="7"/>
        <v>47269</v>
      </c>
      <c r="Q61" s="1287">
        <f t="shared" si="8"/>
        <v>0</v>
      </c>
      <c r="R61" s="1287">
        <f t="shared" si="9"/>
        <v>0</v>
      </c>
      <c r="S61" s="1287">
        <f t="shared" si="10"/>
        <v>0</v>
      </c>
      <c r="T61" s="1287">
        <f t="shared" si="11"/>
        <v>0</v>
      </c>
      <c r="U61" s="1287">
        <f t="shared" si="21"/>
        <v>0</v>
      </c>
      <c r="V61" s="1287">
        <f>SUM($T$20:T61)</f>
        <v>0</v>
      </c>
      <c r="W61" s="1287">
        <f>SUM($S$20:S61)</f>
        <v>0</v>
      </c>
      <c r="X61" s="1288"/>
      <c r="Y61" s="1288"/>
      <c r="Z61" s="47">
        <f t="shared" si="4"/>
        <v>7</v>
      </c>
      <c r="AA61" s="45">
        <f t="shared" si="22"/>
        <v>41</v>
      </c>
      <c r="AB61" s="1265">
        <f t="shared" si="12"/>
        <v>47999</v>
      </c>
      <c r="AC61" s="1287">
        <f t="shared" si="13"/>
        <v>0</v>
      </c>
      <c r="AD61" s="1287">
        <f t="shared" si="14"/>
        <v>0</v>
      </c>
      <c r="AE61" s="1287">
        <f t="shared" si="15"/>
        <v>0</v>
      </c>
      <c r="AF61" s="1287">
        <f t="shared" si="16"/>
        <v>0</v>
      </c>
      <c r="AG61" s="1287">
        <f t="shared" si="23"/>
        <v>0</v>
      </c>
      <c r="AH61" s="1287">
        <f>SUM($AF$20:AF61)</f>
        <v>0</v>
      </c>
      <c r="AI61" s="1287">
        <f>SUM($AE$20:AE61)</f>
        <v>0</v>
      </c>
    </row>
    <row r="62" spans="2:35">
      <c r="B62" s="47">
        <f t="shared" si="17"/>
        <v>4</v>
      </c>
      <c r="C62" s="45">
        <f t="shared" si="18"/>
        <v>42</v>
      </c>
      <c r="D62" s="1265">
        <f t="shared" si="5"/>
        <v>46934</v>
      </c>
      <c r="E62" s="1287">
        <f t="shared" si="0"/>
        <v>4420720.0958039239</v>
      </c>
      <c r="F62" s="1287">
        <f t="shared" si="6"/>
        <v>26979.773631873853</v>
      </c>
      <c r="G62" s="1287">
        <f t="shared" si="1"/>
        <v>4876.1731528542387</v>
      </c>
      <c r="H62" s="1287">
        <f t="shared" si="2"/>
        <v>22103.600479019617</v>
      </c>
      <c r="I62" s="1287">
        <f t="shared" si="19"/>
        <v>4415843.9226510692</v>
      </c>
      <c r="J62" s="1287">
        <f>SUM($H$20:H62)</f>
        <v>941479.84802479821</v>
      </c>
      <c r="K62" s="1287">
        <f>SUM($G$20:G62)</f>
        <v>84156.077348930936</v>
      </c>
      <c r="L62" s="1288"/>
      <c r="N62" s="47">
        <f t="shared" si="3"/>
        <v>5</v>
      </c>
      <c r="O62" s="45">
        <f t="shared" si="20"/>
        <v>42</v>
      </c>
      <c r="P62" s="1265">
        <f t="shared" si="7"/>
        <v>47299</v>
      </c>
      <c r="Q62" s="1287">
        <f t="shared" si="8"/>
        <v>0</v>
      </c>
      <c r="R62" s="1287">
        <f t="shared" si="9"/>
        <v>0</v>
      </c>
      <c r="S62" s="1287">
        <f t="shared" si="10"/>
        <v>0</v>
      </c>
      <c r="T62" s="1287">
        <f t="shared" si="11"/>
        <v>0</v>
      </c>
      <c r="U62" s="1287">
        <f t="shared" si="21"/>
        <v>0</v>
      </c>
      <c r="V62" s="1287">
        <f>SUM($T$20:T62)</f>
        <v>0</v>
      </c>
      <c r="W62" s="1287">
        <f>SUM($S$20:S62)</f>
        <v>0</v>
      </c>
      <c r="X62" s="1288"/>
      <c r="Y62" s="1288"/>
      <c r="Z62" s="47">
        <f t="shared" si="4"/>
        <v>7</v>
      </c>
      <c r="AA62" s="45">
        <f t="shared" si="22"/>
        <v>42</v>
      </c>
      <c r="AB62" s="1265">
        <f t="shared" si="12"/>
        <v>48029</v>
      </c>
      <c r="AC62" s="1287">
        <f t="shared" si="13"/>
        <v>0</v>
      </c>
      <c r="AD62" s="1287">
        <f t="shared" si="14"/>
        <v>0</v>
      </c>
      <c r="AE62" s="1287">
        <f t="shared" si="15"/>
        <v>0</v>
      </c>
      <c r="AF62" s="1287">
        <f t="shared" si="16"/>
        <v>0</v>
      </c>
      <c r="AG62" s="1287">
        <f t="shared" si="23"/>
        <v>0</v>
      </c>
      <c r="AH62" s="1287">
        <f>SUM($AF$20:AF62)</f>
        <v>0</v>
      </c>
      <c r="AI62" s="1287">
        <f>SUM($AE$20:AE62)</f>
        <v>0</v>
      </c>
    </row>
    <row r="63" spans="2:35">
      <c r="B63" s="47">
        <f t="shared" si="17"/>
        <v>4</v>
      </c>
      <c r="C63" s="45">
        <f t="shared" si="18"/>
        <v>43</v>
      </c>
      <c r="D63" s="1265">
        <f t="shared" si="5"/>
        <v>46965</v>
      </c>
      <c r="E63" s="1287">
        <f t="shared" si="0"/>
        <v>4415843.9226510692</v>
      </c>
      <c r="F63" s="1287">
        <f t="shared" si="6"/>
        <v>26979.773631873853</v>
      </c>
      <c r="G63" s="1287">
        <f t="shared" si="1"/>
        <v>4900.5540186185108</v>
      </c>
      <c r="H63" s="1287">
        <f t="shared" si="2"/>
        <v>22079.219613255344</v>
      </c>
      <c r="I63" s="1287">
        <f t="shared" si="19"/>
        <v>4410943.3686324507</v>
      </c>
      <c r="J63" s="1287">
        <f>SUM($H$20:H63)</f>
        <v>963559.06763805356</v>
      </c>
      <c r="K63" s="1287">
        <f>SUM($G$20:G63)</f>
        <v>89056.631367549446</v>
      </c>
      <c r="L63" s="1288"/>
      <c r="N63" s="47">
        <f t="shared" si="3"/>
        <v>5</v>
      </c>
      <c r="O63" s="45">
        <f t="shared" si="20"/>
        <v>43</v>
      </c>
      <c r="P63" s="1265">
        <f t="shared" si="7"/>
        <v>47330</v>
      </c>
      <c r="Q63" s="1287">
        <f t="shared" si="8"/>
        <v>0</v>
      </c>
      <c r="R63" s="1287">
        <f t="shared" si="9"/>
        <v>0</v>
      </c>
      <c r="S63" s="1287">
        <f t="shared" si="10"/>
        <v>0</v>
      </c>
      <c r="T63" s="1287">
        <f t="shared" si="11"/>
        <v>0</v>
      </c>
      <c r="U63" s="1287">
        <f t="shared" si="21"/>
        <v>0</v>
      </c>
      <c r="V63" s="1287">
        <f>SUM($T$20:T63)</f>
        <v>0</v>
      </c>
      <c r="W63" s="1287">
        <f>SUM($S$20:S63)</f>
        <v>0</v>
      </c>
      <c r="X63" s="1288"/>
      <c r="Y63" s="1288"/>
      <c r="Z63" s="47">
        <f t="shared" si="4"/>
        <v>7</v>
      </c>
      <c r="AA63" s="45">
        <f t="shared" si="22"/>
        <v>43</v>
      </c>
      <c r="AB63" s="1265">
        <f t="shared" si="12"/>
        <v>48060</v>
      </c>
      <c r="AC63" s="1287">
        <f t="shared" si="13"/>
        <v>0</v>
      </c>
      <c r="AD63" s="1287">
        <f t="shared" si="14"/>
        <v>0</v>
      </c>
      <c r="AE63" s="1287">
        <f t="shared" si="15"/>
        <v>0</v>
      </c>
      <c r="AF63" s="1287">
        <f t="shared" si="16"/>
        <v>0</v>
      </c>
      <c r="AG63" s="1287">
        <f t="shared" si="23"/>
        <v>0</v>
      </c>
      <c r="AH63" s="1287">
        <f>SUM($AF$20:AF63)</f>
        <v>0</v>
      </c>
      <c r="AI63" s="1287">
        <f>SUM($AE$20:AE63)</f>
        <v>0</v>
      </c>
    </row>
    <row r="64" spans="2:35">
      <c r="B64" s="47">
        <f t="shared" si="17"/>
        <v>4</v>
      </c>
      <c r="C64" s="45">
        <f t="shared" si="18"/>
        <v>44</v>
      </c>
      <c r="D64" s="1265">
        <f t="shared" si="5"/>
        <v>46996</v>
      </c>
      <c r="E64" s="1287">
        <f t="shared" si="0"/>
        <v>4410943.3686324507</v>
      </c>
      <c r="F64" s="1287">
        <f t="shared" si="6"/>
        <v>26979.773631873853</v>
      </c>
      <c r="G64" s="1287">
        <f t="shared" si="1"/>
        <v>4925.0567887116031</v>
      </c>
      <c r="H64" s="1287">
        <f t="shared" si="2"/>
        <v>22054.716843162249</v>
      </c>
      <c r="I64" s="1287">
        <f t="shared" si="19"/>
        <v>4406018.3118437389</v>
      </c>
      <c r="J64" s="1287">
        <f>SUM($H$20:H64)</f>
        <v>985613.78448121576</v>
      </c>
      <c r="K64" s="1287">
        <f>SUM($G$20:G64)</f>
        <v>93981.688156261051</v>
      </c>
      <c r="L64" s="1288"/>
      <c r="N64" s="47">
        <f t="shared" si="3"/>
        <v>5</v>
      </c>
      <c r="O64" s="45">
        <f t="shared" si="20"/>
        <v>44</v>
      </c>
      <c r="P64" s="1265">
        <f t="shared" si="7"/>
        <v>47361</v>
      </c>
      <c r="Q64" s="1287">
        <f t="shared" si="8"/>
        <v>0</v>
      </c>
      <c r="R64" s="1287">
        <f t="shared" si="9"/>
        <v>0</v>
      </c>
      <c r="S64" s="1287">
        <f t="shared" si="10"/>
        <v>0</v>
      </c>
      <c r="T64" s="1287">
        <f t="shared" si="11"/>
        <v>0</v>
      </c>
      <c r="U64" s="1287">
        <f t="shared" si="21"/>
        <v>0</v>
      </c>
      <c r="V64" s="1287">
        <f>SUM($T$20:T64)</f>
        <v>0</v>
      </c>
      <c r="W64" s="1287">
        <f>SUM($S$20:S64)</f>
        <v>0</v>
      </c>
      <c r="X64" s="1288"/>
      <c r="Y64" s="1288"/>
      <c r="Z64" s="47">
        <f t="shared" si="4"/>
        <v>7</v>
      </c>
      <c r="AA64" s="45">
        <f t="shared" si="22"/>
        <v>44</v>
      </c>
      <c r="AB64" s="1265">
        <f t="shared" si="12"/>
        <v>48091</v>
      </c>
      <c r="AC64" s="1287">
        <f t="shared" si="13"/>
        <v>0</v>
      </c>
      <c r="AD64" s="1287">
        <f t="shared" si="14"/>
        <v>0</v>
      </c>
      <c r="AE64" s="1287">
        <f t="shared" si="15"/>
        <v>0</v>
      </c>
      <c r="AF64" s="1287">
        <f t="shared" si="16"/>
        <v>0</v>
      </c>
      <c r="AG64" s="1287">
        <f t="shared" si="23"/>
        <v>0</v>
      </c>
      <c r="AH64" s="1287">
        <f>SUM($AF$20:AF64)</f>
        <v>0</v>
      </c>
      <c r="AI64" s="1287">
        <f>SUM($AE$20:AE64)</f>
        <v>0</v>
      </c>
    </row>
    <row r="65" spans="2:35">
      <c r="B65" s="47">
        <f t="shared" si="17"/>
        <v>4</v>
      </c>
      <c r="C65" s="45">
        <f t="shared" si="18"/>
        <v>45</v>
      </c>
      <c r="D65" s="1265">
        <f t="shared" si="5"/>
        <v>47026</v>
      </c>
      <c r="E65" s="1287">
        <f t="shared" si="0"/>
        <v>4406018.3118437389</v>
      </c>
      <c r="F65" s="1287">
        <f t="shared" si="6"/>
        <v>26979.773631873853</v>
      </c>
      <c r="G65" s="1287">
        <f t="shared" si="1"/>
        <v>4949.6820726551614</v>
      </c>
      <c r="H65" s="1287">
        <f t="shared" si="2"/>
        <v>22030.091559218694</v>
      </c>
      <c r="I65" s="1287">
        <f t="shared" si="19"/>
        <v>4401068.6297710836</v>
      </c>
      <c r="J65" s="1287">
        <f>SUM($H$20:H65)</f>
        <v>1007643.8760404345</v>
      </c>
      <c r="K65" s="1287">
        <f>SUM($G$20:G65)</f>
        <v>98931.370228916217</v>
      </c>
      <c r="L65" s="1288"/>
      <c r="N65" s="47">
        <f t="shared" si="3"/>
        <v>5</v>
      </c>
      <c r="O65" s="45">
        <f t="shared" si="20"/>
        <v>45</v>
      </c>
      <c r="P65" s="1265">
        <f t="shared" si="7"/>
        <v>47391</v>
      </c>
      <c r="Q65" s="1287">
        <f t="shared" si="8"/>
        <v>0</v>
      </c>
      <c r="R65" s="1287">
        <f t="shared" si="9"/>
        <v>0</v>
      </c>
      <c r="S65" s="1287">
        <f t="shared" si="10"/>
        <v>0</v>
      </c>
      <c r="T65" s="1287">
        <f t="shared" si="11"/>
        <v>0</v>
      </c>
      <c r="U65" s="1287">
        <f t="shared" si="21"/>
        <v>0</v>
      </c>
      <c r="V65" s="1287">
        <f>SUM($T$20:T65)</f>
        <v>0</v>
      </c>
      <c r="W65" s="1287">
        <f>SUM($S$20:S65)</f>
        <v>0</v>
      </c>
      <c r="X65" s="1288"/>
      <c r="Y65" s="1288"/>
      <c r="Z65" s="47">
        <f t="shared" si="4"/>
        <v>7</v>
      </c>
      <c r="AA65" s="45">
        <f t="shared" si="22"/>
        <v>45</v>
      </c>
      <c r="AB65" s="1265">
        <f t="shared" si="12"/>
        <v>48121</v>
      </c>
      <c r="AC65" s="1287">
        <f t="shared" si="13"/>
        <v>0</v>
      </c>
      <c r="AD65" s="1287">
        <f t="shared" si="14"/>
        <v>0</v>
      </c>
      <c r="AE65" s="1287">
        <f t="shared" si="15"/>
        <v>0</v>
      </c>
      <c r="AF65" s="1287">
        <f t="shared" si="16"/>
        <v>0</v>
      </c>
      <c r="AG65" s="1287">
        <f t="shared" si="23"/>
        <v>0</v>
      </c>
      <c r="AH65" s="1287">
        <f>SUM($AF$20:AF65)</f>
        <v>0</v>
      </c>
      <c r="AI65" s="1287">
        <f>SUM($AE$20:AE65)</f>
        <v>0</v>
      </c>
    </row>
    <row r="66" spans="2:35">
      <c r="B66" s="47">
        <f t="shared" si="17"/>
        <v>4</v>
      </c>
      <c r="C66" s="45">
        <f t="shared" si="18"/>
        <v>46</v>
      </c>
      <c r="D66" s="1265">
        <f t="shared" si="5"/>
        <v>47057</v>
      </c>
      <c r="E66" s="1287">
        <f t="shared" si="0"/>
        <v>4401068.6297710836</v>
      </c>
      <c r="F66" s="1287">
        <f t="shared" si="6"/>
        <v>26979.773631873857</v>
      </c>
      <c r="G66" s="1287">
        <f t="shared" si="1"/>
        <v>4974.4304830184365</v>
      </c>
      <c r="H66" s="1287">
        <f t="shared" si="2"/>
        <v>22005.34314885542</v>
      </c>
      <c r="I66" s="1287">
        <f t="shared" si="19"/>
        <v>4396094.1992880655</v>
      </c>
      <c r="J66" s="1287">
        <f>SUM($H$20:H66)</f>
        <v>1029649.2191892898</v>
      </c>
      <c r="K66" s="1287">
        <f>SUM($G$20:G66)</f>
        <v>103905.80071193466</v>
      </c>
      <c r="L66" s="1288"/>
      <c r="N66" s="47">
        <f t="shared" si="3"/>
        <v>5</v>
      </c>
      <c r="O66" s="45">
        <f t="shared" si="20"/>
        <v>46</v>
      </c>
      <c r="P66" s="1265">
        <f t="shared" si="7"/>
        <v>47422</v>
      </c>
      <c r="Q66" s="1287">
        <f t="shared" si="8"/>
        <v>0</v>
      </c>
      <c r="R66" s="1287">
        <f t="shared" si="9"/>
        <v>0</v>
      </c>
      <c r="S66" s="1287">
        <f t="shared" si="10"/>
        <v>0</v>
      </c>
      <c r="T66" s="1287">
        <f t="shared" si="11"/>
        <v>0</v>
      </c>
      <c r="U66" s="1287">
        <f t="shared" si="21"/>
        <v>0</v>
      </c>
      <c r="V66" s="1287">
        <f>SUM($T$20:T66)</f>
        <v>0</v>
      </c>
      <c r="W66" s="1287">
        <f>SUM($S$20:S66)</f>
        <v>0</v>
      </c>
      <c r="X66" s="1288"/>
      <c r="Y66" s="1288"/>
      <c r="Z66" s="47">
        <f t="shared" si="4"/>
        <v>7</v>
      </c>
      <c r="AA66" s="45">
        <f t="shared" si="22"/>
        <v>46</v>
      </c>
      <c r="AB66" s="1265">
        <f t="shared" si="12"/>
        <v>48152</v>
      </c>
      <c r="AC66" s="1287">
        <f t="shared" si="13"/>
        <v>0</v>
      </c>
      <c r="AD66" s="1287">
        <f t="shared" si="14"/>
        <v>0</v>
      </c>
      <c r="AE66" s="1287">
        <f t="shared" si="15"/>
        <v>0</v>
      </c>
      <c r="AF66" s="1287">
        <f t="shared" si="16"/>
        <v>0</v>
      </c>
      <c r="AG66" s="1287">
        <f t="shared" si="23"/>
        <v>0</v>
      </c>
      <c r="AH66" s="1287">
        <f>SUM($AF$20:AF66)</f>
        <v>0</v>
      </c>
      <c r="AI66" s="1287">
        <f>SUM($AE$20:AE66)</f>
        <v>0</v>
      </c>
    </row>
    <row r="67" spans="2:35">
      <c r="B67" s="47">
        <f t="shared" si="17"/>
        <v>4</v>
      </c>
      <c r="C67" s="45">
        <f t="shared" si="18"/>
        <v>47</v>
      </c>
      <c r="D67" s="1265">
        <f t="shared" si="5"/>
        <v>47087</v>
      </c>
      <c r="E67" s="1287">
        <f t="shared" si="0"/>
        <v>4396094.1992880655</v>
      </c>
      <c r="F67" s="1287">
        <f t="shared" si="6"/>
        <v>26979.773631873853</v>
      </c>
      <c r="G67" s="1287">
        <f t="shared" si="1"/>
        <v>4999.3026354335288</v>
      </c>
      <c r="H67" s="1287">
        <f t="shared" si="2"/>
        <v>21980.470996440323</v>
      </c>
      <c r="I67" s="1287">
        <f t="shared" si="19"/>
        <v>4391094.8966526324</v>
      </c>
      <c r="J67" s="1287">
        <f>SUM($H$20:H67)</f>
        <v>1051629.6901857301</v>
      </c>
      <c r="K67" s="1287">
        <f>SUM($G$20:G67)</f>
        <v>108905.10334736819</v>
      </c>
      <c r="L67" s="1288"/>
      <c r="N67" s="47">
        <f t="shared" si="3"/>
        <v>5</v>
      </c>
      <c r="O67" s="45">
        <f t="shared" si="20"/>
        <v>47</v>
      </c>
      <c r="P67" s="1265">
        <f t="shared" si="7"/>
        <v>47452</v>
      </c>
      <c r="Q67" s="1287">
        <f t="shared" si="8"/>
        <v>0</v>
      </c>
      <c r="R67" s="1287">
        <f t="shared" si="9"/>
        <v>0</v>
      </c>
      <c r="S67" s="1287">
        <f t="shared" si="10"/>
        <v>0</v>
      </c>
      <c r="T67" s="1287">
        <f t="shared" si="11"/>
        <v>0</v>
      </c>
      <c r="U67" s="1287">
        <f t="shared" si="21"/>
        <v>0</v>
      </c>
      <c r="V67" s="1287">
        <f>SUM($T$20:T67)</f>
        <v>0</v>
      </c>
      <c r="W67" s="1287">
        <f>SUM($S$20:S67)</f>
        <v>0</v>
      </c>
      <c r="X67" s="1288"/>
      <c r="Y67" s="1288"/>
      <c r="Z67" s="47">
        <f t="shared" si="4"/>
        <v>7</v>
      </c>
      <c r="AA67" s="45">
        <f t="shared" si="22"/>
        <v>47</v>
      </c>
      <c r="AB67" s="1265">
        <f t="shared" si="12"/>
        <v>48182</v>
      </c>
      <c r="AC67" s="1287">
        <f t="shared" si="13"/>
        <v>0</v>
      </c>
      <c r="AD67" s="1287">
        <f t="shared" si="14"/>
        <v>0</v>
      </c>
      <c r="AE67" s="1287">
        <f t="shared" si="15"/>
        <v>0</v>
      </c>
      <c r="AF67" s="1287">
        <f t="shared" si="16"/>
        <v>0</v>
      </c>
      <c r="AG67" s="1287">
        <f t="shared" si="23"/>
        <v>0</v>
      </c>
      <c r="AH67" s="1287">
        <f>SUM($AF$20:AF67)</f>
        <v>0</v>
      </c>
      <c r="AI67" s="1287">
        <f>SUM($AE$20:AE67)</f>
        <v>0</v>
      </c>
    </row>
    <row r="68" spans="2:35">
      <c r="B68" s="47">
        <f t="shared" si="17"/>
        <v>4</v>
      </c>
      <c r="C68" s="45">
        <f t="shared" si="18"/>
        <v>48</v>
      </c>
      <c r="D68" s="1265">
        <f t="shared" si="5"/>
        <v>47118</v>
      </c>
      <c r="E68" s="1287">
        <f t="shared" si="0"/>
        <v>4391094.8966526324</v>
      </c>
      <c r="F68" s="1287">
        <f t="shared" si="6"/>
        <v>26979.773631873853</v>
      </c>
      <c r="G68" s="1287">
        <f t="shared" si="1"/>
        <v>5024.2991486106966</v>
      </c>
      <c r="H68" s="1287">
        <f t="shared" si="2"/>
        <v>21955.474483263159</v>
      </c>
      <c r="I68" s="1287">
        <f t="shared" si="19"/>
        <v>4386070.5975040216</v>
      </c>
      <c r="J68" s="1287">
        <f>SUM($H$20:H68)</f>
        <v>1073585.1646689933</v>
      </c>
      <c r="K68" s="1287">
        <f>SUM($G$20:G68)</f>
        <v>113929.40249597888</v>
      </c>
      <c r="L68" s="1288"/>
      <c r="N68" s="47">
        <f t="shared" si="3"/>
        <v>5</v>
      </c>
      <c r="O68" s="45">
        <f t="shared" si="20"/>
        <v>48</v>
      </c>
      <c r="P68" s="1265">
        <f t="shared" si="7"/>
        <v>47483</v>
      </c>
      <c r="Q68" s="1287">
        <f t="shared" si="8"/>
        <v>0</v>
      </c>
      <c r="R68" s="1287">
        <f t="shared" si="9"/>
        <v>0</v>
      </c>
      <c r="S68" s="1287">
        <f t="shared" si="10"/>
        <v>0</v>
      </c>
      <c r="T68" s="1287">
        <f t="shared" si="11"/>
        <v>0</v>
      </c>
      <c r="U68" s="1287">
        <f t="shared" si="21"/>
        <v>0</v>
      </c>
      <c r="V68" s="1287">
        <f>SUM($T$20:T68)</f>
        <v>0</v>
      </c>
      <c r="W68" s="1287">
        <f>SUM($S$20:S68)</f>
        <v>0</v>
      </c>
      <c r="X68" s="1288"/>
      <c r="Y68" s="1288"/>
      <c r="Z68" s="47">
        <f t="shared" si="4"/>
        <v>7</v>
      </c>
      <c r="AA68" s="45">
        <f t="shared" si="22"/>
        <v>48</v>
      </c>
      <c r="AB68" s="1265">
        <f t="shared" si="12"/>
        <v>48213</v>
      </c>
      <c r="AC68" s="1287">
        <f t="shared" si="13"/>
        <v>0</v>
      </c>
      <c r="AD68" s="1287">
        <f t="shared" si="14"/>
        <v>0</v>
      </c>
      <c r="AE68" s="1287">
        <f t="shared" si="15"/>
        <v>0</v>
      </c>
      <c r="AF68" s="1287">
        <f t="shared" si="16"/>
        <v>0</v>
      </c>
      <c r="AG68" s="1287">
        <f t="shared" si="23"/>
        <v>0</v>
      </c>
      <c r="AH68" s="1287">
        <f>SUM($AF$20:AF68)</f>
        <v>0</v>
      </c>
      <c r="AI68" s="1287">
        <f>SUM($AE$20:AE68)</f>
        <v>0</v>
      </c>
    </row>
    <row r="69" spans="2:35">
      <c r="B69" s="47">
        <f t="shared" si="17"/>
        <v>5</v>
      </c>
      <c r="C69" s="45">
        <f t="shared" si="18"/>
        <v>49</v>
      </c>
      <c r="D69" s="1265">
        <f t="shared" si="5"/>
        <v>47149</v>
      </c>
      <c r="E69" s="1287">
        <f t="shared" si="0"/>
        <v>4386070.5975040216</v>
      </c>
      <c r="F69" s="1287">
        <f t="shared" si="6"/>
        <v>26979.773631873853</v>
      </c>
      <c r="G69" s="1287">
        <f t="shared" si="1"/>
        <v>5049.4206443537496</v>
      </c>
      <c r="H69" s="1287">
        <f t="shared" si="2"/>
        <v>21930.352987520102</v>
      </c>
      <c r="I69" s="1287">
        <f t="shared" si="19"/>
        <v>4381021.1768596675</v>
      </c>
      <c r="J69" s="1287">
        <f>SUM($H$20:H69)</f>
        <v>1095515.5176565135</v>
      </c>
      <c r="K69" s="1287">
        <f>SUM($G$20:G69)</f>
        <v>118978.82314033264</v>
      </c>
      <c r="L69" s="1288"/>
      <c r="N69" s="47">
        <f t="shared" si="3"/>
        <v>6</v>
      </c>
      <c r="O69" s="45">
        <f t="shared" si="20"/>
        <v>49</v>
      </c>
      <c r="P69" s="1265">
        <f t="shared" si="7"/>
        <v>47514</v>
      </c>
      <c r="Q69" s="1287">
        <f t="shared" si="8"/>
        <v>0</v>
      </c>
      <c r="R69" s="1287">
        <f t="shared" si="9"/>
        <v>0</v>
      </c>
      <c r="S69" s="1287">
        <f t="shared" si="10"/>
        <v>0</v>
      </c>
      <c r="T69" s="1287">
        <f t="shared" si="11"/>
        <v>0</v>
      </c>
      <c r="U69" s="1287">
        <f t="shared" si="21"/>
        <v>0</v>
      </c>
      <c r="V69" s="1287">
        <f>SUM($T$20:T69)</f>
        <v>0</v>
      </c>
      <c r="W69" s="1287">
        <f>SUM($S$20:S69)</f>
        <v>0</v>
      </c>
      <c r="X69" s="1288"/>
      <c r="Y69" s="1288"/>
      <c r="Z69" s="47">
        <f t="shared" si="4"/>
        <v>8</v>
      </c>
      <c r="AA69" s="45">
        <f t="shared" si="22"/>
        <v>49</v>
      </c>
      <c r="AB69" s="1265">
        <f t="shared" si="12"/>
        <v>48244</v>
      </c>
      <c r="AC69" s="1287">
        <f t="shared" si="13"/>
        <v>0</v>
      </c>
      <c r="AD69" s="1287">
        <f t="shared" si="14"/>
        <v>0</v>
      </c>
      <c r="AE69" s="1287">
        <f t="shared" si="15"/>
        <v>0</v>
      </c>
      <c r="AF69" s="1287">
        <f t="shared" si="16"/>
        <v>0</v>
      </c>
      <c r="AG69" s="1287">
        <f t="shared" si="23"/>
        <v>0</v>
      </c>
      <c r="AH69" s="1287">
        <f>SUM($AF$20:AF69)</f>
        <v>0</v>
      </c>
      <c r="AI69" s="1287">
        <f>SUM($AE$20:AE69)</f>
        <v>0</v>
      </c>
    </row>
    <row r="70" spans="2:35">
      <c r="B70" s="47">
        <f t="shared" si="17"/>
        <v>5</v>
      </c>
      <c r="C70" s="45">
        <f t="shared" si="18"/>
        <v>50</v>
      </c>
      <c r="D70" s="1265">
        <f t="shared" si="5"/>
        <v>47177</v>
      </c>
      <c r="E70" s="1287">
        <f t="shared" si="0"/>
        <v>4381021.1768596675</v>
      </c>
      <c r="F70" s="1287">
        <f t="shared" si="6"/>
        <v>26979.773631873853</v>
      </c>
      <c r="G70" s="1287">
        <f t="shared" si="1"/>
        <v>5074.6677475755196</v>
      </c>
      <c r="H70" s="1287">
        <f t="shared" si="2"/>
        <v>21905.105884298333</v>
      </c>
      <c r="I70" s="1287">
        <f t="shared" si="19"/>
        <v>4375946.5091120917</v>
      </c>
      <c r="J70" s="1287">
        <f>SUM($H$20:H70)</f>
        <v>1117420.6235408117</v>
      </c>
      <c r="K70" s="1287">
        <f>SUM($G$20:G70)</f>
        <v>124053.49088790815</v>
      </c>
      <c r="L70" s="1288"/>
      <c r="N70" s="47">
        <f t="shared" si="3"/>
        <v>6</v>
      </c>
      <c r="O70" s="45">
        <f t="shared" si="20"/>
        <v>50</v>
      </c>
      <c r="P70" s="1265">
        <f t="shared" si="7"/>
        <v>47542</v>
      </c>
      <c r="Q70" s="1287">
        <f t="shared" si="8"/>
        <v>0</v>
      </c>
      <c r="R70" s="1287">
        <f t="shared" si="9"/>
        <v>0</v>
      </c>
      <c r="S70" s="1287">
        <f t="shared" si="10"/>
        <v>0</v>
      </c>
      <c r="T70" s="1287">
        <f t="shared" si="11"/>
        <v>0</v>
      </c>
      <c r="U70" s="1287">
        <f t="shared" si="21"/>
        <v>0</v>
      </c>
      <c r="V70" s="1287">
        <f>SUM($T$20:T70)</f>
        <v>0</v>
      </c>
      <c r="W70" s="1287">
        <f>SUM($S$20:S70)</f>
        <v>0</v>
      </c>
      <c r="X70" s="1288"/>
      <c r="Y70" s="1288"/>
      <c r="Z70" s="47">
        <f t="shared" si="4"/>
        <v>8</v>
      </c>
      <c r="AA70" s="45">
        <f t="shared" si="22"/>
        <v>50</v>
      </c>
      <c r="AB70" s="1265">
        <f t="shared" si="12"/>
        <v>48273</v>
      </c>
      <c r="AC70" s="1287">
        <f t="shared" si="13"/>
        <v>0</v>
      </c>
      <c r="AD70" s="1287">
        <f t="shared" si="14"/>
        <v>0</v>
      </c>
      <c r="AE70" s="1287">
        <f t="shared" si="15"/>
        <v>0</v>
      </c>
      <c r="AF70" s="1287">
        <f t="shared" si="16"/>
        <v>0</v>
      </c>
      <c r="AG70" s="1287">
        <f t="shared" si="23"/>
        <v>0</v>
      </c>
      <c r="AH70" s="1287">
        <f>SUM($AF$20:AF70)</f>
        <v>0</v>
      </c>
      <c r="AI70" s="1287">
        <f>SUM($AE$20:AE70)</f>
        <v>0</v>
      </c>
    </row>
    <row r="71" spans="2:35">
      <c r="B71" s="47">
        <f t="shared" si="17"/>
        <v>5</v>
      </c>
      <c r="C71" s="45">
        <f t="shared" si="18"/>
        <v>51</v>
      </c>
      <c r="D71" s="1265">
        <f t="shared" si="5"/>
        <v>47208</v>
      </c>
      <c r="E71" s="1287">
        <f t="shared" si="0"/>
        <v>4375946.5091120917</v>
      </c>
      <c r="F71" s="1287">
        <f t="shared" si="6"/>
        <v>26979.773631873853</v>
      </c>
      <c r="G71" s="1287">
        <f t="shared" si="1"/>
        <v>5100.0410863133966</v>
      </c>
      <c r="H71" s="1287">
        <f t="shared" si="2"/>
        <v>21879.732545560459</v>
      </c>
      <c r="I71" s="1287">
        <f t="shared" si="19"/>
        <v>4370846.4680257784</v>
      </c>
      <c r="J71" s="1287">
        <f>SUM($H$20:H71)</f>
        <v>1139300.3560863722</v>
      </c>
      <c r="K71" s="1287">
        <f>SUM($G$20:G71)</f>
        <v>129153.53197422155</v>
      </c>
      <c r="L71" s="1288"/>
      <c r="N71" s="47">
        <f t="shared" si="3"/>
        <v>6</v>
      </c>
      <c r="O71" s="45">
        <f t="shared" si="20"/>
        <v>51</v>
      </c>
      <c r="P71" s="1265">
        <f t="shared" si="7"/>
        <v>47573</v>
      </c>
      <c r="Q71" s="1287">
        <f t="shared" si="8"/>
        <v>0</v>
      </c>
      <c r="R71" s="1287">
        <f t="shared" si="9"/>
        <v>0</v>
      </c>
      <c r="S71" s="1287">
        <f t="shared" si="10"/>
        <v>0</v>
      </c>
      <c r="T71" s="1287">
        <f t="shared" si="11"/>
        <v>0</v>
      </c>
      <c r="U71" s="1287">
        <f t="shared" si="21"/>
        <v>0</v>
      </c>
      <c r="V71" s="1287">
        <f>SUM($T$20:T71)</f>
        <v>0</v>
      </c>
      <c r="W71" s="1287">
        <f>SUM($S$20:S71)</f>
        <v>0</v>
      </c>
      <c r="X71" s="1288"/>
      <c r="Y71" s="1288"/>
      <c r="Z71" s="47">
        <f t="shared" si="4"/>
        <v>8</v>
      </c>
      <c r="AA71" s="45">
        <f t="shared" si="22"/>
        <v>51</v>
      </c>
      <c r="AB71" s="1265">
        <f t="shared" si="12"/>
        <v>48304</v>
      </c>
      <c r="AC71" s="1287">
        <f t="shared" si="13"/>
        <v>0</v>
      </c>
      <c r="AD71" s="1287">
        <f t="shared" si="14"/>
        <v>0</v>
      </c>
      <c r="AE71" s="1287">
        <f t="shared" si="15"/>
        <v>0</v>
      </c>
      <c r="AF71" s="1287">
        <f t="shared" si="16"/>
        <v>0</v>
      </c>
      <c r="AG71" s="1287">
        <f t="shared" si="23"/>
        <v>0</v>
      </c>
      <c r="AH71" s="1287">
        <f>SUM($AF$20:AF71)</f>
        <v>0</v>
      </c>
      <c r="AI71" s="1287">
        <f>SUM($AE$20:AE71)</f>
        <v>0</v>
      </c>
    </row>
    <row r="72" spans="2:35">
      <c r="B72" s="47">
        <f t="shared" si="17"/>
        <v>5</v>
      </c>
      <c r="C72" s="45">
        <f t="shared" si="18"/>
        <v>52</v>
      </c>
      <c r="D72" s="1265">
        <f t="shared" si="5"/>
        <v>47238</v>
      </c>
      <c r="E72" s="1287">
        <f t="shared" si="0"/>
        <v>4370846.4680257784</v>
      </c>
      <c r="F72" s="1287">
        <f t="shared" si="6"/>
        <v>26979.773631873853</v>
      </c>
      <c r="G72" s="1287">
        <f t="shared" si="1"/>
        <v>5125.541291744963</v>
      </c>
      <c r="H72" s="1287">
        <f t="shared" si="2"/>
        <v>21854.232340128889</v>
      </c>
      <c r="I72" s="1287">
        <f t="shared" si="19"/>
        <v>4365720.926734033</v>
      </c>
      <c r="J72" s="1287">
        <f>SUM($H$20:H72)</f>
        <v>1161154.588426501</v>
      </c>
      <c r="K72" s="1287">
        <f>SUM($G$20:G72)</f>
        <v>134279.07326596652</v>
      </c>
      <c r="L72" s="1288"/>
      <c r="N72" s="47">
        <f t="shared" si="3"/>
        <v>6</v>
      </c>
      <c r="O72" s="45">
        <f t="shared" si="20"/>
        <v>52</v>
      </c>
      <c r="P72" s="1265">
        <f t="shared" si="7"/>
        <v>47603</v>
      </c>
      <c r="Q72" s="1287">
        <f t="shared" si="8"/>
        <v>0</v>
      </c>
      <c r="R72" s="1287">
        <f t="shared" si="9"/>
        <v>0</v>
      </c>
      <c r="S72" s="1287">
        <f t="shared" si="10"/>
        <v>0</v>
      </c>
      <c r="T72" s="1287">
        <f t="shared" si="11"/>
        <v>0</v>
      </c>
      <c r="U72" s="1287">
        <f t="shared" si="21"/>
        <v>0</v>
      </c>
      <c r="V72" s="1287">
        <f>SUM($T$20:T72)</f>
        <v>0</v>
      </c>
      <c r="W72" s="1287">
        <f>SUM($S$20:S72)</f>
        <v>0</v>
      </c>
      <c r="X72" s="1288"/>
      <c r="Y72" s="1288"/>
      <c r="Z72" s="47">
        <f t="shared" si="4"/>
        <v>8</v>
      </c>
      <c r="AA72" s="45">
        <f t="shared" si="22"/>
        <v>52</v>
      </c>
      <c r="AB72" s="1265">
        <f t="shared" si="12"/>
        <v>48334</v>
      </c>
      <c r="AC72" s="1287">
        <f t="shared" si="13"/>
        <v>0</v>
      </c>
      <c r="AD72" s="1287">
        <f t="shared" si="14"/>
        <v>0</v>
      </c>
      <c r="AE72" s="1287">
        <f t="shared" si="15"/>
        <v>0</v>
      </c>
      <c r="AF72" s="1287">
        <f t="shared" si="16"/>
        <v>0</v>
      </c>
      <c r="AG72" s="1287">
        <f t="shared" si="23"/>
        <v>0</v>
      </c>
      <c r="AH72" s="1287">
        <f>SUM($AF$20:AF72)</f>
        <v>0</v>
      </c>
      <c r="AI72" s="1287">
        <f>SUM($AE$20:AE72)</f>
        <v>0</v>
      </c>
    </row>
    <row r="73" spans="2:35">
      <c r="B73" s="47">
        <f t="shared" si="17"/>
        <v>5</v>
      </c>
      <c r="C73" s="45">
        <f t="shared" si="18"/>
        <v>53</v>
      </c>
      <c r="D73" s="1265">
        <f t="shared" si="5"/>
        <v>47269</v>
      </c>
      <c r="E73" s="1287">
        <f t="shared" si="0"/>
        <v>4365720.926734033</v>
      </c>
      <c r="F73" s="1287">
        <f t="shared" si="6"/>
        <v>26979.773631873853</v>
      </c>
      <c r="G73" s="1287">
        <f t="shared" si="1"/>
        <v>5151.1689982036878</v>
      </c>
      <c r="H73" s="1287">
        <f t="shared" si="2"/>
        <v>21828.604633670166</v>
      </c>
      <c r="I73" s="1287">
        <f t="shared" si="19"/>
        <v>4360569.7577358298</v>
      </c>
      <c r="J73" s="1287">
        <f>SUM($H$20:H73)</f>
        <v>1182983.1930601711</v>
      </c>
      <c r="K73" s="1287">
        <f>SUM($G$20:G73)</f>
        <v>139430.2422641702</v>
      </c>
      <c r="L73" s="1288"/>
      <c r="N73" s="47">
        <f t="shared" si="3"/>
        <v>6</v>
      </c>
      <c r="O73" s="45">
        <f t="shared" si="20"/>
        <v>53</v>
      </c>
      <c r="P73" s="1265">
        <f t="shared" si="7"/>
        <v>47634</v>
      </c>
      <c r="Q73" s="1287">
        <f t="shared" si="8"/>
        <v>0</v>
      </c>
      <c r="R73" s="1287">
        <f t="shared" si="9"/>
        <v>0</v>
      </c>
      <c r="S73" s="1287">
        <f t="shared" si="10"/>
        <v>0</v>
      </c>
      <c r="T73" s="1287">
        <f t="shared" si="11"/>
        <v>0</v>
      </c>
      <c r="U73" s="1287">
        <f t="shared" si="21"/>
        <v>0</v>
      </c>
      <c r="V73" s="1287">
        <f>SUM($T$20:T73)</f>
        <v>0</v>
      </c>
      <c r="W73" s="1287">
        <f>SUM($S$20:S73)</f>
        <v>0</v>
      </c>
      <c r="X73" s="1288"/>
      <c r="Y73" s="1288"/>
      <c r="Z73" s="47">
        <f t="shared" si="4"/>
        <v>8</v>
      </c>
      <c r="AA73" s="45">
        <f t="shared" si="22"/>
        <v>53</v>
      </c>
      <c r="AB73" s="1265">
        <f t="shared" si="12"/>
        <v>48365</v>
      </c>
      <c r="AC73" s="1287">
        <f t="shared" si="13"/>
        <v>0</v>
      </c>
      <c r="AD73" s="1287">
        <f t="shared" si="14"/>
        <v>0</v>
      </c>
      <c r="AE73" s="1287">
        <f t="shared" si="15"/>
        <v>0</v>
      </c>
      <c r="AF73" s="1287">
        <f t="shared" si="16"/>
        <v>0</v>
      </c>
      <c r="AG73" s="1287">
        <f t="shared" si="23"/>
        <v>0</v>
      </c>
      <c r="AH73" s="1287">
        <f>SUM($AF$20:AF73)</f>
        <v>0</v>
      </c>
      <c r="AI73" s="1287">
        <f>SUM($AE$20:AE73)</f>
        <v>0</v>
      </c>
    </row>
    <row r="74" spans="2:35">
      <c r="B74" s="47">
        <f t="shared" si="17"/>
        <v>5</v>
      </c>
      <c r="C74" s="45">
        <f t="shared" si="18"/>
        <v>54</v>
      </c>
      <c r="D74" s="1265">
        <f t="shared" si="5"/>
        <v>47299</v>
      </c>
      <c r="E74" s="1287">
        <f t="shared" si="0"/>
        <v>4360569.7577358298</v>
      </c>
      <c r="F74" s="1287">
        <f t="shared" si="6"/>
        <v>26979.77363187385</v>
      </c>
      <c r="G74" s="1287">
        <f t="shared" si="1"/>
        <v>5176.9248431947062</v>
      </c>
      <c r="H74" s="1287">
        <f t="shared" si="2"/>
        <v>21802.848788679144</v>
      </c>
      <c r="I74" s="1287">
        <f t="shared" si="19"/>
        <v>4355392.8328926349</v>
      </c>
      <c r="J74" s="1287">
        <f>SUM($H$20:H74)</f>
        <v>1204786.0418488502</v>
      </c>
      <c r="K74" s="1287">
        <f>SUM($G$20:G74)</f>
        <v>144607.16710736492</v>
      </c>
      <c r="L74" s="1288"/>
      <c r="N74" s="47">
        <f t="shared" si="3"/>
        <v>6</v>
      </c>
      <c r="O74" s="45">
        <f t="shared" si="20"/>
        <v>54</v>
      </c>
      <c r="P74" s="1265">
        <f t="shared" si="7"/>
        <v>47664</v>
      </c>
      <c r="Q74" s="1287">
        <f t="shared" si="8"/>
        <v>0</v>
      </c>
      <c r="R74" s="1287">
        <f t="shared" si="9"/>
        <v>0</v>
      </c>
      <c r="S74" s="1287">
        <f t="shared" si="10"/>
        <v>0</v>
      </c>
      <c r="T74" s="1287">
        <f t="shared" si="11"/>
        <v>0</v>
      </c>
      <c r="U74" s="1287">
        <f t="shared" si="21"/>
        <v>0</v>
      </c>
      <c r="V74" s="1287">
        <f>SUM($T$20:T74)</f>
        <v>0</v>
      </c>
      <c r="W74" s="1287">
        <f>SUM($S$20:S74)</f>
        <v>0</v>
      </c>
      <c r="X74" s="1288"/>
      <c r="Y74" s="1288"/>
      <c r="Z74" s="47">
        <f t="shared" si="4"/>
        <v>8</v>
      </c>
      <c r="AA74" s="45">
        <f t="shared" si="22"/>
        <v>54</v>
      </c>
      <c r="AB74" s="1265">
        <f t="shared" si="12"/>
        <v>48395</v>
      </c>
      <c r="AC74" s="1287">
        <f t="shared" si="13"/>
        <v>0</v>
      </c>
      <c r="AD74" s="1287">
        <f t="shared" si="14"/>
        <v>0</v>
      </c>
      <c r="AE74" s="1287">
        <f t="shared" si="15"/>
        <v>0</v>
      </c>
      <c r="AF74" s="1287">
        <f t="shared" si="16"/>
        <v>0</v>
      </c>
      <c r="AG74" s="1287">
        <f t="shared" si="23"/>
        <v>0</v>
      </c>
      <c r="AH74" s="1287">
        <f>SUM($AF$20:AF74)</f>
        <v>0</v>
      </c>
      <c r="AI74" s="1287">
        <f>SUM($AE$20:AE74)</f>
        <v>0</v>
      </c>
    </row>
    <row r="75" spans="2:35">
      <c r="B75" s="47">
        <f t="shared" si="17"/>
        <v>5</v>
      </c>
      <c r="C75" s="45">
        <f t="shared" si="18"/>
        <v>55</v>
      </c>
      <c r="D75" s="1265">
        <f t="shared" si="5"/>
        <v>47330</v>
      </c>
      <c r="E75" s="1287">
        <f t="shared" si="0"/>
        <v>4355392.8328926349</v>
      </c>
      <c r="F75" s="1287">
        <f t="shared" si="6"/>
        <v>26979.773631873853</v>
      </c>
      <c r="G75" s="1287">
        <f t="shared" si="1"/>
        <v>5202.8094674106796</v>
      </c>
      <c r="H75" s="1287">
        <f t="shared" si="2"/>
        <v>21776.964164463174</v>
      </c>
      <c r="I75" s="1287">
        <f t="shared" si="19"/>
        <v>4350190.0234252242</v>
      </c>
      <c r="J75" s="1287">
        <f>SUM($H$20:H75)</f>
        <v>1226563.0060133133</v>
      </c>
      <c r="K75" s="1287">
        <f>SUM($G$20:G75)</f>
        <v>149809.97657477559</v>
      </c>
      <c r="L75" s="1288"/>
      <c r="N75" s="47">
        <f t="shared" si="3"/>
        <v>6</v>
      </c>
      <c r="O75" s="45">
        <f t="shared" si="20"/>
        <v>55</v>
      </c>
      <c r="P75" s="1265">
        <f t="shared" si="7"/>
        <v>47695</v>
      </c>
      <c r="Q75" s="1287">
        <f t="shared" si="8"/>
        <v>0</v>
      </c>
      <c r="R75" s="1287">
        <f t="shared" si="9"/>
        <v>0</v>
      </c>
      <c r="S75" s="1287">
        <f t="shared" si="10"/>
        <v>0</v>
      </c>
      <c r="T75" s="1287">
        <f t="shared" si="11"/>
        <v>0</v>
      </c>
      <c r="U75" s="1287">
        <f t="shared" si="21"/>
        <v>0</v>
      </c>
      <c r="V75" s="1287">
        <f>SUM($T$20:T75)</f>
        <v>0</v>
      </c>
      <c r="W75" s="1287">
        <f>SUM($S$20:S75)</f>
        <v>0</v>
      </c>
      <c r="X75" s="1288"/>
      <c r="Y75" s="1288"/>
      <c r="Z75" s="47">
        <f t="shared" si="4"/>
        <v>8</v>
      </c>
      <c r="AA75" s="45">
        <f t="shared" si="22"/>
        <v>55</v>
      </c>
      <c r="AB75" s="1265">
        <f t="shared" si="12"/>
        <v>48426</v>
      </c>
      <c r="AC75" s="1287">
        <f t="shared" si="13"/>
        <v>0</v>
      </c>
      <c r="AD75" s="1287">
        <f t="shared" si="14"/>
        <v>0</v>
      </c>
      <c r="AE75" s="1287">
        <f t="shared" si="15"/>
        <v>0</v>
      </c>
      <c r="AF75" s="1287">
        <f t="shared" si="16"/>
        <v>0</v>
      </c>
      <c r="AG75" s="1287">
        <f t="shared" si="23"/>
        <v>0</v>
      </c>
      <c r="AH75" s="1287">
        <f>SUM($AF$20:AF75)</f>
        <v>0</v>
      </c>
      <c r="AI75" s="1287">
        <f>SUM($AE$20:AE75)</f>
        <v>0</v>
      </c>
    </row>
    <row r="76" spans="2:35">
      <c r="B76" s="47">
        <f t="shared" si="17"/>
        <v>5</v>
      </c>
      <c r="C76" s="45">
        <f t="shared" si="18"/>
        <v>56</v>
      </c>
      <c r="D76" s="1265">
        <f t="shared" si="5"/>
        <v>47361</v>
      </c>
      <c r="E76" s="1287">
        <f t="shared" si="0"/>
        <v>4350190.0234252242</v>
      </c>
      <c r="F76" s="1287">
        <f t="shared" si="6"/>
        <v>26979.773631873853</v>
      </c>
      <c r="G76" s="1287">
        <f t="shared" si="1"/>
        <v>5228.8235147477335</v>
      </c>
      <c r="H76" s="1287">
        <f t="shared" si="2"/>
        <v>21750.950117126122</v>
      </c>
      <c r="I76" s="1287">
        <f t="shared" si="19"/>
        <v>4344961.1999104768</v>
      </c>
      <c r="J76" s="1287">
        <f>SUM($H$20:H76)</f>
        <v>1248313.9561304394</v>
      </c>
      <c r="K76" s="1287">
        <f>SUM($G$20:G76)</f>
        <v>155038.80008952331</v>
      </c>
      <c r="L76" s="1288"/>
      <c r="N76" s="47">
        <f t="shared" si="3"/>
        <v>6</v>
      </c>
      <c r="O76" s="45">
        <f t="shared" si="20"/>
        <v>56</v>
      </c>
      <c r="P76" s="1265">
        <f t="shared" si="7"/>
        <v>47726</v>
      </c>
      <c r="Q76" s="1287">
        <f t="shared" si="8"/>
        <v>0</v>
      </c>
      <c r="R76" s="1287">
        <f t="shared" si="9"/>
        <v>0</v>
      </c>
      <c r="S76" s="1287">
        <f t="shared" si="10"/>
        <v>0</v>
      </c>
      <c r="T76" s="1287">
        <f t="shared" si="11"/>
        <v>0</v>
      </c>
      <c r="U76" s="1287">
        <f t="shared" si="21"/>
        <v>0</v>
      </c>
      <c r="V76" s="1287">
        <f>SUM($T$20:T76)</f>
        <v>0</v>
      </c>
      <c r="W76" s="1287">
        <f>SUM($S$20:S76)</f>
        <v>0</v>
      </c>
      <c r="X76" s="1288"/>
      <c r="Y76" s="1288"/>
      <c r="Z76" s="47">
        <f t="shared" si="4"/>
        <v>8</v>
      </c>
      <c r="AA76" s="45">
        <f t="shared" si="22"/>
        <v>56</v>
      </c>
      <c r="AB76" s="1265">
        <f t="shared" si="12"/>
        <v>48457</v>
      </c>
      <c r="AC76" s="1287">
        <f t="shared" si="13"/>
        <v>0</v>
      </c>
      <c r="AD76" s="1287">
        <f t="shared" si="14"/>
        <v>0</v>
      </c>
      <c r="AE76" s="1287">
        <f t="shared" si="15"/>
        <v>0</v>
      </c>
      <c r="AF76" s="1287">
        <f t="shared" si="16"/>
        <v>0</v>
      </c>
      <c r="AG76" s="1287">
        <f t="shared" si="23"/>
        <v>0</v>
      </c>
      <c r="AH76" s="1287">
        <f>SUM($AF$20:AF76)</f>
        <v>0</v>
      </c>
      <c r="AI76" s="1287">
        <f>SUM($AE$20:AE76)</f>
        <v>0</v>
      </c>
    </row>
    <row r="77" spans="2:35">
      <c r="B77" s="47">
        <f t="shared" si="17"/>
        <v>5</v>
      </c>
      <c r="C77" s="45">
        <f t="shared" si="18"/>
        <v>57</v>
      </c>
      <c r="D77" s="1265">
        <f t="shared" si="5"/>
        <v>47391</v>
      </c>
      <c r="E77" s="1287">
        <f t="shared" si="0"/>
        <v>4344961.1999104768</v>
      </c>
      <c r="F77" s="1287">
        <f t="shared" si="6"/>
        <v>26979.773631873857</v>
      </c>
      <c r="G77" s="1287">
        <f t="shared" si="1"/>
        <v>5254.9676323214726</v>
      </c>
      <c r="H77" s="1287">
        <f t="shared" si="2"/>
        <v>21724.805999552384</v>
      </c>
      <c r="I77" s="1287">
        <f t="shared" si="19"/>
        <v>4339706.2322781552</v>
      </c>
      <c r="J77" s="1287">
        <f>SUM($H$20:H77)</f>
        <v>1270038.7621299918</v>
      </c>
      <c r="K77" s="1287">
        <f>SUM($G$20:G77)</f>
        <v>160293.76772184478</v>
      </c>
      <c r="L77" s="1288"/>
      <c r="N77" s="47">
        <f t="shared" si="3"/>
        <v>6</v>
      </c>
      <c r="O77" s="45">
        <f t="shared" si="20"/>
        <v>57</v>
      </c>
      <c r="P77" s="1265">
        <f t="shared" si="7"/>
        <v>47756</v>
      </c>
      <c r="Q77" s="1287">
        <f t="shared" si="8"/>
        <v>0</v>
      </c>
      <c r="R77" s="1287">
        <f t="shared" si="9"/>
        <v>0</v>
      </c>
      <c r="S77" s="1287">
        <f t="shared" si="10"/>
        <v>0</v>
      </c>
      <c r="T77" s="1287">
        <f t="shared" si="11"/>
        <v>0</v>
      </c>
      <c r="U77" s="1287">
        <f t="shared" si="21"/>
        <v>0</v>
      </c>
      <c r="V77" s="1287">
        <f>SUM($T$20:T77)</f>
        <v>0</v>
      </c>
      <c r="W77" s="1287">
        <f>SUM($S$20:S77)</f>
        <v>0</v>
      </c>
      <c r="X77" s="1288"/>
      <c r="Y77" s="1288"/>
      <c r="Z77" s="47">
        <f t="shared" si="4"/>
        <v>8</v>
      </c>
      <c r="AA77" s="45">
        <f t="shared" si="22"/>
        <v>57</v>
      </c>
      <c r="AB77" s="1265">
        <f t="shared" si="12"/>
        <v>48487</v>
      </c>
      <c r="AC77" s="1287">
        <f t="shared" si="13"/>
        <v>0</v>
      </c>
      <c r="AD77" s="1287">
        <f t="shared" si="14"/>
        <v>0</v>
      </c>
      <c r="AE77" s="1287">
        <f t="shared" si="15"/>
        <v>0</v>
      </c>
      <c r="AF77" s="1287">
        <f t="shared" si="16"/>
        <v>0</v>
      </c>
      <c r="AG77" s="1287">
        <f t="shared" si="23"/>
        <v>0</v>
      </c>
      <c r="AH77" s="1287">
        <f>SUM($AF$20:AF77)</f>
        <v>0</v>
      </c>
      <c r="AI77" s="1287">
        <f>SUM($AE$20:AE77)</f>
        <v>0</v>
      </c>
    </row>
    <row r="78" spans="2:35">
      <c r="B78" s="47">
        <f t="shared" si="17"/>
        <v>5</v>
      </c>
      <c r="C78" s="45">
        <f t="shared" si="18"/>
        <v>58</v>
      </c>
      <c r="D78" s="1265">
        <f t="shared" si="5"/>
        <v>47422</v>
      </c>
      <c r="E78" s="1287">
        <f t="shared" si="0"/>
        <v>4339706.2322781552</v>
      </c>
      <c r="F78" s="1287">
        <f t="shared" si="6"/>
        <v>26979.773631873853</v>
      </c>
      <c r="G78" s="1287">
        <f t="shared" si="1"/>
        <v>5281.2424704830792</v>
      </c>
      <c r="H78" s="1287">
        <f t="shared" si="2"/>
        <v>21698.531161390776</v>
      </c>
      <c r="I78" s="1287">
        <f t="shared" si="19"/>
        <v>4334424.9898076719</v>
      </c>
      <c r="J78" s="1287">
        <f>SUM($H$20:H78)</f>
        <v>1291737.2932913825</v>
      </c>
      <c r="K78" s="1287">
        <f>SUM($G$20:G78)</f>
        <v>165575.01019232787</v>
      </c>
      <c r="L78" s="1288"/>
      <c r="N78" s="47">
        <f t="shared" si="3"/>
        <v>6</v>
      </c>
      <c r="O78" s="45">
        <f t="shared" si="20"/>
        <v>58</v>
      </c>
      <c r="P78" s="1265">
        <f t="shared" si="7"/>
        <v>47787</v>
      </c>
      <c r="Q78" s="1287">
        <f t="shared" si="8"/>
        <v>0</v>
      </c>
      <c r="R78" s="1287">
        <f t="shared" si="9"/>
        <v>0</v>
      </c>
      <c r="S78" s="1287">
        <f t="shared" si="10"/>
        <v>0</v>
      </c>
      <c r="T78" s="1287">
        <f t="shared" si="11"/>
        <v>0</v>
      </c>
      <c r="U78" s="1287">
        <f t="shared" si="21"/>
        <v>0</v>
      </c>
      <c r="V78" s="1287">
        <f>SUM($T$20:T78)</f>
        <v>0</v>
      </c>
      <c r="W78" s="1287">
        <f>SUM($S$20:S78)</f>
        <v>0</v>
      </c>
      <c r="X78" s="1288"/>
      <c r="Y78" s="1288"/>
      <c r="Z78" s="47">
        <f t="shared" si="4"/>
        <v>8</v>
      </c>
      <c r="AA78" s="45">
        <f t="shared" si="22"/>
        <v>58</v>
      </c>
      <c r="AB78" s="1265">
        <f t="shared" si="12"/>
        <v>48518</v>
      </c>
      <c r="AC78" s="1287">
        <f t="shared" si="13"/>
        <v>0</v>
      </c>
      <c r="AD78" s="1287">
        <f t="shared" si="14"/>
        <v>0</v>
      </c>
      <c r="AE78" s="1287">
        <f t="shared" si="15"/>
        <v>0</v>
      </c>
      <c r="AF78" s="1287">
        <f t="shared" si="16"/>
        <v>0</v>
      </c>
      <c r="AG78" s="1287">
        <f t="shared" si="23"/>
        <v>0</v>
      </c>
      <c r="AH78" s="1287">
        <f>SUM($AF$20:AF78)</f>
        <v>0</v>
      </c>
      <c r="AI78" s="1287">
        <f>SUM($AE$20:AE78)</f>
        <v>0</v>
      </c>
    </row>
    <row r="79" spans="2:35">
      <c r="B79" s="47">
        <f t="shared" si="17"/>
        <v>5</v>
      </c>
      <c r="C79" s="45">
        <f t="shared" si="18"/>
        <v>59</v>
      </c>
      <c r="D79" s="1265">
        <f t="shared" si="5"/>
        <v>47452</v>
      </c>
      <c r="E79" s="1287">
        <f t="shared" si="0"/>
        <v>4334424.9898076719</v>
      </c>
      <c r="F79" s="1287">
        <f t="shared" si="6"/>
        <v>26979.773631873853</v>
      </c>
      <c r="G79" s="1287">
        <f t="shared" si="1"/>
        <v>5307.6486828354955</v>
      </c>
      <c r="H79" s="1287">
        <f t="shared" si="2"/>
        <v>21672.12494903836</v>
      </c>
      <c r="I79" s="1287">
        <f t="shared" si="19"/>
        <v>4329117.3411248364</v>
      </c>
      <c r="J79" s="1287">
        <f>SUM($H$20:H79)</f>
        <v>1313409.4182404208</v>
      </c>
      <c r="K79" s="1287">
        <f>SUM($G$20:G79)</f>
        <v>170882.65887516335</v>
      </c>
      <c r="L79" s="1288"/>
      <c r="N79" s="47">
        <f t="shared" si="3"/>
        <v>6</v>
      </c>
      <c r="O79" s="45">
        <f t="shared" si="20"/>
        <v>59</v>
      </c>
      <c r="P79" s="1265">
        <f t="shared" si="7"/>
        <v>47817</v>
      </c>
      <c r="Q79" s="1287">
        <f t="shared" si="8"/>
        <v>0</v>
      </c>
      <c r="R79" s="1287">
        <f t="shared" si="9"/>
        <v>0</v>
      </c>
      <c r="S79" s="1287">
        <f t="shared" si="10"/>
        <v>0</v>
      </c>
      <c r="T79" s="1287">
        <f t="shared" si="11"/>
        <v>0</v>
      </c>
      <c r="U79" s="1287">
        <f t="shared" si="21"/>
        <v>0</v>
      </c>
      <c r="V79" s="1287">
        <f>SUM($T$20:T79)</f>
        <v>0</v>
      </c>
      <c r="W79" s="1287">
        <f>SUM($S$20:S79)</f>
        <v>0</v>
      </c>
      <c r="X79" s="1288"/>
      <c r="Y79" s="1288"/>
      <c r="Z79" s="47">
        <f t="shared" si="4"/>
        <v>8</v>
      </c>
      <c r="AA79" s="45">
        <f t="shared" si="22"/>
        <v>59</v>
      </c>
      <c r="AB79" s="1265">
        <f t="shared" si="12"/>
        <v>48548</v>
      </c>
      <c r="AC79" s="1287">
        <f t="shared" si="13"/>
        <v>0</v>
      </c>
      <c r="AD79" s="1287">
        <f t="shared" si="14"/>
        <v>0</v>
      </c>
      <c r="AE79" s="1287">
        <f t="shared" si="15"/>
        <v>0</v>
      </c>
      <c r="AF79" s="1287">
        <f t="shared" si="16"/>
        <v>0</v>
      </c>
      <c r="AG79" s="1287">
        <f t="shared" si="23"/>
        <v>0</v>
      </c>
      <c r="AH79" s="1287">
        <f>SUM($AF$20:AF79)</f>
        <v>0</v>
      </c>
      <c r="AI79" s="1287">
        <f>SUM($AE$20:AE79)</f>
        <v>0</v>
      </c>
    </row>
    <row r="80" spans="2:35">
      <c r="B80" s="47">
        <f t="shared" si="17"/>
        <v>5</v>
      </c>
      <c r="C80" s="45">
        <f t="shared" si="18"/>
        <v>60</v>
      </c>
      <c r="D80" s="1265">
        <f t="shared" si="5"/>
        <v>47483</v>
      </c>
      <c r="E80" s="1287">
        <f t="shared" si="0"/>
        <v>4329117.3411248364</v>
      </c>
      <c r="F80" s="1287">
        <f t="shared" si="6"/>
        <v>26979.773631873853</v>
      </c>
      <c r="G80" s="1287">
        <f t="shared" si="1"/>
        <v>5334.1869262496721</v>
      </c>
      <c r="H80" s="1287">
        <f t="shared" si="2"/>
        <v>21645.58670562418</v>
      </c>
      <c r="I80" s="1287">
        <f t="shared" si="19"/>
        <v>4323783.1541985869</v>
      </c>
      <c r="J80" s="1287">
        <f>SUM($H$20:H80)</f>
        <v>1335055.0049460449</v>
      </c>
      <c r="K80" s="1287">
        <f>SUM($G$20:G80)</f>
        <v>176216.84580141303</v>
      </c>
      <c r="L80" s="1288"/>
      <c r="N80" s="47">
        <f t="shared" si="3"/>
        <v>6</v>
      </c>
      <c r="O80" s="45">
        <f t="shared" si="20"/>
        <v>60</v>
      </c>
      <c r="P80" s="1265">
        <f t="shared" si="7"/>
        <v>47848</v>
      </c>
      <c r="Q80" s="1287">
        <f t="shared" si="8"/>
        <v>0</v>
      </c>
      <c r="R80" s="1287">
        <f t="shared" si="9"/>
        <v>0</v>
      </c>
      <c r="S80" s="1287">
        <f t="shared" si="10"/>
        <v>0</v>
      </c>
      <c r="T80" s="1287">
        <f t="shared" si="11"/>
        <v>0</v>
      </c>
      <c r="U80" s="1287">
        <f t="shared" si="21"/>
        <v>0</v>
      </c>
      <c r="V80" s="1287">
        <f>SUM($T$20:T80)</f>
        <v>0</v>
      </c>
      <c r="W80" s="1287">
        <f>SUM($S$20:S80)</f>
        <v>0</v>
      </c>
      <c r="X80" s="1288"/>
      <c r="Y80" s="1288"/>
      <c r="Z80" s="47">
        <f t="shared" si="4"/>
        <v>8</v>
      </c>
      <c r="AA80" s="45">
        <f t="shared" si="22"/>
        <v>60</v>
      </c>
      <c r="AB80" s="1265">
        <f t="shared" si="12"/>
        <v>48579</v>
      </c>
      <c r="AC80" s="1287">
        <f t="shared" si="13"/>
        <v>0</v>
      </c>
      <c r="AD80" s="1287">
        <f t="shared" si="14"/>
        <v>0</v>
      </c>
      <c r="AE80" s="1287">
        <f t="shared" si="15"/>
        <v>0</v>
      </c>
      <c r="AF80" s="1287">
        <f t="shared" si="16"/>
        <v>0</v>
      </c>
      <c r="AG80" s="1287">
        <f t="shared" si="23"/>
        <v>0</v>
      </c>
      <c r="AH80" s="1287">
        <f>SUM($AF$20:AF80)</f>
        <v>0</v>
      </c>
      <c r="AI80" s="1287">
        <f>SUM($AE$20:AE80)</f>
        <v>0</v>
      </c>
    </row>
    <row r="81" spans="2:35">
      <c r="B81" s="47">
        <f t="shared" si="17"/>
        <v>6</v>
      </c>
      <c r="C81" s="45">
        <f t="shared" si="18"/>
        <v>61</v>
      </c>
      <c r="D81" s="1265">
        <f t="shared" si="5"/>
        <v>47514</v>
      </c>
      <c r="E81" s="1287">
        <f t="shared" si="0"/>
        <v>4323783.1541985869</v>
      </c>
      <c r="F81" s="1287">
        <f t="shared" si="6"/>
        <v>26979.773631873853</v>
      </c>
      <c r="G81" s="1287">
        <f t="shared" si="1"/>
        <v>5360.8578608809203</v>
      </c>
      <c r="H81" s="1287">
        <f t="shared" si="2"/>
        <v>21618.915770992931</v>
      </c>
      <c r="I81" s="1287">
        <f t="shared" si="19"/>
        <v>4318422.296337706</v>
      </c>
      <c r="J81" s="1287">
        <f>SUM($H$20:H81)</f>
        <v>1356673.9207170377</v>
      </c>
      <c r="K81" s="1287">
        <f>SUM($G$20:G81)</f>
        <v>181577.70366229396</v>
      </c>
      <c r="L81" s="1288"/>
      <c r="N81" s="47">
        <f t="shared" si="3"/>
        <v>7</v>
      </c>
      <c r="O81" s="45">
        <f t="shared" si="20"/>
        <v>61</v>
      </c>
      <c r="P81" s="1265">
        <f t="shared" si="7"/>
        <v>47879</v>
      </c>
      <c r="Q81" s="1287">
        <f t="shared" si="8"/>
        <v>0</v>
      </c>
      <c r="R81" s="1287">
        <f t="shared" si="9"/>
        <v>0</v>
      </c>
      <c r="S81" s="1287">
        <f t="shared" si="10"/>
        <v>0</v>
      </c>
      <c r="T81" s="1287">
        <f t="shared" si="11"/>
        <v>0</v>
      </c>
      <c r="U81" s="1287">
        <f t="shared" si="21"/>
        <v>0</v>
      </c>
      <c r="V81" s="1287">
        <f>SUM($T$20:T81)</f>
        <v>0</v>
      </c>
      <c r="W81" s="1287">
        <f>SUM($S$20:S81)</f>
        <v>0</v>
      </c>
      <c r="X81" s="1288"/>
      <c r="Y81" s="1288"/>
      <c r="Z81" s="47">
        <f t="shared" si="4"/>
        <v>9</v>
      </c>
      <c r="AA81" s="45">
        <f t="shared" si="22"/>
        <v>61</v>
      </c>
      <c r="AB81" s="1265">
        <f t="shared" si="12"/>
        <v>48610</v>
      </c>
      <c r="AC81" s="1287">
        <f t="shared" si="13"/>
        <v>0</v>
      </c>
      <c r="AD81" s="1287">
        <f t="shared" si="14"/>
        <v>0</v>
      </c>
      <c r="AE81" s="1287">
        <f t="shared" si="15"/>
        <v>0</v>
      </c>
      <c r="AF81" s="1287">
        <f t="shared" si="16"/>
        <v>0</v>
      </c>
      <c r="AG81" s="1287">
        <f t="shared" si="23"/>
        <v>0</v>
      </c>
      <c r="AH81" s="1287">
        <f>SUM($AF$20:AF81)</f>
        <v>0</v>
      </c>
      <c r="AI81" s="1287">
        <f>SUM($AE$20:AE81)</f>
        <v>0</v>
      </c>
    </row>
    <row r="82" spans="2:35">
      <c r="B82" s="47">
        <f t="shared" si="17"/>
        <v>6</v>
      </c>
      <c r="C82" s="45">
        <f t="shared" si="18"/>
        <v>62</v>
      </c>
      <c r="D82" s="1265">
        <f t="shared" si="5"/>
        <v>47542</v>
      </c>
      <c r="E82" s="1287">
        <f t="shared" si="0"/>
        <v>4318422.296337706</v>
      </c>
      <c r="F82" s="1287">
        <f t="shared" si="6"/>
        <v>26979.773631873853</v>
      </c>
      <c r="G82" s="1287">
        <f t="shared" si="1"/>
        <v>5387.6621501853251</v>
      </c>
      <c r="H82" s="1287">
        <f t="shared" si="2"/>
        <v>21592.111481688527</v>
      </c>
      <c r="I82" s="1287">
        <f t="shared" si="19"/>
        <v>4313034.6341875205</v>
      </c>
      <c r="J82" s="1287">
        <f>SUM($H$20:H82)</f>
        <v>1378266.0321987262</v>
      </c>
      <c r="K82" s="1287">
        <f>SUM($G$20:G82)</f>
        <v>186965.36581247929</v>
      </c>
      <c r="L82" s="1288"/>
      <c r="N82" s="47">
        <f t="shared" si="3"/>
        <v>7</v>
      </c>
      <c r="O82" s="45">
        <f t="shared" si="20"/>
        <v>62</v>
      </c>
      <c r="P82" s="1265">
        <f t="shared" si="7"/>
        <v>47907</v>
      </c>
      <c r="Q82" s="1287">
        <f t="shared" si="8"/>
        <v>0</v>
      </c>
      <c r="R82" s="1287">
        <f t="shared" si="9"/>
        <v>0</v>
      </c>
      <c r="S82" s="1287">
        <f t="shared" si="10"/>
        <v>0</v>
      </c>
      <c r="T82" s="1287">
        <f t="shared" si="11"/>
        <v>0</v>
      </c>
      <c r="U82" s="1287">
        <f t="shared" si="21"/>
        <v>0</v>
      </c>
      <c r="V82" s="1287">
        <f>SUM($T$20:T82)</f>
        <v>0</v>
      </c>
      <c r="W82" s="1287">
        <f>SUM($S$20:S82)</f>
        <v>0</v>
      </c>
      <c r="X82" s="1288"/>
      <c r="Y82" s="1288"/>
      <c r="Z82" s="47">
        <f t="shared" si="4"/>
        <v>9</v>
      </c>
      <c r="AA82" s="45">
        <f t="shared" si="22"/>
        <v>62</v>
      </c>
      <c r="AB82" s="1265">
        <f t="shared" si="12"/>
        <v>48638</v>
      </c>
      <c r="AC82" s="1287">
        <f t="shared" si="13"/>
        <v>0</v>
      </c>
      <c r="AD82" s="1287">
        <f t="shared" si="14"/>
        <v>0</v>
      </c>
      <c r="AE82" s="1287">
        <f t="shared" si="15"/>
        <v>0</v>
      </c>
      <c r="AF82" s="1287">
        <f t="shared" si="16"/>
        <v>0</v>
      </c>
      <c r="AG82" s="1287">
        <f t="shared" si="23"/>
        <v>0</v>
      </c>
      <c r="AH82" s="1287">
        <f>SUM($AF$20:AF82)</f>
        <v>0</v>
      </c>
      <c r="AI82" s="1287">
        <f>SUM($AE$20:AE82)</f>
        <v>0</v>
      </c>
    </row>
    <row r="83" spans="2:35">
      <c r="B83" s="47">
        <f t="shared" si="17"/>
        <v>6</v>
      </c>
      <c r="C83" s="45">
        <f t="shared" si="18"/>
        <v>63</v>
      </c>
      <c r="D83" s="1265">
        <f t="shared" si="5"/>
        <v>47573</v>
      </c>
      <c r="E83" s="1287">
        <f t="shared" si="0"/>
        <v>4313034.6341875205</v>
      </c>
      <c r="F83" s="1287">
        <f t="shared" si="6"/>
        <v>26979.773631873857</v>
      </c>
      <c r="G83" s="1287">
        <f t="shared" si="1"/>
        <v>5414.6004609362526</v>
      </c>
      <c r="H83" s="1287">
        <f t="shared" si="2"/>
        <v>21565.173170937604</v>
      </c>
      <c r="I83" s="1287">
        <f t="shared" si="19"/>
        <v>4307620.0337265842</v>
      </c>
      <c r="J83" s="1287">
        <f>SUM($H$20:H83)</f>
        <v>1399831.2053696639</v>
      </c>
      <c r="K83" s="1287">
        <f>SUM($G$20:G83)</f>
        <v>192379.96627341554</v>
      </c>
      <c r="L83" s="1288"/>
      <c r="N83" s="47">
        <f t="shared" si="3"/>
        <v>7</v>
      </c>
      <c r="O83" s="45">
        <f t="shared" si="20"/>
        <v>63</v>
      </c>
      <c r="P83" s="1265">
        <f t="shared" si="7"/>
        <v>47938</v>
      </c>
      <c r="Q83" s="1287">
        <f t="shared" si="8"/>
        <v>0</v>
      </c>
      <c r="R83" s="1287">
        <f t="shared" si="9"/>
        <v>0</v>
      </c>
      <c r="S83" s="1287">
        <f t="shared" si="10"/>
        <v>0</v>
      </c>
      <c r="T83" s="1287">
        <f t="shared" si="11"/>
        <v>0</v>
      </c>
      <c r="U83" s="1287">
        <f t="shared" si="21"/>
        <v>0</v>
      </c>
      <c r="V83" s="1287">
        <f>SUM($T$20:T83)</f>
        <v>0</v>
      </c>
      <c r="W83" s="1287">
        <f>SUM($S$20:S83)</f>
        <v>0</v>
      </c>
      <c r="X83" s="1288"/>
      <c r="Y83" s="1288"/>
      <c r="Z83" s="47">
        <f t="shared" si="4"/>
        <v>9</v>
      </c>
      <c r="AA83" s="45">
        <f t="shared" si="22"/>
        <v>63</v>
      </c>
      <c r="AB83" s="1265">
        <f t="shared" si="12"/>
        <v>48669</v>
      </c>
      <c r="AC83" s="1287">
        <f t="shared" si="13"/>
        <v>0</v>
      </c>
      <c r="AD83" s="1287">
        <f t="shared" si="14"/>
        <v>0</v>
      </c>
      <c r="AE83" s="1287">
        <f t="shared" si="15"/>
        <v>0</v>
      </c>
      <c r="AF83" s="1287">
        <f t="shared" si="16"/>
        <v>0</v>
      </c>
      <c r="AG83" s="1287">
        <f t="shared" si="23"/>
        <v>0</v>
      </c>
      <c r="AH83" s="1287">
        <f>SUM($AF$20:AF83)</f>
        <v>0</v>
      </c>
      <c r="AI83" s="1287">
        <f>SUM($AE$20:AE83)</f>
        <v>0</v>
      </c>
    </row>
    <row r="84" spans="2:35">
      <c r="B84" s="47">
        <f t="shared" si="17"/>
        <v>6</v>
      </c>
      <c r="C84" s="45">
        <f t="shared" si="18"/>
        <v>64</v>
      </c>
      <c r="D84" s="1265">
        <f t="shared" si="5"/>
        <v>47603</v>
      </c>
      <c r="E84" s="1287">
        <f t="shared" si="0"/>
        <v>4307620.0337265842</v>
      </c>
      <c r="F84" s="1287">
        <f t="shared" si="6"/>
        <v>26979.773631873853</v>
      </c>
      <c r="G84" s="1287">
        <f t="shared" si="1"/>
        <v>5441.6734632409334</v>
      </c>
      <c r="H84" s="1287">
        <f t="shared" si="2"/>
        <v>21538.100168632922</v>
      </c>
      <c r="I84" s="1287">
        <f t="shared" si="19"/>
        <v>4302178.360263343</v>
      </c>
      <c r="J84" s="1287">
        <f>SUM($H$20:H84)</f>
        <v>1421369.3055382967</v>
      </c>
      <c r="K84" s="1287">
        <f>SUM($G$20:G84)</f>
        <v>197821.63973665648</v>
      </c>
      <c r="L84" s="1288"/>
      <c r="N84" s="47">
        <f t="shared" si="3"/>
        <v>7</v>
      </c>
      <c r="O84" s="45">
        <f t="shared" si="20"/>
        <v>64</v>
      </c>
      <c r="P84" s="1265">
        <f t="shared" si="7"/>
        <v>47968</v>
      </c>
      <c r="Q84" s="1287">
        <f t="shared" si="8"/>
        <v>0</v>
      </c>
      <c r="R84" s="1287">
        <f t="shared" si="9"/>
        <v>0</v>
      </c>
      <c r="S84" s="1287">
        <f t="shared" si="10"/>
        <v>0</v>
      </c>
      <c r="T84" s="1287">
        <f t="shared" si="11"/>
        <v>0</v>
      </c>
      <c r="U84" s="1287">
        <f t="shared" si="21"/>
        <v>0</v>
      </c>
      <c r="V84" s="1287">
        <f>SUM($T$20:T84)</f>
        <v>0</v>
      </c>
      <c r="W84" s="1287">
        <f>SUM($S$20:S84)</f>
        <v>0</v>
      </c>
      <c r="X84" s="1288"/>
      <c r="Y84" s="1288"/>
      <c r="Z84" s="47">
        <f t="shared" si="4"/>
        <v>9</v>
      </c>
      <c r="AA84" s="45">
        <f t="shared" si="22"/>
        <v>64</v>
      </c>
      <c r="AB84" s="1265">
        <f t="shared" si="12"/>
        <v>48699</v>
      </c>
      <c r="AC84" s="1287">
        <f t="shared" si="13"/>
        <v>0</v>
      </c>
      <c r="AD84" s="1287">
        <f t="shared" si="14"/>
        <v>0</v>
      </c>
      <c r="AE84" s="1287">
        <f t="shared" si="15"/>
        <v>0</v>
      </c>
      <c r="AF84" s="1287">
        <f t="shared" si="16"/>
        <v>0</v>
      </c>
      <c r="AG84" s="1287">
        <f t="shared" si="23"/>
        <v>0</v>
      </c>
      <c r="AH84" s="1287">
        <f>SUM($AF$20:AF84)</f>
        <v>0</v>
      </c>
      <c r="AI84" s="1287">
        <f>SUM($AE$20:AE84)</f>
        <v>0</v>
      </c>
    </row>
    <row r="85" spans="2:35">
      <c r="B85" s="47">
        <f t="shared" si="17"/>
        <v>6</v>
      </c>
      <c r="C85" s="45">
        <f t="shared" si="18"/>
        <v>65</v>
      </c>
      <c r="D85" s="1265">
        <f t="shared" si="5"/>
        <v>47634</v>
      </c>
      <c r="E85" s="1287">
        <f t="shared" ref="E85:E148" si="24">IF(D85=$C$8,$C$10,I84)</f>
        <v>4302178.360263343</v>
      </c>
      <c r="F85" s="1287">
        <f t="shared" si="6"/>
        <v>26979.773631873853</v>
      </c>
      <c r="G85" s="1287">
        <f t="shared" ref="G85:G148" si="25">-IF(C85&lt;=$C$13,0,PPMT($C$14/12,C85-$C$13,$C$12*12,$C$10))</f>
        <v>5468.8818305571376</v>
      </c>
      <c r="H85" s="1287">
        <f t="shared" ref="H85:H148" si="26">IF(C85&lt;=$C$13,$C$14/12*$C$10,-IPMT($C$14/12,C85-$C$13,$C$12*12,$C$10))</f>
        <v>21510.891801316717</v>
      </c>
      <c r="I85" s="1287">
        <f t="shared" si="19"/>
        <v>4296709.4784327857</v>
      </c>
      <c r="J85" s="1287">
        <f>SUM($H$20:H85)</f>
        <v>1442880.1973396135</v>
      </c>
      <c r="K85" s="1287">
        <f>SUM($G$20:G85)</f>
        <v>203290.52156721361</v>
      </c>
      <c r="L85" s="1288"/>
      <c r="N85" s="47">
        <f t="shared" ref="N85:N148" si="27">SUMIFS(B:B,D:D,P85)</f>
        <v>7</v>
      </c>
      <c r="O85" s="45">
        <f t="shared" si="20"/>
        <v>65</v>
      </c>
      <c r="P85" s="1265">
        <f t="shared" si="7"/>
        <v>47999</v>
      </c>
      <c r="Q85" s="1287">
        <f t="shared" si="8"/>
        <v>0</v>
      </c>
      <c r="R85" s="1287">
        <f t="shared" si="9"/>
        <v>0</v>
      </c>
      <c r="S85" s="1287">
        <f t="shared" si="10"/>
        <v>0</v>
      </c>
      <c r="T85" s="1287">
        <f t="shared" si="11"/>
        <v>0</v>
      </c>
      <c r="U85" s="1287">
        <f t="shared" si="21"/>
        <v>0</v>
      </c>
      <c r="V85" s="1287">
        <f>SUM($T$20:T85)</f>
        <v>0</v>
      </c>
      <c r="W85" s="1287">
        <f>SUM($S$20:S85)</f>
        <v>0</v>
      </c>
      <c r="X85" s="1288"/>
      <c r="Y85" s="1288"/>
      <c r="Z85" s="47">
        <f t="shared" ref="Z85:Z148" si="28">SUMIFS(B:B,D:D,AB85)</f>
        <v>9</v>
      </c>
      <c r="AA85" s="45">
        <f t="shared" si="22"/>
        <v>65</v>
      </c>
      <c r="AB85" s="1265">
        <f t="shared" si="12"/>
        <v>48730</v>
      </c>
      <c r="AC85" s="1287">
        <f t="shared" si="13"/>
        <v>0</v>
      </c>
      <c r="AD85" s="1287">
        <f t="shared" si="14"/>
        <v>0</v>
      </c>
      <c r="AE85" s="1287">
        <f t="shared" si="15"/>
        <v>0</v>
      </c>
      <c r="AF85" s="1287">
        <f t="shared" si="16"/>
        <v>0</v>
      </c>
      <c r="AG85" s="1287">
        <f t="shared" si="23"/>
        <v>0</v>
      </c>
      <c r="AH85" s="1287">
        <f>SUM($AF$20:AF85)</f>
        <v>0</v>
      </c>
      <c r="AI85" s="1287">
        <f>SUM($AE$20:AE85)</f>
        <v>0</v>
      </c>
    </row>
    <row r="86" spans="2:35">
      <c r="B86" s="47">
        <f t="shared" si="17"/>
        <v>6</v>
      </c>
      <c r="C86" s="45">
        <f t="shared" si="18"/>
        <v>66</v>
      </c>
      <c r="D86" s="1265">
        <f t="shared" ref="D86:D149" si="29">EOMONTH(D85,1)</f>
        <v>47664</v>
      </c>
      <c r="E86" s="1287">
        <f t="shared" si="24"/>
        <v>4296709.4784327857</v>
      </c>
      <c r="F86" s="1287">
        <f t="shared" ref="F86:F149" si="30">G86+H86</f>
        <v>26979.77363187385</v>
      </c>
      <c r="G86" s="1287">
        <f t="shared" si="25"/>
        <v>5496.226239709923</v>
      </c>
      <c r="H86" s="1287">
        <f t="shared" si="26"/>
        <v>21483.547392163928</v>
      </c>
      <c r="I86" s="1287">
        <f t="shared" si="19"/>
        <v>4291213.2521930756</v>
      </c>
      <c r="J86" s="1287">
        <f>SUM($H$20:H86)</f>
        <v>1464363.7447317773</v>
      </c>
      <c r="K86" s="1287">
        <f>SUM($G$20:G86)</f>
        <v>208786.74780692352</v>
      </c>
      <c r="L86" s="1288"/>
      <c r="N86" s="47">
        <f t="shared" si="27"/>
        <v>7</v>
      </c>
      <c r="O86" s="45">
        <f t="shared" si="20"/>
        <v>66</v>
      </c>
      <c r="P86" s="1265">
        <f t="shared" ref="P86:P149" si="31">EOMONTH(P85,1)</f>
        <v>48029</v>
      </c>
      <c r="Q86" s="1287">
        <f t="shared" ref="Q86:Q149" si="32">IF(P86=$O$8,$O$10,U85)</f>
        <v>0</v>
      </c>
      <c r="R86" s="1287">
        <f t="shared" ref="R86:R149" si="33">S86+T86</f>
        <v>0</v>
      </c>
      <c r="S86" s="1287">
        <f t="shared" ref="S86:S149" si="34">-IF(O86&lt;=$O$13,0,PPMT($O$14/12,O86-$O$13,$O$12*12,$O$10))</f>
        <v>0</v>
      </c>
      <c r="T86" s="1287">
        <f t="shared" ref="T86:T149" si="35">IF(O86&lt;=$O$13,$O$14/12*$O$10,-IPMT($O$14/12,O86-$O$13,$O$12*12,$O$10))</f>
        <v>0</v>
      </c>
      <c r="U86" s="1287">
        <f t="shared" si="21"/>
        <v>0</v>
      </c>
      <c r="V86" s="1287">
        <f>SUM($T$20:T86)</f>
        <v>0</v>
      </c>
      <c r="W86" s="1287">
        <f>SUM($S$20:S86)</f>
        <v>0</v>
      </c>
      <c r="X86" s="1288"/>
      <c r="Y86" s="1288"/>
      <c r="Z86" s="47">
        <f t="shared" si="28"/>
        <v>9</v>
      </c>
      <c r="AA86" s="45">
        <f t="shared" si="22"/>
        <v>66</v>
      </c>
      <c r="AB86" s="1265">
        <f t="shared" ref="AB86:AB149" si="36">EOMONTH(AB85,1)</f>
        <v>48760</v>
      </c>
      <c r="AC86" s="1287">
        <f t="shared" ref="AC86:AC149" si="37">IF(AB86=$AA$8,$AA$10,AG85)</f>
        <v>0</v>
      </c>
      <c r="AD86" s="1287">
        <f t="shared" ref="AD86:AD149" si="38">AE86+AF86</f>
        <v>0</v>
      </c>
      <c r="AE86" s="1287">
        <f t="shared" ref="AE86:AE149" si="39">-IF(AA86&lt;=$AA$13,0,PPMT($AA$14/12,AA86-$AA$13,$AA$12*12,$AA$10))</f>
        <v>0</v>
      </c>
      <c r="AF86" s="1287">
        <f t="shared" ref="AF86:AF149" si="40">IF(AA86&lt;=$AA$13,$AA$14/12*$AA$10,-IPMT($AA$14/12,AA86-$AA$13,$AA$12*12,$AA$10))</f>
        <v>0</v>
      </c>
      <c r="AG86" s="1287">
        <f t="shared" si="23"/>
        <v>0</v>
      </c>
      <c r="AH86" s="1287">
        <f>SUM($AF$20:AF86)</f>
        <v>0</v>
      </c>
      <c r="AI86" s="1287">
        <f>SUM($AE$20:AE86)</f>
        <v>0</v>
      </c>
    </row>
    <row r="87" spans="2:35">
      <c r="B87" s="47">
        <f t="shared" ref="B87:B150" si="41">ROUNDUP(C87/12,0)</f>
        <v>6</v>
      </c>
      <c r="C87" s="45">
        <f t="shared" ref="C87:C150" si="42">C86+1</f>
        <v>67</v>
      </c>
      <c r="D87" s="1265">
        <f t="shared" si="29"/>
        <v>47695</v>
      </c>
      <c r="E87" s="1287">
        <f t="shared" si="24"/>
        <v>4291213.2521930756</v>
      </c>
      <c r="F87" s="1287">
        <f t="shared" si="30"/>
        <v>26979.77363187385</v>
      </c>
      <c r="G87" s="1287">
        <f t="shared" si="25"/>
        <v>5523.7073709084734</v>
      </c>
      <c r="H87" s="1287">
        <f t="shared" si="26"/>
        <v>21456.066260965377</v>
      </c>
      <c r="I87" s="1287">
        <f t="shared" ref="I87:I150" si="43">E87-G87</f>
        <v>4285689.5448221667</v>
      </c>
      <c r="J87" s="1287">
        <f>SUM($H$20:H87)</f>
        <v>1485819.8109927427</v>
      </c>
      <c r="K87" s="1287">
        <f>SUM($G$20:G87)</f>
        <v>214310.45517783199</v>
      </c>
      <c r="L87" s="1288"/>
      <c r="N87" s="47">
        <f t="shared" si="27"/>
        <v>7</v>
      </c>
      <c r="O87" s="45">
        <f t="shared" ref="O87:O150" si="44">O86+1</f>
        <v>67</v>
      </c>
      <c r="P87" s="1265">
        <f t="shared" si="31"/>
        <v>48060</v>
      </c>
      <c r="Q87" s="1287">
        <f t="shared" si="32"/>
        <v>0</v>
      </c>
      <c r="R87" s="1287">
        <f t="shared" si="33"/>
        <v>0</v>
      </c>
      <c r="S87" s="1287">
        <f t="shared" si="34"/>
        <v>0</v>
      </c>
      <c r="T87" s="1287">
        <f t="shared" si="35"/>
        <v>0</v>
      </c>
      <c r="U87" s="1287">
        <f t="shared" ref="U87:U150" si="45">Q87-S87</f>
        <v>0</v>
      </c>
      <c r="V87" s="1287">
        <f>SUM($T$20:T87)</f>
        <v>0</v>
      </c>
      <c r="W87" s="1287">
        <f>SUM($S$20:S87)</f>
        <v>0</v>
      </c>
      <c r="X87" s="1288"/>
      <c r="Y87" s="1288"/>
      <c r="Z87" s="47">
        <f t="shared" si="28"/>
        <v>9</v>
      </c>
      <c r="AA87" s="45">
        <f t="shared" ref="AA87:AA150" si="46">AA86+1</f>
        <v>67</v>
      </c>
      <c r="AB87" s="1265">
        <f t="shared" si="36"/>
        <v>48791</v>
      </c>
      <c r="AC87" s="1287">
        <f t="shared" si="37"/>
        <v>0</v>
      </c>
      <c r="AD87" s="1287">
        <f t="shared" si="38"/>
        <v>0</v>
      </c>
      <c r="AE87" s="1287">
        <f t="shared" si="39"/>
        <v>0</v>
      </c>
      <c r="AF87" s="1287">
        <f t="shared" si="40"/>
        <v>0</v>
      </c>
      <c r="AG87" s="1287">
        <f t="shared" ref="AG87:AG150" si="47">AC87-AE87</f>
        <v>0</v>
      </c>
      <c r="AH87" s="1287">
        <f>SUM($AF$20:AF87)</f>
        <v>0</v>
      </c>
      <c r="AI87" s="1287">
        <f>SUM($AE$20:AE87)</f>
        <v>0</v>
      </c>
    </row>
    <row r="88" spans="2:35">
      <c r="B88" s="47">
        <f t="shared" si="41"/>
        <v>6</v>
      </c>
      <c r="C88" s="45">
        <f t="shared" si="42"/>
        <v>68</v>
      </c>
      <c r="D88" s="1265">
        <f t="shared" si="29"/>
        <v>47726</v>
      </c>
      <c r="E88" s="1287">
        <f t="shared" si="24"/>
        <v>4285689.5448221667</v>
      </c>
      <c r="F88" s="1287">
        <f t="shared" si="30"/>
        <v>26979.773631873853</v>
      </c>
      <c r="G88" s="1287">
        <f t="shared" si="25"/>
        <v>5551.3259077630155</v>
      </c>
      <c r="H88" s="1287">
        <f t="shared" si="26"/>
        <v>21428.44772411084</v>
      </c>
      <c r="I88" s="1287">
        <f t="shared" si="43"/>
        <v>4280138.2189144036</v>
      </c>
      <c r="J88" s="1287">
        <f>SUM($H$20:H88)</f>
        <v>1507248.2587168536</v>
      </c>
      <c r="K88" s="1287">
        <f>SUM($G$20:G88)</f>
        <v>219861.78108559499</v>
      </c>
      <c r="L88" s="1288"/>
      <c r="N88" s="47">
        <f t="shared" si="27"/>
        <v>7</v>
      </c>
      <c r="O88" s="45">
        <f t="shared" si="44"/>
        <v>68</v>
      </c>
      <c r="P88" s="1265">
        <f t="shared" si="31"/>
        <v>48091</v>
      </c>
      <c r="Q88" s="1287">
        <f t="shared" si="32"/>
        <v>0</v>
      </c>
      <c r="R88" s="1287">
        <f t="shared" si="33"/>
        <v>0</v>
      </c>
      <c r="S88" s="1287">
        <f t="shared" si="34"/>
        <v>0</v>
      </c>
      <c r="T88" s="1287">
        <f t="shared" si="35"/>
        <v>0</v>
      </c>
      <c r="U88" s="1287">
        <f t="shared" si="45"/>
        <v>0</v>
      </c>
      <c r="V88" s="1287">
        <f>SUM($T$20:T88)</f>
        <v>0</v>
      </c>
      <c r="W88" s="1287">
        <f>SUM($S$20:S88)</f>
        <v>0</v>
      </c>
      <c r="X88" s="1288"/>
      <c r="Y88" s="1288"/>
      <c r="Z88" s="47">
        <f t="shared" si="28"/>
        <v>9</v>
      </c>
      <c r="AA88" s="45">
        <f t="shared" si="46"/>
        <v>68</v>
      </c>
      <c r="AB88" s="1265">
        <f t="shared" si="36"/>
        <v>48822</v>
      </c>
      <c r="AC88" s="1287">
        <f t="shared" si="37"/>
        <v>0</v>
      </c>
      <c r="AD88" s="1287">
        <f t="shared" si="38"/>
        <v>0</v>
      </c>
      <c r="AE88" s="1287">
        <f t="shared" si="39"/>
        <v>0</v>
      </c>
      <c r="AF88" s="1287">
        <f t="shared" si="40"/>
        <v>0</v>
      </c>
      <c r="AG88" s="1287">
        <f t="shared" si="47"/>
        <v>0</v>
      </c>
      <c r="AH88" s="1287">
        <f>SUM($AF$20:AF88)</f>
        <v>0</v>
      </c>
      <c r="AI88" s="1287">
        <f>SUM($AE$20:AE88)</f>
        <v>0</v>
      </c>
    </row>
    <row r="89" spans="2:35">
      <c r="B89" s="47">
        <f t="shared" si="41"/>
        <v>6</v>
      </c>
      <c r="C89" s="45">
        <f t="shared" si="42"/>
        <v>69</v>
      </c>
      <c r="D89" s="1265">
        <f t="shared" si="29"/>
        <v>47756</v>
      </c>
      <c r="E89" s="1287">
        <f t="shared" si="24"/>
        <v>4280138.2189144036</v>
      </c>
      <c r="F89" s="1287">
        <f t="shared" si="30"/>
        <v>26979.773631873853</v>
      </c>
      <c r="G89" s="1287">
        <f t="shared" si="25"/>
        <v>5579.0825373018315</v>
      </c>
      <c r="H89" s="1287">
        <f t="shared" si="26"/>
        <v>21400.691094572023</v>
      </c>
      <c r="I89" s="1287">
        <f t="shared" si="43"/>
        <v>4274559.1363771018</v>
      </c>
      <c r="J89" s="1287">
        <f>SUM($H$20:H89)</f>
        <v>1528648.9498114255</v>
      </c>
      <c r="K89" s="1287">
        <f>SUM($G$20:G89)</f>
        <v>225440.86362289684</v>
      </c>
      <c r="L89" s="1288"/>
      <c r="N89" s="47">
        <f t="shared" si="27"/>
        <v>7</v>
      </c>
      <c r="O89" s="45">
        <f t="shared" si="44"/>
        <v>69</v>
      </c>
      <c r="P89" s="1265">
        <f t="shared" si="31"/>
        <v>48121</v>
      </c>
      <c r="Q89" s="1287">
        <f t="shared" si="32"/>
        <v>0</v>
      </c>
      <c r="R89" s="1287">
        <f t="shared" si="33"/>
        <v>0</v>
      </c>
      <c r="S89" s="1287">
        <f t="shared" si="34"/>
        <v>0</v>
      </c>
      <c r="T89" s="1287">
        <f t="shared" si="35"/>
        <v>0</v>
      </c>
      <c r="U89" s="1287">
        <f t="shared" si="45"/>
        <v>0</v>
      </c>
      <c r="V89" s="1287">
        <f>SUM($T$20:T89)</f>
        <v>0</v>
      </c>
      <c r="W89" s="1287">
        <f>SUM($S$20:S89)</f>
        <v>0</v>
      </c>
      <c r="X89" s="1288"/>
      <c r="Y89" s="1288"/>
      <c r="Z89" s="47">
        <f t="shared" si="28"/>
        <v>9</v>
      </c>
      <c r="AA89" s="45">
        <f t="shared" si="46"/>
        <v>69</v>
      </c>
      <c r="AB89" s="1265">
        <f t="shared" si="36"/>
        <v>48852</v>
      </c>
      <c r="AC89" s="1287">
        <f t="shared" si="37"/>
        <v>0</v>
      </c>
      <c r="AD89" s="1287">
        <f t="shared" si="38"/>
        <v>0</v>
      </c>
      <c r="AE89" s="1287">
        <f t="shared" si="39"/>
        <v>0</v>
      </c>
      <c r="AF89" s="1287">
        <f t="shared" si="40"/>
        <v>0</v>
      </c>
      <c r="AG89" s="1287">
        <f t="shared" si="47"/>
        <v>0</v>
      </c>
      <c r="AH89" s="1287">
        <f>SUM($AF$20:AF89)</f>
        <v>0</v>
      </c>
      <c r="AI89" s="1287">
        <f>SUM($AE$20:AE89)</f>
        <v>0</v>
      </c>
    </row>
    <row r="90" spans="2:35">
      <c r="B90" s="47">
        <f t="shared" si="41"/>
        <v>6</v>
      </c>
      <c r="C90" s="45">
        <f t="shared" si="42"/>
        <v>70</v>
      </c>
      <c r="D90" s="1265">
        <f t="shared" si="29"/>
        <v>47787</v>
      </c>
      <c r="E90" s="1287">
        <f t="shared" si="24"/>
        <v>4274559.1363771018</v>
      </c>
      <c r="F90" s="1287">
        <f t="shared" si="30"/>
        <v>26979.773631873853</v>
      </c>
      <c r="G90" s="1287">
        <f t="shared" si="25"/>
        <v>5606.9779499883407</v>
      </c>
      <c r="H90" s="1287">
        <f t="shared" si="26"/>
        <v>21372.795681885513</v>
      </c>
      <c r="I90" s="1287">
        <f t="shared" si="43"/>
        <v>4268952.1584271137</v>
      </c>
      <c r="J90" s="1287">
        <f>SUM($H$20:H90)</f>
        <v>1550021.745493311</v>
      </c>
      <c r="K90" s="1287">
        <f>SUM($G$20:G90)</f>
        <v>231047.84157288517</v>
      </c>
      <c r="L90" s="1288"/>
      <c r="N90" s="47">
        <f t="shared" si="27"/>
        <v>7</v>
      </c>
      <c r="O90" s="45">
        <f t="shared" si="44"/>
        <v>70</v>
      </c>
      <c r="P90" s="1265">
        <f t="shared" si="31"/>
        <v>48152</v>
      </c>
      <c r="Q90" s="1287">
        <f t="shared" si="32"/>
        <v>0</v>
      </c>
      <c r="R90" s="1287">
        <f t="shared" si="33"/>
        <v>0</v>
      </c>
      <c r="S90" s="1287">
        <f t="shared" si="34"/>
        <v>0</v>
      </c>
      <c r="T90" s="1287">
        <f t="shared" si="35"/>
        <v>0</v>
      </c>
      <c r="U90" s="1287">
        <f t="shared" si="45"/>
        <v>0</v>
      </c>
      <c r="V90" s="1287">
        <f>SUM($T$20:T90)</f>
        <v>0</v>
      </c>
      <c r="W90" s="1287">
        <f>SUM($S$20:S90)</f>
        <v>0</v>
      </c>
      <c r="X90" s="1288"/>
      <c r="Y90" s="1288"/>
      <c r="Z90" s="47">
        <f t="shared" si="28"/>
        <v>9</v>
      </c>
      <c r="AA90" s="45">
        <f t="shared" si="46"/>
        <v>70</v>
      </c>
      <c r="AB90" s="1265">
        <f t="shared" si="36"/>
        <v>48883</v>
      </c>
      <c r="AC90" s="1287">
        <f t="shared" si="37"/>
        <v>0</v>
      </c>
      <c r="AD90" s="1287">
        <f t="shared" si="38"/>
        <v>0</v>
      </c>
      <c r="AE90" s="1287">
        <f t="shared" si="39"/>
        <v>0</v>
      </c>
      <c r="AF90" s="1287">
        <f t="shared" si="40"/>
        <v>0</v>
      </c>
      <c r="AG90" s="1287">
        <f t="shared" si="47"/>
        <v>0</v>
      </c>
      <c r="AH90" s="1287">
        <f>SUM($AF$20:AF90)</f>
        <v>0</v>
      </c>
      <c r="AI90" s="1287">
        <f>SUM($AE$20:AE90)</f>
        <v>0</v>
      </c>
    </row>
    <row r="91" spans="2:35">
      <c r="B91" s="47">
        <f t="shared" si="41"/>
        <v>6</v>
      </c>
      <c r="C91" s="45">
        <f t="shared" si="42"/>
        <v>71</v>
      </c>
      <c r="D91" s="1265">
        <f t="shared" si="29"/>
        <v>47817</v>
      </c>
      <c r="E91" s="1287">
        <f t="shared" si="24"/>
        <v>4268952.1584271137</v>
      </c>
      <c r="F91" s="1287">
        <f t="shared" si="30"/>
        <v>26979.773631873853</v>
      </c>
      <c r="G91" s="1287">
        <f t="shared" si="25"/>
        <v>5635.0128397382805</v>
      </c>
      <c r="H91" s="1287">
        <f t="shared" si="26"/>
        <v>21344.760792135574</v>
      </c>
      <c r="I91" s="1287">
        <f t="shared" si="43"/>
        <v>4263317.1455873754</v>
      </c>
      <c r="J91" s="1287">
        <f>SUM($H$20:H91)</f>
        <v>1571366.5062854465</v>
      </c>
      <c r="K91" s="1287">
        <f>SUM($G$20:G91)</f>
        <v>236682.85441262345</v>
      </c>
      <c r="L91" s="1288"/>
      <c r="N91" s="47">
        <f t="shared" si="27"/>
        <v>7</v>
      </c>
      <c r="O91" s="45">
        <f t="shared" si="44"/>
        <v>71</v>
      </c>
      <c r="P91" s="1265">
        <f t="shared" si="31"/>
        <v>48182</v>
      </c>
      <c r="Q91" s="1287">
        <f t="shared" si="32"/>
        <v>0</v>
      </c>
      <c r="R91" s="1287">
        <f t="shared" si="33"/>
        <v>0</v>
      </c>
      <c r="S91" s="1287">
        <f t="shared" si="34"/>
        <v>0</v>
      </c>
      <c r="T91" s="1287">
        <f t="shared" si="35"/>
        <v>0</v>
      </c>
      <c r="U91" s="1287">
        <f t="shared" si="45"/>
        <v>0</v>
      </c>
      <c r="V91" s="1287">
        <f>SUM($T$20:T91)</f>
        <v>0</v>
      </c>
      <c r="W91" s="1287">
        <f>SUM($S$20:S91)</f>
        <v>0</v>
      </c>
      <c r="X91" s="1288"/>
      <c r="Y91" s="1288"/>
      <c r="Z91" s="47">
        <f t="shared" si="28"/>
        <v>9</v>
      </c>
      <c r="AA91" s="45">
        <f t="shared" si="46"/>
        <v>71</v>
      </c>
      <c r="AB91" s="1265">
        <f t="shared" si="36"/>
        <v>48913</v>
      </c>
      <c r="AC91" s="1287">
        <f t="shared" si="37"/>
        <v>0</v>
      </c>
      <c r="AD91" s="1287">
        <f t="shared" si="38"/>
        <v>0</v>
      </c>
      <c r="AE91" s="1287">
        <f t="shared" si="39"/>
        <v>0</v>
      </c>
      <c r="AF91" s="1287">
        <f t="shared" si="40"/>
        <v>0</v>
      </c>
      <c r="AG91" s="1287">
        <f t="shared" si="47"/>
        <v>0</v>
      </c>
      <c r="AH91" s="1287">
        <f>SUM($AF$20:AF91)</f>
        <v>0</v>
      </c>
      <c r="AI91" s="1287">
        <f>SUM($AE$20:AE91)</f>
        <v>0</v>
      </c>
    </row>
    <row r="92" spans="2:35">
      <c r="B92" s="47">
        <f t="shared" si="41"/>
        <v>6</v>
      </c>
      <c r="C92" s="45">
        <f t="shared" si="42"/>
        <v>72</v>
      </c>
      <c r="D92" s="1265">
        <f t="shared" si="29"/>
        <v>47848</v>
      </c>
      <c r="E92" s="1287">
        <f t="shared" si="24"/>
        <v>4263317.1455873754</v>
      </c>
      <c r="F92" s="1287">
        <f t="shared" si="30"/>
        <v>26979.773631873857</v>
      </c>
      <c r="G92" s="1287">
        <f t="shared" si="25"/>
        <v>5663.1879039369733</v>
      </c>
      <c r="H92" s="1287">
        <f t="shared" si="26"/>
        <v>21316.585727936883</v>
      </c>
      <c r="I92" s="1287">
        <f t="shared" si="43"/>
        <v>4257653.9576834384</v>
      </c>
      <c r="J92" s="1287">
        <f>SUM($H$20:H92)</f>
        <v>1592683.0920133833</v>
      </c>
      <c r="K92" s="1287">
        <f>SUM($G$20:G92)</f>
        <v>242346.04231656043</v>
      </c>
      <c r="L92" s="1288"/>
      <c r="N92" s="47">
        <f t="shared" si="27"/>
        <v>7</v>
      </c>
      <c r="O92" s="45">
        <f t="shared" si="44"/>
        <v>72</v>
      </c>
      <c r="P92" s="1265">
        <f t="shared" si="31"/>
        <v>48213</v>
      </c>
      <c r="Q92" s="1287">
        <f t="shared" si="32"/>
        <v>0</v>
      </c>
      <c r="R92" s="1287">
        <f t="shared" si="33"/>
        <v>0</v>
      </c>
      <c r="S92" s="1287">
        <f t="shared" si="34"/>
        <v>0</v>
      </c>
      <c r="T92" s="1287">
        <f t="shared" si="35"/>
        <v>0</v>
      </c>
      <c r="U92" s="1287">
        <f t="shared" si="45"/>
        <v>0</v>
      </c>
      <c r="V92" s="1287">
        <f>SUM($T$20:T92)</f>
        <v>0</v>
      </c>
      <c r="W92" s="1287">
        <f>SUM($S$20:S92)</f>
        <v>0</v>
      </c>
      <c r="X92" s="1288"/>
      <c r="Y92" s="1288"/>
      <c r="Z92" s="47">
        <f t="shared" si="28"/>
        <v>9</v>
      </c>
      <c r="AA92" s="45">
        <f t="shared" si="46"/>
        <v>72</v>
      </c>
      <c r="AB92" s="1265">
        <f t="shared" si="36"/>
        <v>48944</v>
      </c>
      <c r="AC92" s="1287">
        <f t="shared" si="37"/>
        <v>0</v>
      </c>
      <c r="AD92" s="1287">
        <f t="shared" si="38"/>
        <v>0</v>
      </c>
      <c r="AE92" s="1287">
        <f t="shared" si="39"/>
        <v>0</v>
      </c>
      <c r="AF92" s="1287">
        <f t="shared" si="40"/>
        <v>0</v>
      </c>
      <c r="AG92" s="1287">
        <f t="shared" si="47"/>
        <v>0</v>
      </c>
      <c r="AH92" s="1287">
        <f>SUM($AF$20:AF92)</f>
        <v>0</v>
      </c>
      <c r="AI92" s="1287">
        <f>SUM($AE$20:AE92)</f>
        <v>0</v>
      </c>
    </row>
    <row r="93" spans="2:35">
      <c r="B93" s="47">
        <f t="shared" si="41"/>
        <v>7</v>
      </c>
      <c r="C93" s="45">
        <f t="shared" si="42"/>
        <v>73</v>
      </c>
      <c r="D93" s="1265">
        <f t="shared" si="29"/>
        <v>47879</v>
      </c>
      <c r="E93" s="1287">
        <f t="shared" si="24"/>
        <v>4257653.9576834384</v>
      </c>
      <c r="F93" s="1287">
        <f t="shared" si="30"/>
        <v>26979.773631873853</v>
      </c>
      <c r="G93" s="1287">
        <f t="shared" si="25"/>
        <v>5691.5038434566568</v>
      </c>
      <c r="H93" s="1287">
        <f t="shared" si="26"/>
        <v>21288.269788417198</v>
      </c>
      <c r="I93" s="1287">
        <f t="shared" si="43"/>
        <v>4251962.4538399819</v>
      </c>
      <c r="J93" s="1287">
        <f>SUM($H$20:H93)</f>
        <v>1613971.3618018006</v>
      </c>
      <c r="K93" s="1287">
        <f>SUM($G$20:G93)</f>
        <v>248037.54616001708</v>
      </c>
      <c r="L93" s="1288"/>
      <c r="N93" s="47">
        <f t="shared" si="27"/>
        <v>8</v>
      </c>
      <c r="O93" s="45">
        <f t="shared" si="44"/>
        <v>73</v>
      </c>
      <c r="P93" s="1265">
        <f t="shared" si="31"/>
        <v>48244</v>
      </c>
      <c r="Q93" s="1287">
        <f t="shared" si="32"/>
        <v>0</v>
      </c>
      <c r="R93" s="1287">
        <f t="shared" si="33"/>
        <v>0</v>
      </c>
      <c r="S93" s="1287">
        <f t="shared" si="34"/>
        <v>0</v>
      </c>
      <c r="T93" s="1287">
        <f t="shared" si="35"/>
        <v>0</v>
      </c>
      <c r="U93" s="1287">
        <f t="shared" si="45"/>
        <v>0</v>
      </c>
      <c r="V93" s="1287">
        <f>SUM($T$20:T93)</f>
        <v>0</v>
      </c>
      <c r="W93" s="1287">
        <f>SUM($S$20:S93)</f>
        <v>0</v>
      </c>
      <c r="X93" s="1288"/>
      <c r="Y93" s="1288"/>
      <c r="Z93" s="47">
        <f t="shared" si="28"/>
        <v>10</v>
      </c>
      <c r="AA93" s="45">
        <f t="shared" si="46"/>
        <v>73</v>
      </c>
      <c r="AB93" s="1265">
        <f t="shared" si="36"/>
        <v>48975</v>
      </c>
      <c r="AC93" s="1287">
        <f t="shared" si="37"/>
        <v>0</v>
      </c>
      <c r="AD93" s="1287">
        <f t="shared" si="38"/>
        <v>0</v>
      </c>
      <c r="AE93" s="1287">
        <f t="shared" si="39"/>
        <v>0</v>
      </c>
      <c r="AF93" s="1287">
        <f t="shared" si="40"/>
        <v>0</v>
      </c>
      <c r="AG93" s="1287">
        <f t="shared" si="47"/>
        <v>0</v>
      </c>
      <c r="AH93" s="1287">
        <f>SUM($AF$20:AF93)</f>
        <v>0</v>
      </c>
      <c r="AI93" s="1287">
        <f>SUM($AE$20:AE93)</f>
        <v>0</v>
      </c>
    </row>
    <row r="94" spans="2:35">
      <c r="B94" s="47">
        <f t="shared" si="41"/>
        <v>7</v>
      </c>
      <c r="C94" s="45">
        <f t="shared" si="42"/>
        <v>74</v>
      </c>
      <c r="D94" s="1265">
        <f t="shared" si="29"/>
        <v>47907</v>
      </c>
      <c r="E94" s="1287">
        <f t="shared" si="24"/>
        <v>4251962.4538399819</v>
      </c>
      <c r="F94" s="1287">
        <f t="shared" si="30"/>
        <v>26979.77363187385</v>
      </c>
      <c r="G94" s="1287">
        <f t="shared" si="25"/>
        <v>5719.961362673941</v>
      </c>
      <c r="H94" s="1287">
        <f t="shared" si="26"/>
        <v>21259.812269199909</v>
      </c>
      <c r="I94" s="1287">
        <f t="shared" si="43"/>
        <v>4246242.492477308</v>
      </c>
      <c r="J94" s="1287">
        <f>SUM($H$20:H94)</f>
        <v>1635231.1740710004</v>
      </c>
      <c r="K94" s="1287">
        <f>SUM($G$20:G94)</f>
        <v>253757.50752269101</v>
      </c>
      <c r="L94" s="1288"/>
      <c r="N94" s="47">
        <f t="shared" si="27"/>
        <v>8</v>
      </c>
      <c r="O94" s="45">
        <f t="shared" si="44"/>
        <v>74</v>
      </c>
      <c r="P94" s="1265">
        <f t="shared" si="31"/>
        <v>48273</v>
      </c>
      <c r="Q94" s="1287">
        <f t="shared" si="32"/>
        <v>0</v>
      </c>
      <c r="R94" s="1287">
        <f t="shared" si="33"/>
        <v>0</v>
      </c>
      <c r="S94" s="1287">
        <f t="shared" si="34"/>
        <v>0</v>
      </c>
      <c r="T94" s="1287">
        <f t="shared" si="35"/>
        <v>0</v>
      </c>
      <c r="U94" s="1287">
        <f t="shared" si="45"/>
        <v>0</v>
      </c>
      <c r="V94" s="1287">
        <f>SUM($T$20:T94)</f>
        <v>0</v>
      </c>
      <c r="W94" s="1287">
        <f>SUM($S$20:S94)</f>
        <v>0</v>
      </c>
      <c r="X94" s="1288"/>
      <c r="Y94" s="1288"/>
      <c r="Z94" s="47">
        <f t="shared" si="28"/>
        <v>10</v>
      </c>
      <c r="AA94" s="45">
        <f t="shared" si="46"/>
        <v>74</v>
      </c>
      <c r="AB94" s="1265">
        <f t="shared" si="36"/>
        <v>49003</v>
      </c>
      <c r="AC94" s="1287">
        <f t="shared" si="37"/>
        <v>0</v>
      </c>
      <c r="AD94" s="1287">
        <f t="shared" si="38"/>
        <v>0</v>
      </c>
      <c r="AE94" s="1287">
        <f t="shared" si="39"/>
        <v>0</v>
      </c>
      <c r="AF94" s="1287">
        <f t="shared" si="40"/>
        <v>0</v>
      </c>
      <c r="AG94" s="1287">
        <f t="shared" si="47"/>
        <v>0</v>
      </c>
      <c r="AH94" s="1287">
        <f>SUM($AF$20:AF94)</f>
        <v>0</v>
      </c>
      <c r="AI94" s="1287">
        <f>SUM($AE$20:AE94)</f>
        <v>0</v>
      </c>
    </row>
    <row r="95" spans="2:35">
      <c r="B95" s="47">
        <f t="shared" si="41"/>
        <v>7</v>
      </c>
      <c r="C95" s="45">
        <f t="shared" si="42"/>
        <v>75</v>
      </c>
      <c r="D95" s="1265">
        <f t="shared" si="29"/>
        <v>47938</v>
      </c>
      <c r="E95" s="1287">
        <f t="shared" si="24"/>
        <v>4246242.492477308</v>
      </c>
      <c r="F95" s="1287">
        <f t="shared" si="30"/>
        <v>26979.773631873853</v>
      </c>
      <c r="G95" s="1287">
        <f t="shared" si="25"/>
        <v>5748.5611694873105</v>
      </c>
      <c r="H95" s="1287">
        <f t="shared" si="26"/>
        <v>21231.212462386542</v>
      </c>
      <c r="I95" s="1287">
        <f t="shared" si="43"/>
        <v>4240493.9313078206</v>
      </c>
      <c r="J95" s="1287">
        <f>SUM($H$20:H95)</f>
        <v>1656462.386533387</v>
      </c>
      <c r="K95" s="1287">
        <f>SUM($G$20:G95)</f>
        <v>259506.06869217832</v>
      </c>
      <c r="L95" s="1288"/>
      <c r="N95" s="47">
        <f t="shared" si="27"/>
        <v>8</v>
      </c>
      <c r="O95" s="45">
        <f t="shared" si="44"/>
        <v>75</v>
      </c>
      <c r="P95" s="1265">
        <f t="shared" si="31"/>
        <v>48304</v>
      </c>
      <c r="Q95" s="1287">
        <f t="shared" si="32"/>
        <v>0</v>
      </c>
      <c r="R95" s="1287">
        <f t="shared" si="33"/>
        <v>0</v>
      </c>
      <c r="S95" s="1287">
        <f t="shared" si="34"/>
        <v>0</v>
      </c>
      <c r="T95" s="1287">
        <f t="shared" si="35"/>
        <v>0</v>
      </c>
      <c r="U95" s="1287">
        <f t="shared" si="45"/>
        <v>0</v>
      </c>
      <c r="V95" s="1287">
        <f>SUM($T$20:T95)</f>
        <v>0</v>
      </c>
      <c r="W95" s="1287">
        <f>SUM($S$20:S95)</f>
        <v>0</v>
      </c>
      <c r="X95" s="1288"/>
      <c r="Y95" s="1288"/>
      <c r="Z95" s="47">
        <f t="shared" si="28"/>
        <v>10</v>
      </c>
      <c r="AA95" s="45">
        <f t="shared" si="46"/>
        <v>75</v>
      </c>
      <c r="AB95" s="1265">
        <f t="shared" si="36"/>
        <v>49034</v>
      </c>
      <c r="AC95" s="1287">
        <f t="shared" si="37"/>
        <v>0</v>
      </c>
      <c r="AD95" s="1287">
        <f t="shared" si="38"/>
        <v>0</v>
      </c>
      <c r="AE95" s="1287">
        <f t="shared" si="39"/>
        <v>0</v>
      </c>
      <c r="AF95" s="1287">
        <f t="shared" si="40"/>
        <v>0</v>
      </c>
      <c r="AG95" s="1287">
        <f t="shared" si="47"/>
        <v>0</v>
      </c>
      <c r="AH95" s="1287">
        <f>SUM($AF$20:AF95)</f>
        <v>0</v>
      </c>
      <c r="AI95" s="1287">
        <f>SUM($AE$20:AE95)</f>
        <v>0</v>
      </c>
    </row>
    <row r="96" spans="2:35">
      <c r="B96" s="47">
        <f t="shared" si="41"/>
        <v>7</v>
      </c>
      <c r="C96" s="45">
        <f t="shared" si="42"/>
        <v>76</v>
      </c>
      <c r="D96" s="1265">
        <f t="shared" si="29"/>
        <v>47968</v>
      </c>
      <c r="E96" s="1287">
        <f t="shared" si="24"/>
        <v>4240493.9313078206</v>
      </c>
      <c r="F96" s="1287">
        <f t="shared" si="30"/>
        <v>26979.77363187385</v>
      </c>
      <c r="G96" s="1287">
        <f t="shared" si="25"/>
        <v>5777.3039753347475</v>
      </c>
      <c r="H96" s="1287">
        <f t="shared" si="26"/>
        <v>21202.469656539102</v>
      </c>
      <c r="I96" s="1287">
        <f t="shared" si="43"/>
        <v>4234716.6273324862</v>
      </c>
      <c r="J96" s="1287">
        <f>SUM($H$20:H96)</f>
        <v>1677664.8561899262</v>
      </c>
      <c r="K96" s="1287">
        <f>SUM($G$20:G96)</f>
        <v>265283.37266751309</v>
      </c>
      <c r="L96" s="1288"/>
      <c r="N96" s="47">
        <f t="shared" si="27"/>
        <v>8</v>
      </c>
      <c r="O96" s="45">
        <f t="shared" si="44"/>
        <v>76</v>
      </c>
      <c r="P96" s="1265">
        <f t="shared" si="31"/>
        <v>48334</v>
      </c>
      <c r="Q96" s="1287">
        <f t="shared" si="32"/>
        <v>0</v>
      </c>
      <c r="R96" s="1287">
        <f t="shared" si="33"/>
        <v>0</v>
      </c>
      <c r="S96" s="1287">
        <f t="shared" si="34"/>
        <v>0</v>
      </c>
      <c r="T96" s="1287">
        <f t="shared" si="35"/>
        <v>0</v>
      </c>
      <c r="U96" s="1287">
        <f t="shared" si="45"/>
        <v>0</v>
      </c>
      <c r="V96" s="1287">
        <f>SUM($T$20:T96)</f>
        <v>0</v>
      </c>
      <c r="W96" s="1287">
        <f>SUM($S$20:S96)</f>
        <v>0</v>
      </c>
      <c r="X96" s="1288"/>
      <c r="Y96" s="1288"/>
      <c r="Z96" s="47">
        <f t="shared" si="28"/>
        <v>10</v>
      </c>
      <c r="AA96" s="45">
        <f t="shared" si="46"/>
        <v>76</v>
      </c>
      <c r="AB96" s="1265">
        <f t="shared" si="36"/>
        <v>49064</v>
      </c>
      <c r="AC96" s="1287">
        <f t="shared" si="37"/>
        <v>0</v>
      </c>
      <c r="AD96" s="1287">
        <f t="shared" si="38"/>
        <v>0</v>
      </c>
      <c r="AE96" s="1287">
        <f t="shared" si="39"/>
        <v>0</v>
      </c>
      <c r="AF96" s="1287">
        <f t="shared" si="40"/>
        <v>0</v>
      </c>
      <c r="AG96" s="1287">
        <f t="shared" si="47"/>
        <v>0</v>
      </c>
      <c r="AH96" s="1287">
        <f>SUM($AF$20:AF96)</f>
        <v>0</v>
      </c>
      <c r="AI96" s="1287">
        <f>SUM($AE$20:AE96)</f>
        <v>0</v>
      </c>
    </row>
    <row r="97" spans="2:35">
      <c r="B97" s="47">
        <f t="shared" si="41"/>
        <v>7</v>
      </c>
      <c r="C97" s="45">
        <f t="shared" si="42"/>
        <v>77</v>
      </c>
      <c r="D97" s="1265">
        <f t="shared" si="29"/>
        <v>47999</v>
      </c>
      <c r="E97" s="1287">
        <f t="shared" si="24"/>
        <v>4234716.6273324862</v>
      </c>
      <c r="F97" s="1287">
        <f t="shared" si="30"/>
        <v>26979.77363187385</v>
      </c>
      <c r="G97" s="1287">
        <f t="shared" si="25"/>
        <v>5806.1904952114201</v>
      </c>
      <c r="H97" s="1287">
        <f t="shared" si="26"/>
        <v>21173.58313666243</v>
      </c>
      <c r="I97" s="1287">
        <f t="shared" si="43"/>
        <v>4228910.4368372746</v>
      </c>
      <c r="J97" s="1287">
        <f>SUM($H$20:H97)</f>
        <v>1698838.4393265885</v>
      </c>
      <c r="K97" s="1287">
        <f>SUM($G$20:G97)</f>
        <v>271089.56316272449</v>
      </c>
      <c r="L97" s="1288"/>
      <c r="N97" s="47">
        <f t="shared" si="27"/>
        <v>8</v>
      </c>
      <c r="O97" s="45">
        <f t="shared" si="44"/>
        <v>77</v>
      </c>
      <c r="P97" s="1265">
        <f t="shared" si="31"/>
        <v>48365</v>
      </c>
      <c r="Q97" s="1287">
        <f t="shared" si="32"/>
        <v>0</v>
      </c>
      <c r="R97" s="1287">
        <f t="shared" si="33"/>
        <v>0</v>
      </c>
      <c r="S97" s="1287">
        <f t="shared" si="34"/>
        <v>0</v>
      </c>
      <c r="T97" s="1287">
        <f t="shared" si="35"/>
        <v>0</v>
      </c>
      <c r="U97" s="1287">
        <f t="shared" si="45"/>
        <v>0</v>
      </c>
      <c r="V97" s="1287">
        <f>SUM($T$20:T97)</f>
        <v>0</v>
      </c>
      <c r="W97" s="1287">
        <f>SUM($S$20:S97)</f>
        <v>0</v>
      </c>
      <c r="X97" s="1288"/>
      <c r="Y97" s="1288"/>
      <c r="Z97" s="47">
        <f t="shared" si="28"/>
        <v>10</v>
      </c>
      <c r="AA97" s="45">
        <f t="shared" si="46"/>
        <v>77</v>
      </c>
      <c r="AB97" s="1265">
        <f t="shared" si="36"/>
        <v>49095</v>
      </c>
      <c r="AC97" s="1287">
        <f t="shared" si="37"/>
        <v>0</v>
      </c>
      <c r="AD97" s="1287">
        <f t="shared" si="38"/>
        <v>0</v>
      </c>
      <c r="AE97" s="1287">
        <f t="shared" si="39"/>
        <v>0</v>
      </c>
      <c r="AF97" s="1287">
        <f t="shared" si="40"/>
        <v>0</v>
      </c>
      <c r="AG97" s="1287">
        <f t="shared" si="47"/>
        <v>0</v>
      </c>
      <c r="AH97" s="1287">
        <f>SUM($AF$20:AF97)</f>
        <v>0</v>
      </c>
      <c r="AI97" s="1287">
        <f>SUM($AE$20:AE97)</f>
        <v>0</v>
      </c>
    </row>
    <row r="98" spans="2:35">
      <c r="B98" s="47">
        <f t="shared" si="41"/>
        <v>7</v>
      </c>
      <c r="C98" s="45">
        <f t="shared" si="42"/>
        <v>78</v>
      </c>
      <c r="D98" s="1265">
        <f t="shared" si="29"/>
        <v>48029</v>
      </c>
      <c r="E98" s="1287">
        <f t="shared" si="24"/>
        <v>4228910.4368372746</v>
      </c>
      <c r="F98" s="1287">
        <f t="shared" si="30"/>
        <v>26979.773631873853</v>
      </c>
      <c r="G98" s="1287">
        <f t="shared" si="25"/>
        <v>5835.2214476874788</v>
      </c>
      <c r="H98" s="1287">
        <f t="shared" si="26"/>
        <v>21144.552184186374</v>
      </c>
      <c r="I98" s="1287">
        <f t="shared" si="43"/>
        <v>4223075.215389587</v>
      </c>
      <c r="J98" s="1287">
        <f>SUM($H$20:H98)</f>
        <v>1719982.9915107749</v>
      </c>
      <c r="K98" s="1287">
        <f>SUM($G$20:G98)</f>
        <v>276924.78461041197</v>
      </c>
      <c r="L98" s="1288"/>
      <c r="N98" s="47">
        <f t="shared" si="27"/>
        <v>8</v>
      </c>
      <c r="O98" s="45">
        <f t="shared" si="44"/>
        <v>78</v>
      </c>
      <c r="P98" s="1265">
        <f t="shared" si="31"/>
        <v>48395</v>
      </c>
      <c r="Q98" s="1287">
        <f t="shared" si="32"/>
        <v>0</v>
      </c>
      <c r="R98" s="1287">
        <f t="shared" si="33"/>
        <v>0</v>
      </c>
      <c r="S98" s="1287">
        <f t="shared" si="34"/>
        <v>0</v>
      </c>
      <c r="T98" s="1287">
        <f t="shared" si="35"/>
        <v>0</v>
      </c>
      <c r="U98" s="1287">
        <f t="shared" si="45"/>
        <v>0</v>
      </c>
      <c r="V98" s="1287">
        <f>SUM($T$20:T98)</f>
        <v>0</v>
      </c>
      <c r="W98" s="1287">
        <f>SUM($S$20:S98)</f>
        <v>0</v>
      </c>
      <c r="X98" s="1288"/>
      <c r="Y98" s="1288"/>
      <c r="Z98" s="47">
        <f t="shared" si="28"/>
        <v>10</v>
      </c>
      <c r="AA98" s="45">
        <f t="shared" si="46"/>
        <v>78</v>
      </c>
      <c r="AB98" s="1265">
        <f t="shared" si="36"/>
        <v>49125</v>
      </c>
      <c r="AC98" s="1287">
        <f t="shared" si="37"/>
        <v>0</v>
      </c>
      <c r="AD98" s="1287">
        <f t="shared" si="38"/>
        <v>0</v>
      </c>
      <c r="AE98" s="1287">
        <f t="shared" si="39"/>
        <v>0</v>
      </c>
      <c r="AF98" s="1287">
        <f t="shared" si="40"/>
        <v>0</v>
      </c>
      <c r="AG98" s="1287">
        <f t="shared" si="47"/>
        <v>0</v>
      </c>
      <c r="AH98" s="1287">
        <f>SUM($AF$20:AF98)</f>
        <v>0</v>
      </c>
      <c r="AI98" s="1287">
        <f>SUM($AE$20:AE98)</f>
        <v>0</v>
      </c>
    </row>
    <row r="99" spans="2:35">
      <c r="B99" s="47">
        <f t="shared" si="41"/>
        <v>7</v>
      </c>
      <c r="C99" s="45">
        <f t="shared" si="42"/>
        <v>79</v>
      </c>
      <c r="D99" s="1265">
        <f t="shared" si="29"/>
        <v>48060</v>
      </c>
      <c r="E99" s="1287">
        <f t="shared" si="24"/>
        <v>4223075.215389587</v>
      </c>
      <c r="F99" s="1287">
        <f t="shared" si="30"/>
        <v>26979.773631873857</v>
      </c>
      <c r="G99" s="1287">
        <f t="shared" si="25"/>
        <v>5864.3975549259158</v>
      </c>
      <c r="H99" s="1287">
        <f t="shared" si="26"/>
        <v>21115.376076947941</v>
      </c>
      <c r="I99" s="1287">
        <f t="shared" si="43"/>
        <v>4217210.8178346613</v>
      </c>
      <c r="J99" s="1287">
        <f>SUM($H$20:H99)</f>
        <v>1741098.3675877228</v>
      </c>
      <c r="K99" s="1287">
        <f>SUM($G$20:G99)</f>
        <v>282789.1821653379</v>
      </c>
      <c r="L99" s="1288"/>
      <c r="N99" s="47">
        <f t="shared" si="27"/>
        <v>8</v>
      </c>
      <c r="O99" s="45">
        <f t="shared" si="44"/>
        <v>79</v>
      </c>
      <c r="P99" s="1265">
        <f t="shared" si="31"/>
        <v>48426</v>
      </c>
      <c r="Q99" s="1287">
        <f t="shared" si="32"/>
        <v>0</v>
      </c>
      <c r="R99" s="1287">
        <f t="shared" si="33"/>
        <v>0</v>
      </c>
      <c r="S99" s="1287">
        <f t="shared" si="34"/>
        <v>0</v>
      </c>
      <c r="T99" s="1287">
        <f t="shared" si="35"/>
        <v>0</v>
      </c>
      <c r="U99" s="1287">
        <f t="shared" si="45"/>
        <v>0</v>
      </c>
      <c r="V99" s="1287">
        <f>SUM($T$20:T99)</f>
        <v>0</v>
      </c>
      <c r="W99" s="1287">
        <f>SUM($S$20:S99)</f>
        <v>0</v>
      </c>
      <c r="X99" s="1288"/>
      <c r="Y99" s="1288"/>
      <c r="Z99" s="47">
        <f t="shared" si="28"/>
        <v>10</v>
      </c>
      <c r="AA99" s="45">
        <f t="shared" si="46"/>
        <v>79</v>
      </c>
      <c r="AB99" s="1265">
        <f t="shared" si="36"/>
        <v>49156</v>
      </c>
      <c r="AC99" s="1287">
        <f t="shared" si="37"/>
        <v>0</v>
      </c>
      <c r="AD99" s="1287">
        <f t="shared" si="38"/>
        <v>0</v>
      </c>
      <c r="AE99" s="1287">
        <f t="shared" si="39"/>
        <v>0</v>
      </c>
      <c r="AF99" s="1287">
        <f t="shared" si="40"/>
        <v>0</v>
      </c>
      <c r="AG99" s="1287">
        <f t="shared" si="47"/>
        <v>0</v>
      </c>
      <c r="AH99" s="1287">
        <f>SUM($AF$20:AF99)</f>
        <v>0</v>
      </c>
      <c r="AI99" s="1287">
        <f>SUM($AE$20:AE99)</f>
        <v>0</v>
      </c>
    </row>
    <row r="100" spans="2:35">
      <c r="B100" s="47">
        <f t="shared" si="41"/>
        <v>7</v>
      </c>
      <c r="C100" s="45">
        <f t="shared" si="42"/>
        <v>80</v>
      </c>
      <c r="D100" s="1265">
        <f t="shared" si="29"/>
        <v>48091</v>
      </c>
      <c r="E100" s="1287">
        <f t="shared" si="24"/>
        <v>4217210.8178346613</v>
      </c>
      <c r="F100" s="1287">
        <f t="shared" si="30"/>
        <v>26979.773631873853</v>
      </c>
      <c r="G100" s="1287">
        <f t="shared" si="25"/>
        <v>5893.7195427005463</v>
      </c>
      <c r="H100" s="1287">
        <f t="shared" si="26"/>
        <v>21086.054089173307</v>
      </c>
      <c r="I100" s="1287">
        <f t="shared" si="43"/>
        <v>4211317.0982919605</v>
      </c>
      <c r="J100" s="1287">
        <f>SUM($H$20:H100)</f>
        <v>1762184.421676896</v>
      </c>
      <c r="K100" s="1287">
        <f>SUM($G$20:G100)</f>
        <v>288682.90170803847</v>
      </c>
      <c r="L100" s="1288"/>
      <c r="N100" s="47">
        <f t="shared" si="27"/>
        <v>8</v>
      </c>
      <c r="O100" s="45">
        <f t="shared" si="44"/>
        <v>80</v>
      </c>
      <c r="P100" s="1265">
        <f t="shared" si="31"/>
        <v>48457</v>
      </c>
      <c r="Q100" s="1287">
        <f t="shared" si="32"/>
        <v>0</v>
      </c>
      <c r="R100" s="1287">
        <f t="shared" si="33"/>
        <v>0</v>
      </c>
      <c r="S100" s="1287">
        <f t="shared" si="34"/>
        <v>0</v>
      </c>
      <c r="T100" s="1287">
        <f t="shared" si="35"/>
        <v>0</v>
      </c>
      <c r="U100" s="1287">
        <f t="shared" si="45"/>
        <v>0</v>
      </c>
      <c r="V100" s="1287">
        <f>SUM($T$20:T100)</f>
        <v>0</v>
      </c>
      <c r="W100" s="1287">
        <f>SUM($S$20:S100)</f>
        <v>0</v>
      </c>
      <c r="X100" s="1288"/>
      <c r="Y100" s="1288"/>
      <c r="Z100" s="47">
        <f t="shared" si="28"/>
        <v>10</v>
      </c>
      <c r="AA100" s="45">
        <f t="shared" si="46"/>
        <v>80</v>
      </c>
      <c r="AB100" s="1265">
        <f t="shared" si="36"/>
        <v>49187</v>
      </c>
      <c r="AC100" s="1287">
        <f t="shared" si="37"/>
        <v>0</v>
      </c>
      <c r="AD100" s="1287">
        <f t="shared" si="38"/>
        <v>0</v>
      </c>
      <c r="AE100" s="1287">
        <f t="shared" si="39"/>
        <v>0</v>
      </c>
      <c r="AF100" s="1287">
        <f t="shared" si="40"/>
        <v>0</v>
      </c>
      <c r="AG100" s="1287">
        <f t="shared" si="47"/>
        <v>0</v>
      </c>
      <c r="AH100" s="1287">
        <f>SUM($AF$20:AF100)</f>
        <v>0</v>
      </c>
      <c r="AI100" s="1287">
        <f>SUM($AE$20:AE100)</f>
        <v>0</v>
      </c>
    </row>
    <row r="101" spans="2:35">
      <c r="B101" s="47">
        <f t="shared" si="41"/>
        <v>7</v>
      </c>
      <c r="C101" s="45">
        <f t="shared" si="42"/>
        <v>81</v>
      </c>
      <c r="D101" s="1265">
        <f t="shared" si="29"/>
        <v>48121</v>
      </c>
      <c r="E101" s="1287">
        <f t="shared" si="24"/>
        <v>4211317.0982919605</v>
      </c>
      <c r="F101" s="1287">
        <f t="shared" si="30"/>
        <v>26979.77363187385</v>
      </c>
      <c r="G101" s="1287">
        <f t="shared" si="25"/>
        <v>5923.1881404140477</v>
      </c>
      <c r="H101" s="1287">
        <f t="shared" si="26"/>
        <v>21056.585491459802</v>
      </c>
      <c r="I101" s="1287">
        <f t="shared" si="43"/>
        <v>4205393.9101515468</v>
      </c>
      <c r="J101" s="1287">
        <f>SUM($H$20:H101)</f>
        <v>1783241.0071683559</v>
      </c>
      <c r="K101" s="1287">
        <f>SUM($G$20:G101)</f>
        <v>294606.08984845254</v>
      </c>
      <c r="L101" s="1288"/>
      <c r="N101" s="47">
        <f t="shared" si="27"/>
        <v>8</v>
      </c>
      <c r="O101" s="45">
        <f t="shared" si="44"/>
        <v>81</v>
      </c>
      <c r="P101" s="1265">
        <f t="shared" si="31"/>
        <v>48487</v>
      </c>
      <c r="Q101" s="1287">
        <f t="shared" si="32"/>
        <v>0</v>
      </c>
      <c r="R101" s="1287">
        <f t="shared" si="33"/>
        <v>0</v>
      </c>
      <c r="S101" s="1287">
        <f t="shared" si="34"/>
        <v>0</v>
      </c>
      <c r="T101" s="1287">
        <f t="shared" si="35"/>
        <v>0</v>
      </c>
      <c r="U101" s="1287">
        <f t="shared" si="45"/>
        <v>0</v>
      </c>
      <c r="V101" s="1287">
        <f>SUM($T$20:T101)</f>
        <v>0</v>
      </c>
      <c r="W101" s="1287">
        <f>SUM($S$20:S101)</f>
        <v>0</v>
      </c>
      <c r="X101" s="1288"/>
      <c r="Y101" s="1288"/>
      <c r="Z101" s="47">
        <f t="shared" si="28"/>
        <v>10</v>
      </c>
      <c r="AA101" s="45">
        <f t="shared" si="46"/>
        <v>81</v>
      </c>
      <c r="AB101" s="1265">
        <f t="shared" si="36"/>
        <v>49217</v>
      </c>
      <c r="AC101" s="1287">
        <f t="shared" si="37"/>
        <v>0</v>
      </c>
      <c r="AD101" s="1287">
        <f t="shared" si="38"/>
        <v>0</v>
      </c>
      <c r="AE101" s="1287">
        <f t="shared" si="39"/>
        <v>0</v>
      </c>
      <c r="AF101" s="1287">
        <f t="shared" si="40"/>
        <v>0</v>
      </c>
      <c r="AG101" s="1287">
        <f t="shared" si="47"/>
        <v>0</v>
      </c>
      <c r="AH101" s="1287">
        <f>SUM($AF$20:AF101)</f>
        <v>0</v>
      </c>
      <c r="AI101" s="1287">
        <f>SUM($AE$20:AE101)</f>
        <v>0</v>
      </c>
    </row>
    <row r="102" spans="2:35">
      <c r="B102" s="47">
        <f t="shared" si="41"/>
        <v>7</v>
      </c>
      <c r="C102" s="45">
        <f t="shared" si="42"/>
        <v>82</v>
      </c>
      <c r="D102" s="1265">
        <f t="shared" si="29"/>
        <v>48152</v>
      </c>
      <c r="E102" s="1287">
        <f t="shared" si="24"/>
        <v>4205393.9101515468</v>
      </c>
      <c r="F102" s="1287">
        <f t="shared" si="30"/>
        <v>26979.773631873853</v>
      </c>
      <c r="G102" s="1287">
        <f t="shared" si="25"/>
        <v>5952.8040811161181</v>
      </c>
      <c r="H102" s="1287">
        <f t="shared" si="26"/>
        <v>21026.969550757734</v>
      </c>
      <c r="I102" s="1287">
        <f t="shared" si="43"/>
        <v>4199441.1060704309</v>
      </c>
      <c r="J102" s="1287">
        <f>SUM($H$20:H102)</f>
        <v>1804267.9767191135</v>
      </c>
      <c r="K102" s="1287">
        <f>SUM($G$20:G102)</f>
        <v>300558.89392956864</v>
      </c>
      <c r="L102" s="1288"/>
      <c r="N102" s="47">
        <f t="shared" si="27"/>
        <v>8</v>
      </c>
      <c r="O102" s="45">
        <f t="shared" si="44"/>
        <v>82</v>
      </c>
      <c r="P102" s="1265">
        <f t="shared" si="31"/>
        <v>48518</v>
      </c>
      <c r="Q102" s="1287">
        <f t="shared" si="32"/>
        <v>0</v>
      </c>
      <c r="R102" s="1287">
        <f t="shared" si="33"/>
        <v>0</v>
      </c>
      <c r="S102" s="1287">
        <f t="shared" si="34"/>
        <v>0</v>
      </c>
      <c r="T102" s="1287">
        <f t="shared" si="35"/>
        <v>0</v>
      </c>
      <c r="U102" s="1287">
        <f t="shared" si="45"/>
        <v>0</v>
      </c>
      <c r="V102" s="1287">
        <f>SUM($T$20:T102)</f>
        <v>0</v>
      </c>
      <c r="W102" s="1287">
        <f>SUM($S$20:S102)</f>
        <v>0</v>
      </c>
      <c r="X102" s="1288"/>
      <c r="Y102" s="1288"/>
      <c r="Z102" s="47">
        <f t="shared" si="28"/>
        <v>10</v>
      </c>
      <c r="AA102" s="45">
        <f t="shared" si="46"/>
        <v>82</v>
      </c>
      <c r="AB102" s="1265">
        <f t="shared" si="36"/>
        <v>49248</v>
      </c>
      <c r="AC102" s="1287">
        <f t="shared" si="37"/>
        <v>0</v>
      </c>
      <c r="AD102" s="1287">
        <f t="shared" si="38"/>
        <v>0</v>
      </c>
      <c r="AE102" s="1287">
        <f t="shared" si="39"/>
        <v>0</v>
      </c>
      <c r="AF102" s="1287">
        <f t="shared" si="40"/>
        <v>0</v>
      </c>
      <c r="AG102" s="1287">
        <f t="shared" si="47"/>
        <v>0</v>
      </c>
      <c r="AH102" s="1287">
        <f>SUM($AF$20:AF102)</f>
        <v>0</v>
      </c>
      <c r="AI102" s="1287">
        <f>SUM($AE$20:AE102)</f>
        <v>0</v>
      </c>
    </row>
    <row r="103" spans="2:35">
      <c r="B103" s="47">
        <f t="shared" si="41"/>
        <v>7</v>
      </c>
      <c r="C103" s="45">
        <f t="shared" si="42"/>
        <v>83</v>
      </c>
      <c r="D103" s="1265">
        <f t="shared" si="29"/>
        <v>48182</v>
      </c>
      <c r="E103" s="1287">
        <f t="shared" si="24"/>
        <v>4199441.1060704309</v>
      </c>
      <c r="F103" s="1287">
        <f t="shared" si="30"/>
        <v>26979.773631873853</v>
      </c>
      <c r="G103" s="1287">
        <f t="shared" si="25"/>
        <v>5982.5681015216987</v>
      </c>
      <c r="H103" s="1287">
        <f t="shared" si="26"/>
        <v>20997.205530352156</v>
      </c>
      <c r="I103" s="1287">
        <f t="shared" si="43"/>
        <v>4193458.5379689094</v>
      </c>
      <c r="J103" s="1287">
        <f>SUM($H$20:H103)</f>
        <v>1825265.1822494657</v>
      </c>
      <c r="K103" s="1287">
        <f>SUM($G$20:G103)</f>
        <v>306541.46203109034</v>
      </c>
      <c r="L103" s="1288"/>
      <c r="N103" s="47">
        <f t="shared" si="27"/>
        <v>8</v>
      </c>
      <c r="O103" s="45">
        <f t="shared" si="44"/>
        <v>83</v>
      </c>
      <c r="P103" s="1265">
        <f t="shared" si="31"/>
        <v>48548</v>
      </c>
      <c r="Q103" s="1287">
        <f t="shared" si="32"/>
        <v>0</v>
      </c>
      <c r="R103" s="1287">
        <f t="shared" si="33"/>
        <v>0</v>
      </c>
      <c r="S103" s="1287">
        <f t="shared" si="34"/>
        <v>0</v>
      </c>
      <c r="T103" s="1287">
        <f t="shared" si="35"/>
        <v>0</v>
      </c>
      <c r="U103" s="1287">
        <f t="shared" si="45"/>
        <v>0</v>
      </c>
      <c r="V103" s="1287">
        <f>SUM($T$20:T103)</f>
        <v>0</v>
      </c>
      <c r="W103" s="1287">
        <f>SUM($S$20:S103)</f>
        <v>0</v>
      </c>
      <c r="X103" s="1288"/>
      <c r="Y103" s="1288"/>
      <c r="Z103" s="47">
        <f t="shared" si="28"/>
        <v>10</v>
      </c>
      <c r="AA103" s="45">
        <f t="shared" si="46"/>
        <v>83</v>
      </c>
      <c r="AB103" s="1265">
        <f t="shared" si="36"/>
        <v>49278</v>
      </c>
      <c r="AC103" s="1287">
        <f t="shared" si="37"/>
        <v>0</v>
      </c>
      <c r="AD103" s="1287">
        <f t="shared" si="38"/>
        <v>0</v>
      </c>
      <c r="AE103" s="1287">
        <f t="shared" si="39"/>
        <v>0</v>
      </c>
      <c r="AF103" s="1287">
        <f t="shared" si="40"/>
        <v>0</v>
      </c>
      <c r="AG103" s="1287">
        <f t="shared" si="47"/>
        <v>0</v>
      </c>
      <c r="AH103" s="1287">
        <f>SUM($AF$20:AF103)</f>
        <v>0</v>
      </c>
      <c r="AI103" s="1287">
        <f>SUM($AE$20:AE103)</f>
        <v>0</v>
      </c>
    </row>
    <row r="104" spans="2:35">
      <c r="B104" s="47">
        <f t="shared" si="41"/>
        <v>7</v>
      </c>
      <c r="C104" s="45">
        <f t="shared" si="42"/>
        <v>84</v>
      </c>
      <c r="D104" s="1265">
        <f t="shared" si="29"/>
        <v>48213</v>
      </c>
      <c r="E104" s="1287">
        <f t="shared" si="24"/>
        <v>4193458.5379689094</v>
      </c>
      <c r="F104" s="1287">
        <f t="shared" si="30"/>
        <v>26979.77363187385</v>
      </c>
      <c r="G104" s="1287">
        <f t="shared" si="25"/>
        <v>6012.4809420293068</v>
      </c>
      <c r="H104" s="1287">
        <f t="shared" si="26"/>
        <v>20967.292689844544</v>
      </c>
      <c r="I104" s="1287">
        <f t="shared" si="43"/>
        <v>4187446.0570268799</v>
      </c>
      <c r="J104" s="1287">
        <f>SUM($H$20:H104)</f>
        <v>1846232.4749393102</v>
      </c>
      <c r="K104" s="1287">
        <f>SUM($G$20:G104)</f>
        <v>312553.94297311967</v>
      </c>
      <c r="L104" s="1288"/>
      <c r="N104" s="47">
        <f t="shared" si="27"/>
        <v>8</v>
      </c>
      <c r="O104" s="45">
        <f t="shared" si="44"/>
        <v>84</v>
      </c>
      <c r="P104" s="1265">
        <f t="shared" si="31"/>
        <v>48579</v>
      </c>
      <c r="Q104" s="1287">
        <f t="shared" si="32"/>
        <v>0</v>
      </c>
      <c r="R104" s="1287">
        <f t="shared" si="33"/>
        <v>0</v>
      </c>
      <c r="S104" s="1287">
        <f t="shared" si="34"/>
        <v>0</v>
      </c>
      <c r="T104" s="1287">
        <f t="shared" si="35"/>
        <v>0</v>
      </c>
      <c r="U104" s="1287">
        <f t="shared" si="45"/>
        <v>0</v>
      </c>
      <c r="V104" s="1287">
        <f>SUM($T$20:T104)</f>
        <v>0</v>
      </c>
      <c r="W104" s="1287">
        <f>SUM($S$20:S104)</f>
        <v>0</v>
      </c>
      <c r="X104" s="1288"/>
      <c r="Y104" s="1288"/>
      <c r="Z104" s="47">
        <f t="shared" si="28"/>
        <v>10</v>
      </c>
      <c r="AA104" s="45">
        <f t="shared" si="46"/>
        <v>84</v>
      </c>
      <c r="AB104" s="1265">
        <f t="shared" si="36"/>
        <v>49309</v>
      </c>
      <c r="AC104" s="1287">
        <f t="shared" si="37"/>
        <v>0</v>
      </c>
      <c r="AD104" s="1287">
        <f t="shared" si="38"/>
        <v>0</v>
      </c>
      <c r="AE104" s="1287">
        <f t="shared" si="39"/>
        <v>0</v>
      </c>
      <c r="AF104" s="1287">
        <f t="shared" si="40"/>
        <v>0</v>
      </c>
      <c r="AG104" s="1287">
        <f t="shared" si="47"/>
        <v>0</v>
      </c>
      <c r="AH104" s="1287">
        <f>SUM($AF$20:AF104)</f>
        <v>0</v>
      </c>
      <c r="AI104" s="1287">
        <f>SUM($AE$20:AE104)</f>
        <v>0</v>
      </c>
    </row>
    <row r="105" spans="2:35">
      <c r="B105" s="47">
        <f t="shared" si="41"/>
        <v>8</v>
      </c>
      <c r="C105" s="45">
        <f t="shared" si="42"/>
        <v>85</v>
      </c>
      <c r="D105" s="1265">
        <f t="shared" si="29"/>
        <v>48244</v>
      </c>
      <c r="E105" s="1287">
        <f t="shared" si="24"/>
        <v>4187446.0570268799</v>
      </c>
      <c r="F105" s="1287">
        <f t="shared" si="30"/>
        <v>26979.77363187385</v>
      </c>
      <c r="G105" s="1287">
        <f t="shared" si="25"/>
        <v>6042.5433467394532</v>
      </c>
      <c r="H105" s="1287">
        <f t="shared" si="26"/>
        <v>20937.230285134396</v>
      </c>
      <c r="I105" s="1287">
        <f t="shared" si="43"/>
        <v>4181403.5136801405</v>
      </c>
      <c r="J105" s="1287">
        <f>SUM($H$20:H105)</f>
        <v>1867169.7052244446</v>
      </c>
      <c r="K105" s="1287">
        <f>SUM($G$20:G105)</f>
        <v>318596.4863198591</v>
      </c>
      <c r="L105" s="1288"/>
      <c r="N105" s="47">
        <f t="shared" si="27"/>
        <v>9</v>
      </c>
      <c r="O105" s="45">
        <f t="shared" si="44"/>
        <v>85</v>
      </c>
      <c r="P105" s="1265">
        <f t="shared" si="31"/>
        <v>48610</v>
      </c>
      <c r="Q105" s="1287">
        <f t="shared" si="32"/>
        <v>0</v>
      </c>
      <c r="R105" s="1287">
        <f t="shared" si="33"/>
        <v>0</v>
      </c>
      <c r="S105" s="1287">
        <f t="shared" si="34"/>
        <v>0</v>
      </c>
      <c r="T105" s="1287">
        <f t="shared" si="35"/>
        <v>0</v>
      </c>
      <c r="U105" s="1287">
        <f t="shared" si="45"/>
        <v>0</v>
      </c>
      <c r="V105" s="1287">
        <f>SUM($T$20:T105)</f>
        <v>0</v>
      </c>
      <c r="W105" s="1287">
        <f>SUM($S$20:S105)</f>
        <v>0</v>
      </c>
      <c r="X105" s="1288"/>
      <c r="Y105" s="1288"/>
      <c r="Z105" s="47">
        <f t="shared" si="28"/>
        <v>11</v>
      </c>
      <c r="AA105" s="45">
        <f t="shared" si="46"/>
        <v>85</v>
      </c>
      <c r="AB105" s="1265">
        <f t="shared" si="36"/>
        <v>49340</v>
      </c>
      <c r="AC105" s="1287">
        <f t="shared" si="37"/>
        <v>0</v>
      </c>
      <c r="AD105" s="1287">
        <f t="shared" si="38"/>
        <v>0</v>
      </c>
      <c r="AE105" s="1287">
        <f t="shared" si="39"/>
        <v>0</v>
      </c>
      <c r="AF105" s="1287">
        <f t="shared" si="40"/>
        <v>0</v>
      </c>
      <c r="AG105" s="1287">
        <f t="shared" si="47"/>
        <v>0</v>
      </c>
      <c r="AH105" s="1287">
        <f>SUM($AF$20:AF105)</f>
        <v>0</v>
      </c>
      <c r="AI105" s="1287">
        <f>SUM($AE$20:AE105)</f>
        <v>0</v>
      </c>
    </row>
    <row r="106" spans="2:35">
      <c r="B106" s="47">
        <f t="shared" si="41"/>
        <v>8</v>
      </c>
      <c r="C106" s="45">
        <f t="shared" si="42"/>
        <v>86</v>
      </c>
      <c r="D106" s="1265">
        <f t="shared" si="29"/>
        <v>48273</v>
      </c>
      <c r="E106" s="1287">
        <f t="shared" si="24"/>
        <v>4181403.5136801405</v>
      </c>
      <c r="F106" s="1287">
        <f t="shared" si="30"/>
        <v>26979.773631873853</v>
      </c>
      <c r="G106" s="1287">
        <f t="shared" si="25"/>
        <v>6072.7560634731499</v>
      </c>
      <c r="H106" s="1287">
        <f t="shared" si="26"/>
        <v>20907.017568400704</v>
      </c>
      <c r="I106" s="1287">
        <f t="shared" si="43"/>
        <v>4175330.7576166675</v>
      </c>
      <c r="J106" s="1287">
        <f>SUM($H$20:H106)</f>
        <v>1888076.7227928452</v>
      </c>
      <c r="K106" s="1287">
        <f>SUM($G$20:G106)</f>
        <v>324669.24238333228</v>
      </c>
      <c r="L106" s="1288"/>
      <c r="N106" s="47">
        <f t="shared" si="27"/>
        <v>9</v>
      </c>
      <c r="O106" s="45">
        <f t="shared" si="44"/>
        <v>86</v>
      </c>
      <c r="P106" s="1265">
        <f t="shared" si="31"/>
        <v>48638</v>
      </c>
      <c r="Q106" s="1287">
        <f t="shared" si="32"/>
        <v>0</v>
      </c>
      <c r="R106" s="1287">
        <f t="shared" si="33"/>
        <v>0</v>
      </c>
      <c r="S106" s="1287">
        <f t="shared" si="34"/>
        <v>0</v>
      </c>
      <c r="T106" s="1287">
        <f t="shared" si="35"/>
        <v>0</v>
      </c>
      <c r="U106" s="1287">
        <f t="shared" si="45"/>
        <v>0</v>
      </c>
      <c r="V106" s="1287">
        <f>SUM($T$20:T106)</f>
        <v>0</v>
      </c>
      <c r="W106" s="1287">
        <f>SUM($S$20:S106)</f>
        <v>0</v>
      </c>
      <c r="X106" s="1288"/>
      <c r="Y106" s="1288"/>
      <c r="Z106" s="47">
        <f t="shared" si="28"/>
        <v>11</v>
      </c>
      <c r="AA106" s="45">
        <f t="shared" si="46"/>
        <v>86</v>
      </c>
      <c r="AB106" s="1265">
        <f t="shared" si="36"/>
        <v>49368</v>
      </c>
      <c r="AC106" s="1287">
        <f t="shared" si="37"/>
        <v>0</v>
      </c>
      <c r="AD106" s="1287">
        <f t="shared" si="38"/>
        <v>0</v>
      </c>
      <c r="AE106" s="1287">
        <f t="shared" si="39"/>
        <v>0</v>
      </c>
      <c r="AF106" s="1287">
        <f t="shared" si="40"/>
        <v>0</v>
      </c>
      <c r="AG106" s="1287">
        <f t="shared" si="47"/>
        <v>0</v>
      </c>
      <c r="AH106" s="1287">
        <f>SUM($AF$20:AF106)</f>
        <v>0</v>
      </c>
      <c r="AI106" s="1287">
        <f>SUM($AE$20:AE106)</f>
        <v>0</v>
      </c>
    </row>
    <row r="107" spans="2:35">
      <c r="B107" s="47">
        <f t="shared" si="41"/>
        <v>8</v>
      </c>
      <c r="C107" s="45">
        <f t="shared" si="42"/>
        <v>87</v>
      </c>
      <c r="D107" s="1265">
        <f t="shared" si="29"/>
        <v>48304</v>
      </c>
      <c r="E107" s="1287">
        <f t="shared" si="24"/>
        <v>4175330.7576166675</v>
      </c>
      <c r="F107" s="1287">
        <f t="shared" si="30"/>
        <v>26979.773631873853</v>
      </c>
      <c r="G107" s="1287">
        <f t="shared" si="25"/>
        <v>6103.1198437905177</v>
      </c>
      <c r="H107" s="1287">
        <f t="shared" si="26"/>
        <v>20876.653788083335</v>
      </c>
      <c r="I107" s="1287">
        <f t="shared" si="43"/>
        <v>4169227.6377728772</v>
      </c>
      <c r="J107" s="1287">
        <f>SUM($H$20:H107)</f>
        <v>1908953.3765809285</v>
      </c>
      <c r="K107" s="1287">
        <f>SUM($G$20:G107)</f>
        <v>330772.36222712282</v>
      </c>
      <c r="L107" s="1288"/>
      <c r="N107" s="47">
        <f t="shared" si="27"/>
        <v>9</v>
      </c>
      <c r="O107" s="45">
        <f t="shared" si="44"/>
        <v>87</v>
      </c>
      <c r="P107" s="1265">
        <f t="shared" si="31"/>
        <v>48669</v>
      </c>
      <c r="Q107" s="1287">
        <f t="shared" si="32"/>
        <v>0</v>
      </c>
      <c r="R107" s="1287">
        <f t="shared" si="33"/>
        <v>0</v>
      </c>
      <c r="S107" s="1287">
        <f t="shared" si="34"/>
        <v>0</v>
      </c>
      <c r="T107" s="1287">
        <f t="shared" si="35"/>
        <v>0</v>
      </c>
      <c r="U107" s="1287">
        <f t="shared" si="45"/>
        <v>0</v>
      </c>
      <c r="V107" s="1287">
        <f>SUM($T$20:T107)</f>
        <v>0</v>
      </c>
      <c r="W107" s="1287">
        <f>SUM($S$20:S107)</f>
        <v>0</v>
      </c>
      <c r="X107" s="1288"/>
      <c r="Y107" s="1288"/>
      <c r="Z107" s="47">
        <f t="shared" si="28"/>
        <v>11</v>
      </c>
      <c r="AA107" s="45">
        <f t="shared" si="46"/>
        <v>87</v>
      </c>
      <c r="AB107" s="1265">
        <f t="shared" si="36"/>
        <v>49399</v>
      </c>
      <c r="AC107" s="1287">
        <f t="shared" si="37"/>
        <v>0</v>
      </c>
      <c r="AD107" s="1287">
        <f t="shared" si="38"/>
        <v>0</v>
      </c>
      <c r="AE107" s="1287">
        <f t="shared" si="39"/>
        <v>0</v>
      </c>
      <c r="AF107" s="1287">
        <f t="shared" si="40"/>
        <v>0</v>
      </c>
      <c r="AG107" s="1287">
        <f t="shared" si="47"/>
        <v>0</v>
      </c>
      <c r="AH107" s="1287">
        <f>SUM($AF$20:AF107)</f>
        <v>0</v>
      </c>
      <c r="AI107" s="1287">
        <f>SUM($AE$20:AE107)</f>
        <v>0</v>
      </c>
    </row>
    <row r="108" spans="2:35">
      <c r="B108" s="47">
        <f t="shared" si="41"/>
        <v>8</v>
      </c>
      <c r="C108" s="45">
        <f t="shared" si="42"/>
        <v>88</v>
      </c>
      <c r="D108" s="1265">
        <f t="shared" si="29"/>
        <v>48334</v>
      </c>
      <c r="E108" s="1287">
        <f t="shared" si="24"/>
        <v>4169227.6377728772</v>
      </c>
      <c r="F108" s="1287">
        <f t="shared" si="30"/>
        <v>26979.773631873853</v>
      </c>
      <c r="G108" s="1287">
        <f t="shared" si="25"/>
        <v>6133.6354430094689</v>
      </c>
      <c r="H108" s="1287">
        <f t="shared" si="26"/>
        <v>20846.138188864385</v>
      </c>
      <c r="I108" s="1287">
        <f t="shared" si="43"/>
        <v>4163094.0023298678</v>
      </c>
      <c r="J108" s="1287">
        <f>SUM($H$20:H108)</f>
        <v>1929799.5147697928</v>
      </c>
      <c r="K108" s="1287">
        <f>SUM($G$20:G108)</f>
        <v>336905.99767013232</v>
      </c>
      <c r="L108" s="1288"/>
      <c r="N108" s="47">
        <f t="shared" si="27"/>
        <v>9</v>
      </c>
      <c r="O108" s="45">
        <f t="shared" si="44"/>
        <v>88</v>
      </c>
      <c r="P108" s="1265">
        <f t="shared" si="31"/>
        <v>48699</v>
      </c>
      <c r="Q108" s="1287">
        <f t="shared" si="32"/>
        <v>0</v>
      </c>
      <c r="R108" s="1287">
        <f t="shared" si="33"/>
        <v>0</v>
      </c>
      <c r="S108" s="1287">
        <f t="shared" si="34"/>
        <v>0</v>
      </c>
      <c r="T108" s="1287">
        <f t="shared" si="35"/>
        <v>0</v>
      </c>
      <c r="U108" s="1287">
        <f t="shared" si="45"/>
        <v>0</v>
      </c>
      <c r="V108" s="1287">
        <f>SUM($T$20:T108)</f>
        <v>0</v>
      </c>
      <c r="W108" s="1287">
        <f>SUM($S$20:S108)</f>
        <v>0</v>
      </c>
      <c r="X108" s="1288"/>
      <c r="Y108" s="1288"/>
      <c r="Z108" s="47">
        <f t="shared" si="28"/>
        <v>11</v>
      </c>
      <c r="AA108" s="45">
        <f t="shared" si="46"/>
        <v>88</v>
      </c>
      <c r="AB108" s="1265">
        <f t="shared" si="36"/>
        <v>49429</v>
      </c>
      <c r="AC108" s="1287">
        <f t="shared" si="37"/>
        <v>0</v>
      </c>
      <c r="AD108" s="1287">
        <f t="shared" si="38"/>
        <v>0</v>
      </c>
      <c r="AE108" s="1287">
        <f t="shared" si="39"/>
        <v>0</v>
      </c>
      <c r="AF108" s="1287">
        <f t="shared" si="40"/>
        <v>0</v>
      </c>
      <c r="AG108" s="1287">
        <f t="shared" si="47"/>
        <v>0</v>
      </c>
      <c r="AH108" s="1287">
        <f>SUM($AF$20:AF108)</f>
        <v>0</v>
      </c>
      <c r="AI108" s="1287">
        <f>SUM($AE$20:AE108)</f>
        <v>0</v>
      </c>
    </row>
    <row r="109" spans="2:35">
      <c r="B109" s="47">
        <f t="shared" si="41"/>
        <v>8</v>
      </c>
      <c r="C109" s="45">
        <f t="shared" si="42"/>
        <v>89</v>
      </c>
      <c r="D109" s="1265">
        <f t="shared" si="29"/>
        <v>48365</v>
      </c>
      <c r="E109" s="1287">
        <f t="shared" si="24"/>
        <v>4163094.0023298678</v>
      </c>
      <c r="F109" s="1287">
        <f t="shared" si="30"/>
        <v>26979.77363187385</v>
      </c>
      <c r="G109" s="1287">
        <f t="shared" si="25"/>
        <v>6164.3036202245175</v>
      </c>
      <c r="H109" s="1287">
        <f t="shared" si="26"/>
        <v>20815.470011649333</v>
      </c>
      <c r="I109" s="1287">
        <f t="shared" si="43"/>
        <v>4156929.6987096434</v>
      </c>
      <c r="J109" s="1287">
        <f>SUM($H$20:H109)</f>
        <v>1950614.9847814422</v>
      </c>
      <c r="K109" s="1287">
        <f>SUM($G$20:G109)</f>
        <v>343070.30129035685</v>
      </c>
      <c r="L109" s="1288"/>
      <c r="N109" s="47">
        <f t="shared" si="27"/>
        <v>9</v>
      </c>
      <c r="O109" s="45">
        <f t="shared" si="44"/>
        <v>89</v>
      </c>
      <c r="P109" s="1265">
        <f t="shared" si="31"/>
        <v>48730</v>
      </c>
      <c r="Q109" s="1287">
        <f t="shared" si="32"/>
        <v>0</v>
      </c>
      <c r="R109" s="1287">
        <f t="shared" si="33"/>
        <v>0</v>
      </c>
      <c r="S109" s="1287">
        <f t="shared" si="34"/>
        <v>0</v>
      </c>
      <c r="T109" s="1287">
        <f t="shared" si="35"/>
        <v>0</v>
      </c>
      <c r="U109" s="1287">
        <f t="shared" si="45"/>
        <v>0</v>
      </c>
      <c r="V109" s="1287">
        <f>SUM($T$20:T109)</f>
        <v>0</v>
      </c>
      <c r="W109" s="1287">
        <f>SUM($S$20:S109)</f>
        <v>0</v>
      </c>
      <c r="X109" s="1288"/>
      <c r="Y109" s="1288"/>
      <c r="Z109" s="47">
        <f t="shared" si="28"/>
        <v>11</v>
      </c>
      <c r="AA109" s="45">
        <f t="shared" si="46"/>
        <v>89</v>
      </c>
      <c r="AB109" s="1265">
        <f t="shared" si="36"/>
        <v>49460</v>
      </c>
      <c r="AC109" s="1287">
        <f t="shared" si="37"/>
        <v>0</v>
      </c>
      <c r="AD109" s="1287">
        <f t="shared" si="38"/>
        <v>0</v>
      </c>
      <c r="AE109" s="1287">
        <f t="shared" si="39"/>
        <v>0</v>
      </c>
      <c r="AF109" s="1287">
        <f t="shared" si="40"/>
        <v>0</v>
      </c>
      <c r="AG109" s="1287">
        <f t="shared" si="47"/>
        <v>0</v>
      </c>
      <c r="AH109" s="1287">
        <f>SUM($AF$20:AF109)</f>
        <v>0</v>
      </c>
      <c r="AI109" s="1287">
        <f>SUM($AE$20:AE109)</f>
        <v>0</v>
      </c>
    </row>
    <row r="110" spans="2:35">
      <c r="B110" s="47">
        <f t="shared" si="41"/>
        <v>8</v>
      </c>
      <c r="C110" s="45">
        <f t="shared" si="42"/>
        <v>90</v>
      </c>
      <c r="D110" s="1265">
        <f t="shared" si="29"/>
        <v>48395</v>
      </c>
      <c r="E110" s="1287">
        <f t="shared" si="24"/>
        <v>4156929.6987096434</v>
      </c>
      <c r="F110" s="1287">
        <f t="shared" si="30"/>
        <v>26979.77363187385</v>
      </c>
      <c r="G110" s="1287">
        <f t="shared" si="25"/>
        <v>6195.1251383256385</v>
      </c>
      <c r="H110" s="1287">
        <f t="shared" si="26"/>
        <v>20784.648493548211</v>
      </c>
      <c r="I110" s="1287">
        <f t="shared" si="43"/>
        <v>4150734.5735713178</v>
      </c>
      <c r="J110" s="1287">
        <f>SUM($H$20:H110)</f>
        <v>1971399.6332749904</v>
      </c>
      <c r="K110" s="1287">
        <f>SUM($G$20:G110)</f>
        <v>349265.42642868246</v>
      </c>
      <c r="L110" s="1288"/>
      <c r="N110" s="47">
        <f t="shared" si="27"/>
        <v>9</v>
      </c>
      <c r="O110" s="45">
        <f t="shared" si="44"/>
        <v>90</v>
      </c>
      <c r="P110" s="1265">
        <f t="shared" si="31"/>
        <v>48760</v>
      </c>
      <c r="Q110" s="1287">
        <f t="shared" si="32"/>
        <v>0</v>
      </c>
      <c r="R110" s="1287">
        <f t="shared" si="33"/>
        <v>0</v>
      </c>
      <c r="S110" s="1287">
        <f t="shared" si="34"/>
        <v>0</v>
      </c>
      <c r="T110" s="1287">
        <f t="shared" si="35"/>
        <v>0</v>
      </c>
      <c r="U110" s="1287">
        <f t="shared" si="45"/>
        <v>0</v>
      </c>
      <c r="V110" s="1287">
        <f>SUM($T$20:T110)</f>
        <v>0</v>
      </c>
      <c r="W110" s="1287">
        <f>SUM($S$20:S110)</f>
        <v>0</v>
      </c>
      <c r="X110" s="1288"/>
      <c r="Y110" s="1288"/>
      <c r="Z110" s="47">
        <f t="shared" si="28"/>
        <v>11</v>
      </c>
      <c r="AA110" s="45">
        <f t="shared" si="46"/>
        <v>90</v>
      </c>
      <c r="AB110" s="1265">
        <f t="shared" si="36"/>
        <v>49490</v>
      </c>
      <c r="AC110" s="1287">
        <f t="shared" si="37"/>
        <v>0</v>
      </c>
      <c r="AD110" s="1287">
        <f t="shared" si="38"/>
        <v>0</v>
      </c>
      <c r="AE110" s="1287">
        <f t="shared" si="39"/>
        <v>0</v>
      </c>
      <c r="AF110" s="1287">
        <f t="shared" si="40"/>
        <v>0</v>
      </c>
      <c r="AG110" s="1287">
        <f t="shared" si="47"/>
        <v>0</v>
      </c>
      <c r="AH110" s="1287">
        <f>SUM($AF$20:AF110)</f>
        <v>0</v>
      </c>
      <c r="AI110" s="1287">
        <f>SUM($AE$20:AE110)</f>
        <v>0</v>
      </c>
    </row>
    <row r="111" spans="2:35">
      <c r="B111" s="47">
        <f t="shared" si="41"/>
        <v>8</v>
      </c>
      <c r="C111" s="45">
        <f t="shared" si="42"/>
        <v>91</v>
      </c>
      <c r="D111" s="1265">
        <f t="shared" si="29"/>
        <v>48426</v>
      </c>
      <c r="E111" s="1287">
        <f t="shared" si="24"/>
        <v>4150734.5735713178</v>
      </c>
      <c r="F111" s="1287">
        <f t="shared" si="30"/>
        <v>26979.773631873853</v>
      </c>
      <c r="G111" s="1287">
        <f t="shared" si="25"/>
        <v>6226.1007640172684</v>
      </c>
      <c r="H111" s="1287">
        <f t="shared" si="26"/>
        <v>20753.672867856585</v>
      </c>
      <c r="I111" s="1287">
        <f t="shared" si="43"/>
        <v>4144508.4728073007</v>
      </c>
      <c r="J111" s="1287">
        <f>SUM($H$20:H111)</f>
        <v>1992153.3061428471</v>
      </c>
      <c r="K111" s="1287">
        <f>SUM($G$20:G111)</f>
        <v>355491.52719269972</v>
      </c>
      <c r="L111" s="1288"/>
      <c r="N111" s="47">
        <f t="shared" si="27"/>
        <v>9</v>
      </c>
      <c r="O111" s="45">
        <f t="shared" si="44"/>
        <v>91</v>
      </c>
      <c r="P111" s="1265">
        <f t="shared" si="31"/>
        <v>48791</v>
      </c>
      <c r="Q111" s="1287">
        <f t="shared" si="32"/>
        <v>0</v>
      </c>
      <c r="R111" s="1287">
        <f t="shared" si="33"/>
        <v>0</v>
      </c>
      <c r="S111" s="1287">
        <f t="shared" si="34"/>
        <v>0</v>
      </c>
      <c r="T111" s="1287">
        <f t="shared" si="35"/>
        <v>0</v>
      </c>
      <c r="U111" s="1287">
        <f t="shared" si="45"/>
        <v>0</v>
      </c>
      <c r="V111" s="1287">
        <f>SUM($T$20:T111)</f>
        <v>0</v>
      </c>
      <c r="W111" s="1287">
        <f>SUM($S$20:S111)</f>
        <v>0</v>
      </c>
      <c r="X111" s="1288"/>
      <c r="Y111" s="1288"/>
      <c r="Z111" s="47">
        <f t="shared" si="28"/>
        <v>11</v>
      </c>
      <c r="AA111" s="45">
        <f t="shared" si="46"/>
        <v>91</v>
      </c>
      <c r="AB111" s="1265">
        <f t="shared" si="36"/>
        <v>49521</v>
      </c>
      <c r="AC111" s="1287">
        <f t="shared" si="37"/>
        <v>0</v>
      </c>
      <c r="AD111" s="1287">
        <f t="shared" si="38"/>
        <v>0</v>
      </c>
      <c r="AE111" s="1287">
        <f t="shared" si="39"/>
        <v>0</v>
      </c>
      <c r="AF111" s="1287">
        <f t="shared" si="40"/>
        <v>0</v>
      </c>
      <c r="AG111" s="1287">
        <f t="shared" si="47"/>
        <v>0</v>
      </c>
      <c r="AH111" s="1287">
        <f>SUM($AF$20:AF111)</f>
        <v>0</v>
      </c>
      <c r="AI111" s="1287">
        <f>SUM($AE$20:AE111)</f>
        <v>0</v>
      </c>
    </row>
    <row r="112" spans="2:35">
      <c r="B112" s="47">
        <f t="shared" si="41"/>
        <v>8</v>
      </c>
      <c r="C112" s="45">
        <f t="shared" si="42"/>
        <v>92</v>
      </c>
      <c r="D112" s="1265">
        <f t="shared" si="29"/>
        <v>48457</v>
      </c>
      <c r="E112" s="1287">
        <f t="shared" si="24"/>
        <v>4144508.4728073007</v>
      </c>
      <c r="F112" s="1287">
        <f t="shared" si="30"/>
        <v>26979.773631873853</v>
      </c>
      <c r="G112" s="1287">
        <f t="shared" si="25"/>
        <v>6257.2312678373537</v>
      </c>
      <c r="H112" s="1287">
        <f t="shared" si="26"/>
        <v>20722.542364036501</v>
      </c>
      <c r="I112" s="1287">
        <f t="shared" si="43"/>
        <v>4138251.2415394634</v>
      </c>
      <c r="J112" s="1287">
        <f>SUM($H$20:H112)</f>
        <v>2012875.8485068835</v>
      </c>
      <c r="K112" s="1287">
        <f>SUM($G$20:G112)</f>
        <v>361748.75846053706</v>
      </c>
      <c r="L112" s="1288"/>
      <c r="N112" s="47">
        <f t="shared" si="27"/>
        <v>9</v>
      </c>
      <c r="O112" s="45">
        <f t="shared" si="44"/>
        <v>92</v>
      </c>
      <c r="P112" s="1265">
        <f t="shared" si="31"/>
        <v>48822</v>
      </c>
      <c r="Q112" s="1287">
        <f t="shared" si="32"/>
        <v>0</v>
      </c>
      <c r="R112" s="1287">
        <f t="shared" si="33"/>
        <v>0</v>
      </c>
      <c r="S112" s="1287">
        <f t="shared" si="34"/>
        <v>0</v>
      </c>
      <c r="T112" s="1287">
        <f t="shared" si="35"/>
        <v>0</v>
      </c>
      <c r="U112" s="1287">
        <f t="shared" si="45"/>
        <v>0</v>
      </c>
      <c r="V112" s="1287">
        <f>SUM($T$20:T112)</f>
        <v>0</v>
      </c>
      <c r="W112" s="1287">
        <f>SUM($S$20:S112)</f>
        <v>0</v>
      </c>
      <c r="X112" s="1288"/>
      <c r="Y112" s="1288"/>
      <c r="Z112" s="47">
        <f t="shared" si="28"/>
        <v>11</v>
      </c>
      <c r="AA112" s="45">
        <f t="shared" si="46"/>
        <v>92</v>
      </c>
      <c r="AB112" s="1265">
        <f t="shared" si="36"/>
        <v>49552</v>
      </c>
      <c r="AC112" s="1287">
        <f t="shared" si="37"/>
        <v>0</v>
      </c>
      <c r="AD112" s="1287">
        <f t="shared" si="38"/>
        <v>0</v>
      </c>
      <c r="AE112" s="1287">
        <f t="shared" si="39"/>
        <v>0</v>
      </c>
      <c r="AF112" s="1287">
        <f t="shared" si="40"/>
        <v>0</v>
      </c>
      <c r="AG112" s="1287">
        <f t="shared" si="47"/>
        <v>0</v>
      </c>
      <c r="AH112" s="1287">
        <f>SUM($AF$20:AF112)</f>
        <v>0</v>
      </c>
      <c r="AI112" s="1287">
        <f>SUM($AE$20:AE112)</f>
        <v>0</v>
      </c>
    </row>
    <row r="113" spans="2:35">
      <c r="B113" s="47">
        <f t="shared" si="41"/>
        <v>8</v>
      </c>
      <c r="C113" s="45">
        <f t="shared" si="42"/>
        <v>93</v>
      </c>
      <c r="D113" s="1265">
        <f t="shared" si="29"/>
        <v>48487</v>
      </c>
      <c r="E113" s="1287">
        <f t="shared" si="24"/>
        <v>4138251.2415394634</v>
      </c>
      <c r="F113" s="1287">
        <f t="shared" si="30"/>
        <v>26979.773631873853</v>
      </c>
      <c r="G113" s="1287">
        <f t="shared" si="25"/>
        <v>6288.5174241765417</v>
      </c>
      <c r="H113" s="1287">
        <f t="shared" si="26"/>
        <v>20691.256207697312</v>
      </c>
      <c r="I113" s="1287">
        <f t="shared" si="43"/>
        <v>4131962.724115287</v>
      </c>
      <c r="J113" s="1287">
        <f>SUM($H$20:H113)</f>
        <v>2033567.1047145808</v>
      </c>
      <c r="K113" s="1287">
        <f>SUM($G$20:G113)</f>
        <v>368037.27588471363</v>
      </c>
      <c r="L113" s="1288"/>
      <c r="N113" s="47">
        <f t="shared" si="27"/>
        <v>9</v>
      </c>
      <c r="O113" s="45">
        <f t="shared" si="44"/>
        <v>93</v>
      </c>
      <c r="P113" s="1265">
        <f t="shared" si="31"/>
        <v>48852</v>
      </c>
      <c r="Q113" s="1287">
        <f t="shared" si="32"/>
        <v>0</v>
      </c>
      <c r="R113" s="1287">
        <f t="shared" si="33"/>
        <v>0</v>
      </c>
      <c r="S113" s="1287">
        <f t="shared" si="34"/>
        <v>0</v>
      </c>
      <c r="T113" s="1287">
        <f t="shared" si="35"/>
        <v>0</v>
      </c>
      <c r="U113" s="1287">
        <f t="shared" si="45"/>
        <v>0</v>
      </c>
      <c r="V113" s="1287">
        <f>SUM($T$20:T113)</f>
        <v>0</v>
      </c>
      <c r="W113" s="1287">
        <f>SUM($S$20:S113)</f>
        <v>0</v>
      </c>
      <c r="X113" s="1288"/>
      <c r="Y113" s="1288"/>
      <c r="Z113" s="47">
        <f t="shared" si="28"/>
        <v>11</v>
      </c>
      <c r="AA113" s="45">
        <f t="shared" si="46"/>
        <v>93</v>
      </c>
      <c r="AB113" s="1265">
        <f t="shared" si="36"/>
        <v>49582</v>
      </c>
      <c r="AC113" s="1287">
        <f t="shared" si="37"/>
        <v>0</v>
      </c>
      <c r="AD113" s="1287">
        <f t="shared" si="38"/>
        <v>0</v>
      </c>
      <c r="AE113" s="1287">
        <f t="shared" si="39"/>
        <v>0</v>
      </c>
      <c r="AF113" s="1287">
        <f t="shared" si="40"/>
        <v>0</v>
      </c>
      <c r="AG113" s="1287">
        <f t="shared" si="47"/>
        <v>0</v>
      </c>
      <c r="AH113" s="1287">
        <f>SUM($AF$20:AF113)</f>
        <v>0</v>
      </c>
      <c r="AI113" s="1287">
        <f>SUM($AE$20:AE113)</f>
        <v>0</v>
      </c>
    </row>
    <row r="114" spans="2:35">
      <c r="B114" s="47">
        <f t="shared" si="41"/>
        <v>8</v>
      </c>
      <c r="C114" s="45">
        <f t="shared" si="42"/>
        <v>94</v>
      </c>
      <c r="D114" s="1265">
        <f t="shared" si="29"/>
        <v>48518</v>
      </c>
      <c r="E114" s="1287">
        <f t="shared" si="24"/>
        <v>4131962.724115287</v>
      </c>
      <c r="F114" s="1287">
        <f t="shared" si="30"/>
        <v>26979.773631873853</v>
      </c>
      <c r="G114" s="1287">
        <f t="shared" si="25"/>
        <v>6319.960011297424</v>
      </c>
      <c r="H114" s="1287">
        <f t="shared" si="26"/>
        <v>20659.813620576428</v>
      </c>
      <c r="I114" s="1287">
        <f t="shared" si="43"/>
        <v>4125642.7641039896</v>
      </c>
      <c r="J114" s="1287">
        <f>SUM($H$20:H114)</f>
        <v>2054226.9183351572</v>
      </c>
      <c r="K114" s="1287">
        <f>SUM($G$20:G114)</f>
        <v>374357.23589601106</v>
      </c>
      <c r="L114" s="1288"/>
      <c r="N114" s="47">
        <f t="shared" si="27"/>
        <v>9</v>
      </c>
      <c r="O114" s="45">
        <f t="shared" si="44"/>
        <v>94</v>
      </c>
      <c r="P114" s="1265">
        <f t="shared" si="31"/>
        <v>48883</v>
      </c>
      <c r="Q114" s="1287">
        <f t="shared" si="32"/>
        <v>0</v>
      </c>
      <c r="R114" s="1287">
        <f t="shared" si="33"/>
        <v>0</v>
      </c>
      <c r="S114" s="1287">
        <f t="shared" si="34"/>
        <v>0</v>
      </c>
      <c r="T114" s="1287">
        <f t="shared" si="35"/>
        <v>0</v>
      </c>
      <c r="U114" s="1287">
        <f t="shared" si="45"/>
        <v>0</v>
      </c>
      <c r="V114" s="1287">
        <f>SUM($T$20:T114)</f>
        <v>0</v>
      </c>
      <c r="W114" s="1287">
        <f>SUM($S$20:S114)</f>
        <v>0</v>
      </c>
      <c r="X114" s="1288"/>
      <c r="Y114" s="1288"/>
      <c r="Z114" s="47">
        <f t="shared" si="28"/>
        <v>11</v>
      </c>
      <c r="AA114" s="45">
        <f t="shared" si="46"/>
        <v>94</v>
      </c>
      <c r="AB114" s="1265">
        <f t="shared" si="36"/>
        <v>49613</v>
      </c>
      <c r="AC114" s="1287">
        <f t="shared" si="37"/>
        <v>0</v>
      </c>
      <c r="AD114" s="1287">
        <f t="shared" si="38"/>
        <v>0</v>
      </c>
      <c r="AE114" s="1287">
        <f t="shared" si="39"/>
        <v>0</v>
      </c>
      <c r="AF114" s="1287">
        <f t="shared" si="40"/>
        <v>0</v>
      </c>
      <c r="AG114" s="1287">
        <f t="shared" si="47"/>
        <v>0</v>
      </c>
      <c r="AH114" s="1287">
        <f>SUM($AF$20:AF114)</f>
        <v>0</v>
      </c>
      <c r="AI114" s="1287">
        <f>SUM($AE$20:AE114)</f>
        <v>0</v>
      </c>
    </row>
    <row r="115" spans="2:35">
      <c r="B115" s="47">
        <f t="shared" si="41"/>
        <v>8</v>
      </c>
      <c r="C115" s="45">
        <f t="shared" si="42"/>
        <v>95</v>
      </c>
      <c r="D115" s="1265">
        <f t="shared" si="29"/>
        <v>48548</v>
      </c>
      <c r="E115" s="1287">
        <f t="shared" si="24"/>
        <v>4125642.7641039896</v>
      </c>
      <c r="F115" s="1287">
        <f t="shared" si="30"/>
        <v>26979.773631873853</v>
      </c>
      <c r="G115" s="1287">
        <f t="shared" si="25"/>
        <v>6351.5598113539108</v>
      </c>
      <c r="H115" s="1287">
        <f t="shared" si="26"/>
        <v>20628.213820519944</v>
      </c>
      <c r="I115" s="1287">
        <f t="shared" si="43"/>
        <v>4119291.2042926359</v>
      </c>
      <c r="J115" s="1287">
        <f>SUM($H$20:H115)</f>
        <v>2074855.1321556771</v>
      </c>
      <c r="K115" s="1287">
        <f>SUM($G$20:G115)</f>
        <v>380708.79570736497</v>
      </c>
      <c r="L115" s="1288"/>
      <c r="N115" s="47">
        <f t="shared" si="27"/>
        <v>9</v>
      </c>
      <c r="O115" s="45">
        <f t="shared" si="44"/>
        <v>95</v>
      </c>
      <c r="P115" s="1265">
        <f t="shared" si="31"/>
        <v>48913</v>
      </c>
      <c r="Q115" s="1287">
        <f t="shared" si="32"/>
        <v>0</v>
      </c>
      <c r="R115" s="1287">
        <f t="shared" si="33"/>
        <v>0</v>
      </c>
      <c r="S115" s="1287">
        <f t="shared" si="34"/>
        <v>0</v>
      </c>
      <c r="T115" s="1287">
        <f t="shared" si="35"/>
        <v>0</v>
      </c>
      <c r="U115" s="1287">
        <f t="shared" si="45"/>
        <v>0</v>
      </c>
      <c r="V115" s="1287">
        <f>SUM($T$20:T115)</f>
        <v>0</v>
      </c>
      <c r="W115" s="1287">
        <f>SUM($S$20:S115)</f>
        <v>0</v>
      </c>
      <c r="X115" s="1288"/>
      <c r="Y115" s="1288"/>
      <c r="Z115" s="47">
        <f t="shared" si="28"/>
        <v>11</v>
      </c>
      <c r="AA115" s="45">
        <f t="shared" si="46"/>
        <v>95</v>
      </c>
      <c r="AB115" s="1265">
        <f t="shared" si="36"/>
        <v>49643</v>
      </c>
      <c r="AC115" s="1287">
        <f t="shared" si="37"/>
        <v>0</v>
      </c>
      <c r="AD115" s="1287">
        <f t="shared" si="38"/>
        <v>0</v>
      </c>
      <c r="AE115" s="1287">
        <f t="shared" si="39"/>
        <v>0</v>
      </c>
      <c r="AF115" s="1287">
        <f t="shared" si="40"/>
        <v>0</v>
      </c>
      <c r="AG115" s="1287">
        <f t="shared" si="47"/>
        <v>0</v>
      </c>
      <c r="AH115" s="1287">
        <f>SUM($AF$20:AF115)</f>
        <v>0</v>
      </c>
      <c r="AI115" s="1287">
        <f>SUM($AE$20:AE115)</f>
        <v>0</v>
      </c>
    </row>
    <row r="116" spans="2:35">
      <c r="B116" s="47">
        <f t="shared" si="41"/>
        <v>8</v>
      </c>
      <c r="C116" s="45">
        <f t="shared" si="42"/>
        <v>96</v>
      </c>
      <c r="D116" s="1265">
        <f t="shared" si="29"/>
        <v>48579</v>
      </c>
      <c r="E116" s="1287">
        <f t="shared" si="24"/>
        <v>4119291.2042926359</v>
      </c>
      <c r="F116" s="1287">
        <f t="shared" si="30"/>
        <v>26979.773631873853</v>
      </c>
      <c r="G116" s="1287">
        <f t="shared" si="25"/>
        <v>6383.3176104106806</v>
      </c>
      <c r="H116" s="1287">
        <f t="shared" si="26"/>
        <v>20596.456021463171</v>
      </c>
      <c r="I116" s="1287">
        <f t="shared" si="43"/>
        <v>4112907.8866822254</v>
      </c>
      <c r="J116" s="1287">
        <f>SUM($H$20:H116)</f>
        <v>2095451.5881771403</v>
      </c>
      <c r="K116" s="1287">
        <f>SUM($G$20:G116)</f>
        <v>387092.11331777566</v>
      </c>
      <c r="L116" s="1288"/>
      <c r="N116" s="47">
        <f t="shared" si="27"/>
        <v>9</v>
      </c>
      <c r="O116" s="45">
        <f t="shared" si="44"/>
        <v>96</v>
      </c>
      <c r="P116" s="1265">
        <f t="shared" si="31"/>
        <v>48944</v>
      </c>
      <c r="Q116" s="1287">
        <f t="shared" si="32"/>
        <v>0</v>
      </c>
      <c r="R116" s="1287">
        <f t="shared" si="33"/>
        <v>0</v>
      </c>
      <c r="S116" s="1287">
        <f t="shared" si="34"/>
        <v>0</v>
      </c>
      <c r="T116" s="1287">
        <f t="shared" si="35"/>
        <v>0</v>
      </c>
      <c r="U116" s="1287">
        <f t="shared" si="45"/>
        <v>0</v>
      </c>
      <c r="V116" s="1287">
        <f>SUM($T$20:T116)</f>
        <v>0</v>
      </c>
      <c r="W116" s="1287">
        <f>SUM($S$20:S116)</f>
        <v>0</v>
      </c>
      <c r="X116" s="1288"/>
      <c r="Y116" s="1288"/>
      <c r="Z116" s="47">
        <f t="shared" si="28"/>
        <v>11</v>
      </c>
      <c r="AA116" s="45">
        <f t="shared" si="46"/>
        <v>96</v>
      </c>
      <c r="AB116" s="1265">
        <f t="shared" si="36"/>
        <v>49674</v>
      </c>
      <c r="AC116" s="1287">
        <f t="shared" si="37"/>
        <v>0</v>
      </c>
      <c r="AD116" s="1287">
        <f t="shared" si="38"/>
        <v>0</v>
      </c>
      <c r="AE116" s="1287">
        <f t="shared" si="39"/>
        <v>0</v>
      </c>
      <c r="AF116" s="1287">
        <f t="shared" si="40"/>
        <v>0</v>
      </c>
      <c r="AG116" s="1287">
        <f t="shared" si="47"/>
        <v>0</v>
      </c>
      <c r="AH116" s="1287">
        <f>SUM($AF$20:AF116)</f>
        <v>0</v>
      </c>
      <c r="AI116" s="1287">
        <f>SUM($AE$20:AE116)</f>
        <v>0</v>
      </c>
    </row>
    <row r="117" spans="2:35">
      <c r="B117" s="47">
        <f t="shared" si="41"/>
        <v>9</v>
      </c>
      <c r="C117" s="45">
        <f t="shared" si="42"/>
        <v>97</v>
      </c>
      <c r="D117" s="1265">
        <f t="shared" si="29"/>
        <v>48610</v>
      </c>
      <c r="E117" s="1287">
        <f t="shared" si="24"/>
        <v>4112907.8866822254</v>
      </c>
      <c r="F117" s="1287">
        <f t="shared" si="30"/>
        <v>26979.773631873853</v>
      </c>
      <c r="G117" s="1287">
        <f t="shared" si="25"/>
        <v>6415.2341984627328</v>
      </c>
      <c r="H117" s="1287">
        <f t="shared" si="26"/>
        <v>20564.539433411119</v>
      </c>
      <c r="I117" s="1287">
        <f t="shared" si="43"/>
        <v>4106492.6524837627</v>
      </c>
      <c r="J117" s="1287">
        <f>SUM($H$20:H117)</f>
        <v>2116016.1276105517</v>
      </c>
      <c r="K117" s="1287">
        <f>SUM($G$20:G117)</f>
        <v>393507.3475162384</v>
      </c>
      <c r="L117" s="1288"/>
      <c r="N117" s="47">
        <f t="shared" si="27"/>
        <v>10</v>
      </c>
      <c r="O117" s="45">
        <f t="shared" si="44"/>
        <v>97</v>
      </c>
      <c r="P117" s="1265">
        <f t="shared" si="31"/>
        <v>48975</v>
      </c>
      <c r="Q117" s="1287">
        <f t="shared" si="32"/>
        <v>0</v>
      </c>
      <c r="R117" s="1287">
        <f t="shared" si="33"/>
        <v>0</v>
      </c>
      <c r="S117" s="1287">
        <f t="shared" si="34"/>
        <v>0</v>
      </c>
      <c r="T117" s="1287">
        <f t="shared" si="35"/>
        <v>0</v>
      </c>
      <c r="U117" s="1287">
        <f t="shared" si="45"/>
        <v>0</v>
      </c>
      <c r="V117" s="1287">
        <f>SUM($T$20:T117)</f>
        <v>0</v>
      </c>
      <c r="W117" s="1287">
        <f>SUM($S$20:S117)</f>
        <v>0</v>
      </c>
      <c r="X117" s="1288"/>
      <c r="Y117" s="1288"/>
      <c r="Z117" s="47">
        <f t="shared" si="28"/>
        <v>12</v>
      </c>
      <c r="AA117" s="45">
        <f t="shared" si="46"/>
        <v>97</v>
      </c>
      <c r="AB117" s="1265">
        <f t="shared" si="36"/>
        <v>49705</v>
      </c>
      <c r="AC117" s="1287">
        <f t="shared" si="37"/>
        <v>0</v>
      </c>
      <c r="AD117" s="1287">
        <f t="shared" si="38"/>
        <v>0</v>
      </c>
      <c r="AE117" s="1287">
        <f t="shared" si="39"/>
        <v>0</v>
      </c>
      <c r="AF117" s="1287">
        <f t="shared" si="40"/>
        <v>0</v>
      </c>
      <c r="AG117" s="1287">
        <f t="shared" si="47"/>
        <v>0</v>
      </c>
      <c r="AH117" s="1287">
        <f>SUM($AF$20:AF117)</f>
        <v>0</v>
      </c>
      <c r="AI117" s="1287">
        <f>SUM($AE$20:AE117)</f>
        <v>0</v>
      </c>
    </row>
    <row r="118" spans="2:35">
      <c r="B118" s="47">
        <f t="shared" si="41"/>
        <v>9</v>
      </c>
      <c r="C118" s="45">
        <f t="shared" si="42"/>
        <v>98</v>
      </c>
      <c r="D118" s="1265">
        <f t="shared" si="29"/>
        <v>48638</v>
      </c>
      <c r="E118" s="1287">
        <f t="shared" si="24"/>
        <v>4106492.6524837627</v>
      </c>
      <c r="F118" s="1287">
        <f t="shared" si="30"/>
        <v>26979.773631873853</v>
      </c>
      <c r="G118" s="1287">
        <f t="shared" si="25"/>
        <v>6447.3103694550473</v>
      </c>
      <c r="H118" s="1287">
        <f t="shared" si="26"/>
        <v>20532.463262418805</v>
      </c>
      <c r="I118" s="1287">
        <f t="shared" si="43"/>
        <v>4100045.3421143075</v>
      </c>
      <c r="J118" s="1287">
        <f>SUM($H$20:H118)</f>
        <v>2136548.5908729704</v>
      </c>
      <c r="K118" s="1287">
        <f>SUM($G$20:G118)</f>
        <v>399954.65788569342</v>
      </c>
      <c r="L118" s="1288"/>
      <c r="N118" s="47">
        <f t="shared" si="27"/>
        <v>10</v>
      </c>
      <c r="O118" s="45">
        <f t="shared" si="44"/>
        <v>98</v>
      </c>
      <c r="P118" s="1265">
        <f t="shared" si="31"/>
        <v>49003</v>
      </c>
      <c r="Q118" s="1287">
        <f t="shared" si="32"/>
        <v>0</v>
      </c>
      <c r="R118" s="1287">
        <f t="shared" si="33"/>
        <v>0</v>
      </c>
      <c r="S118" s="1287">
        <f t="shared" si="34"/>
        <v>0</v>
      </c>
      <c r="T118" s="1287">
        <f t="shared" si="35"/>
        <v>0</v>
      </c>
      <c r="U118" s="1287">
        <f t="shared" si="45"/>
        <v>0</v>
      </c>
      <c r="V118" s="1287">
        <f>SUM($T$20:T118)</f>
        <v>0</v>
      </c>
      <c r="W118" s="1287">
        <f>SUM($S$20:S118)</f>
        <v>0</v>
      </c>
      <c r="X118" s="1288"/>
      <c r="Y118" s="1288"/>
      <c r="Z118" s="47">
        <f t="shared" si="28"/>
        <v>12</v>
      </c>
      <c r="AA118" s="45">
        <f t="shared" si="46"/>
        <v>98</v>
      </c>
      <c r="AB118" s="1265">
        <f t="shared" si="36"/>
        <v>49734</v>
      </c>
      <c r="AC118" s="1287">
        <f t="shared" si="37"/>
        <v>0</v>
      </c>
      <c r="AD118" s="1287">
        <f t="shared" si="38"/>
        <v>0</v>
      </c>
      <c r="AE118" s="1287">
        <f t="shared" si="39"/>
        <v>0</v>
      </c>
      <c r="AF118" s="1287">
        <f t="shared" si="40"/>
        <v>0</v>
      </c>
      <c r="AG118" s="1287">
        <f t="shared" si="47"/>
        <v>0</v>
      </c>
      <c r="AH118" s="1287">
        <f>SUM($AF$20:AF118)</f>
        <v>0</v>
      </c>
      <c r="AI118" s="1287">
        <f>SUM($AE$20:AE118)</f>
        <v>0</v>
      </c>
    </row>
    <row r="119" spans="2:35">
      <c r="B119" s="47">
        <f t="shared" si="41"/>
        <v>9</v>
      </c>
      <c r="C119" s="45">
        <f t="shared" si="42"/>
        <v>99</v>
      </c>
      <c r="D119" s="1265">
        <f t="shared" si="29"/>
        <v>48669</v>
      </c>
      <c r="E119" s="1287">
        <f t="shared" si="24"/>
        <v>4100045.3421143075</v>
      </c>
      <c r="F119" s="1287">
        <f t="shared" si="30"/>
        <v>26979.773631873853</v>
      </c>
      <c r="G119" s="1287">
        <f t="shared" si="25"/>
        <v>6479.5469213023225</v>
      </c>
      <c r="H119" s="1287">
        <f t="shared" si="26"/>
        <v>20500.226710571529</v>
      </c>
      <c r="I119" s="1287">
        <f t="shared" si="43"/>
        <v>4093565.7951930054</v>
      </c>
      <c r="J119" s="1287">
        <f>SUM($H$20:H119)</f>
        <v>2157048.8175835419</v>
      </c>
      <c r="K119" s="1287">
        <f>SUM($G$20:G119)</f>
        <v>406434.20480699575</v>
      </c>
      <c r="L119" s="1288"/>
      <c r="N119" s="47">
        <f t="shared" si="27"/>
        <v>10</v>
      </c>
      <c r="O119" s="45">
        <f t="shared" si="44"/>
        <v>99</v>
      </c>
      <c r="P119" s="1265">
        <f t="shared" si="31"/>
        <v>49034</v>
      </c>
      <c r="Q119" s="1287">
        <f t="shared" si="32"/>
        <v>0</v>
      </c>
      <c r="R119" s="1287">
        <f t="shared" si="33"/>
        <v>0</v>
      </c>
      <c r="S119" s="1287">
        <f t="shared" si="34"/>
        <v>0</v>
      </c>
      <c r="T119" s="1287">
        <f t="shared" si="35"/>
        <v>0</v>
      </c>
      <c r="U119" s="1287">
        <f t="shared" si="45"/>
        <v>0</v>
      </c>
      <c r="V119" s="1287">
        <f>SUM($T$20:T119)</f>
        <v>0</v>
      </c>
      <c r="W119" s="1287">
        <f>SUM($S$20:S119)</f>
        <v>0</v>
      </c>
      <c r="X119" s="1288"/>
      <c r="Y119" s="1288"/>
      <c r="Z119" s="47">
        <f t="shared" si="28"/>
        <v>12</v>
      </c>
      <c r="AA119" s="45">
        <f t="shared" si="46"/>
        <v>99</v>
      </c>
      <c r="AB119" s="1265">
        <f t="shared" si="36"/>
        <v>49765</v>
      </c>
      <c r="AC119" s="1287">
        <f t="shared" si="37"/>
        <v>0</v>
      </c>
      <c r="AD119" s="1287">
        <f t="shared" si="38"/>
        <v>0</v>
      </c>
      <c r="AE119" s="1287">
        <f t="shared" si="39"/>
        <v>0</v>
      </c>
      <c r="AF119" s="1287">
        <f t="shared" si="40"/>
        <v>0</v>
      </c>
      <c r="AG119" s="1287">
        <f t="shared" si="47"/>
        <v>0</v>
      </c>
      <c r="AH119" s="1287">
        <f>SUM($AF$20:AF119)</f>
        <v>0</v>
      </c>
      <c r="AI119" s="1287">
        <f>SUM($AE$20:AE119)</f>
        <v>0</v>
      </c>
    </row>
    <row r="120" spans="2:35">
      <c r="B120" s="47">
        <f t="shared" si="41"/>
        <v>9</v>
      </c>
      <c r="C120" s="45">
        <f t="shared" si="42"/>
        <v>100</v>
      </c>
      <c r="D120" s="1265">
        <f t="shared" si="29"/>
        <v>48699</v>
      </c>
      <c r="E120" s="1287">
        <f t="shared" si="24"/>
        <v>4093565.7951930054</v>
      </c>
      <c r="F120" s="1287">
        <f t="shared" si="30"/>
        <v>26979.773631873857</v>
      </c>
      <c r="G120" s="1287">
        <f t="shared" si="25"/>
        <v>6511.9446559088356</v>
      </c>
      <c r="H120" s="1287">
        <f t="shared" si="26"/>
        <v>20467.828975965022</v>
      </c>
      <c r="I120" s="1287">
        <f t="shared" si="43"/>
        <v>4087053.8505370966</v>
      </c>
      <c r="J120" s="1287">
        <f>SUM($H$20:H120)</f>
        <v>2177516.6465595067</v>
      </c>
      <c r="K120" s="1287">
        <f>SUM($G$20:G120)</f>
        <v>412946.14946290461</v>
      </c>
      <c r="L120" s="1288"/>
      <c r="N120" s="47">
        <f t="shared" si="27"/>
        <v>10</v>
      </c>
      <c r="O120" s="45">
        <f t="shared" si="44"/>
        <v>100</v>
      </c>
      <c r="P120" s="1265">
        <f t="shared" si="31"/>
        <v>49064</v>
      </c>
      <c r="Q120" s="1287">
        <f t="shared" si="32"/>
        <v>0</v>
      </c>
      <c r="R120" s="1287">
        <f t="shared" si="33"/>
        <v>0</v>
      </c>
      <c r="S120" s="1287">
        <f t="shared" si="34"/>
        <v>0</v>
      </c>
      <c r="T120" s="1287">
        <f t="shared" si="35"/>
        <v>0</v>
      </c>
      <c r="U120" s="1287">
        <f t="shared" si="45"/>
        <v>0</v>
      </c>
      <c r="V120" s="1287">
        <f>SUM($T$20:T120)</f>
        <v>0</v>
      </c>
      <c r="W120" s="1287">
        <f>SUM($S$20:S120)</f>
        <v>0</v>
      </c>
      <c r="X120" s="1288"/>
      <c r="Y120" s="1288"/>
      <c r="Z120" s="47">
        <f t="shared" si="28"/>
        <v>12</v>
      </c>
      <c r="AA120" s="45">
        <f t="shared" si="46"/>
        <v>100</v>
      </c>
      <c r="AB120" s="1265">
        <f t="shared" si="36"/>
        <v>49795</v>
      </c>
      <c r="AC120" s="1287">
        <f t="shared" si="37"/>
        <v>0</v>
      </c>
      <c r="AD120" s="1287">
        <f t="shared" si="38"/>
        <v>0</v>
      </c>
      <c r="AE120" s="1287">
        <f t="shared" si="39"/>
        <v>0</v>
      </c>
      <c r="AF120" s="1287">
        <f t="shared" si="40"/>
        <v>0</v>
      </c>
      <c r="AG120" s="1287">
        <f t="shared" si="47"/>
        <v>0</v>
      </c>
      <c r="AH120" s="1287">
        <f>SUM($AF$20:AF120)</f>
        <v>0</v>
      </c>
      <c r="AI120" s="1287">
        <f>SUM($AE$20:AE120)</f>
        <v>0</v>
      </c>
    </row>
    <row r="121" spans="2:35">
      <c r="B121" s="47">
        <f t="shared" si="41"/>
        <v>9</v>
      </c>
      <c r="C121" s="45">
        <f t="shared" si="42"/>
        <v>101</v>
      </c>
      <c r="D121" s="1265">
        <f t="shared" si="29"/>
        <v>48730</v>
      </c>
      <c r="E121" s="1287">
        <f t="shared" si="24"/>
        <v>4087053.8505370966</v>
      </c>
      <c r="F121" s="1287">
        <f t="shared" si="30"/>
        <v>26979.773631873853</v>
      </c>
      <c r="G121" s="1287">
        <f t="shared" si="25"/>
        <v>6544.5043791883782</v>
      </c>
      <c r="H121" s="1287">
        <f t="shared" si="26"/>
        <v>20435.269252685477</v>
      </c>
      <c r="I121" s="1287">
        <f t="shared" si="43"/>
        <v>4080509.3461579084</v>
      </c>
      <c r="J121" s="1287">
        <f>SUM($H$20:H121)</f>
        <v>2197951.915812192</v>
      </c>
      <c r="K121" s="1287">
        <f>SUM($G$20:G121)</f>
        <v>419490.65384209296</v>
      </c>
      <c r="L121" s="1288"/>
      <c r="N121" s="47">
        <f t="shared" si="27"/>
        <v>10</v>
      </c>
      <c r="O121" s="45">
        <f t="shared" si="44"/>
        <v>101</v>
      </c>
      <c r="P121" s="1265">
        <f t="shared" si="31"/>
        <v>49095</v>
      </c>
      <c r="Q121" s="1287">
        <f t="shared" si="32"/>
        <v>0</v>
      </c>
      <c r="R121" s="1287">
        <f t="shared" si="33"/>
        <v>0</v>
      </c>
      <c r="S121" s="1287">
        <f t="shared" si="34"/>
        <v>0</v>
      </c>
      <c r="T121" s="1287">
        <f t="shared" si="35"/>
        <v>0</v>
      </c>
      <c r="U121" s="1287">
        <f t="shared" si="45"/>
        <v>0</v>
      </c>
      <c r="V121" s="1287">
        <f>SUM($T$20:T121)</f>
        <v>0</v>
      </c>
      <c r="W121" s="1287">
        <f>SUM($S$20:S121)</f>
        <v>0</v>
      </c>
      <c r="X121" s="1288"/>
      <c r="Y121" s="1288"/>
      <c r="Z121" s="47">
        <f t="shared" si="28"/>
        <v>12</v>
      </c>
      <c r="AA121" s="45">
        <f t="shared" si="46"/>
        <v>101</v>
      </c>
      <c r="AB121" s="1265">
        <f t="shared" si="36"/>
        <v>49826</v>
      </c>
      <c r="AC121" s="1287">
        <f t="shared" si="37"/>
        <v>0</v>
      </c>
      <c r="AD121" s="1287">
        <f t="shared" si="38"/>
        <v>0</v>
      </c>
      <c r="AE121" s="1287">
        <f t="shared" si="39"/>
        <v>0</v>
      </c>
      <c r="AF121" s="1287">
        <f t="shared" si="40"/>
        <v>0</v>
      </c>
      <c r="AG121" s="1287">
        <f t="shared" si="47"/>
        <v>0</v>
      </c>
      <c r="AH121" s="1287">
        <f>SUM($AF$20:AF121)</f>
        <v>0</v>
      </c>
      <c r="AI121" s="1287">
        <f>SUM($AE$20:AE121)</f>
        <v>0</v>
      </c>
    </row>
    <row r="122" spans="2:35">
      <c r="B122" s="47">
        <f t="shared" si="41"/>
        <v>9</v>
      </c>
      <c r="C122" s="45">
        <f t="shared" si="42"/>
        <v>102</v>
      </c>
      <c r="D122" s="1265">
        <f t="shared" si="29"/>
        <v>48760</v>
      </c>
      <c r="E122" s="1287">
        <f t="shared" si="24"/>
        <v>4080509.3461579084</v>
      </c>
      <c r="F122" s="1287">
        <f t="shared" si="30"/>
        <v>26979.773631873853</v>
      </c>
      <c r="G122" s="1287">
        <f t="shared" si="25"/>
        <v>6577.2269010843211</v>
      </c>
      <c r="H122" s="1287">
        <f t="shared" si="26"/>
        <v>20402.546730789534</v>
      </c>
      <c r="I122" s="1287">
        <f t="shared" si="43"/>
        <v>4073932.1192568243</v>
      </c>
      <c r="J122" s="1287">
        <f>SUM($H$20:H122)</f>
        <v>2218354.4625429814</v>
      </c>
      <c r="K122" s="1287">
        <f>SUM($G$20:G122)</f>
        <v>426067.88074317726</v>
      </c>
      <c r="L122" s="1288"/>
      <c r="N122" s="47">
        <f t="shared" si="27"/>
        <v>10</v>
      </c>
      <c r="O122" s="45">
        <f t="shared" si="44"/>
        <v>102</v>
      </c>
      <c r="P122" s="1265">
        <f t="shared" si="31"/>
        <v>49125</v>
      </c>
      <c r="Q122" s="1287">
        <f t="shared" si="32"/>
        <v>0</v>
      </c>
      <c r="R122" s="1287">
        <f t="shared" si="33"/>
        <v>0</v>
      </c>
      <c r="S122" s="1287">
        <f t="shared" si="34"/>
        <v>0</v>
      </c>
      <c r="T122" s="1287">
        <f t="shared" si="35"/>
        <v>0</v>
      </c>
      <c r="U122" s="1287">
        <f t="shared" si="45"/>
        <v>0</v>
      </c>
      <c r="V122" s="1287">
        <f>SUM($T$20:T122)</f>
        <v>0</v>
      </c>
      <c r="W122" s="1287">
        <f>SUM($S$20:S122)</f>
        <v>0</v>
      </c>
      <c r="X122" s="1288"/>
      <c r="Y122" s="1288"/>
      <c r="Z122" s="47">
        <f t="shared" si="28"/>
        <v>12</v>
      </c>
      <c r="AA122" s="45">
        <f t="shared" si="46"/>
        <v>102</v>
      </c>
      <c r="AB122" s="1265">
        <f t="shared" si="36"/>
        <v>49856</v>
      </c>
      <c r="AC122" s="1287">
        <f t="shared" si="37"/>
        <v>0</v>
      </c>
      <c r="AD122" s="1287">
        <f t="shared" si="38"/>
        <v>0</v>
      </c>
      <c r="AE122" s="1287">
        <f t="shared" si="39"/>
        <v>0</v>
      </c>
      <c r="AF122" s="1287">
        <f t="shared" si="40"/>
        <v>0</v>
      </c>
      <c r="AG122" s="1287">
        <f t="shared" si="47"/>
        <v>0</v>
      </c>
      <c r="AH122" s="1287">
        <f>SUM($AF$20:AF122)</f>
        <v>0</v>
      </c>
      <c r="AI122" s="1287">
        <f>SUM($AE$20:AE122)</f>
        <v>0</v>
      </c>
    </row>
    <row r="123" spans="2:35">
      <c r="B123" s="47">
        <f t="shared" si="41"/>
        <v>9</v>
      </c>
      <c r="C123" s="45">
        <f t="shared" si="42"/>
        <v>103</v>
      </c>
      <c r="D123" s="1265">
        <f t="shared" si="29"/>
        <v>48791</v>
      </c>
      <c r="E123" s="1287">
        <f t="shared" si="24"/>
        <v>4073932.1192568243</v>
      </c>
      <c r="F123" s="1287">
        <f t="shared" si="30"/>
        <v>26979.773631873853</v>
      </c>
      <c r="G123" s="1287">
        <f t="shared" si="25"/>
        <v>6610.1130355897421</v>
      </c>
      <c r="H123" s="1287">
        <f t="shared" si="26"/>
        <v>20369.660596284113</v>
      </c>
      <c r="I123" s="1287">
        <f t="shared" si="43"/>
        <v>4067322.0062212343</v>
      </c>
      <c r="J123" s="1287">
        <f>SUM($H$20:H123)</f>
        <v>2238724.1231392655</v>
      </c>
      <c r="K123" s="1287">
        <f>SUM($G$20:G123)</f>
        <v>432677.99377876701</v>
      </c>
      <c r="L123" s="1288"/>
      <c r="N123" s="47">
        <f t="shared" si="27"/>
        <v>10</v>
      </c>
      <c r="O123" s="45">
        <f t="shared" si="44"/>
        <v>103</v>
      </c>
      <c r="P123" s="1265">
        <f t="shared" si="31"/>
        <v>49156</v>
      </c>
      <c r="Q123" s="1287">
        <f t="shared" si="32"/>
        <v>0</v>
      </c>
      <c r="R123" s="1287">
        <f t="shared" si="33"/>
        <v>0</v>
      </c>
      <c r="S123" s="1287">
        <f t="shared" si="34"/>
        <v>0</v>
      </c>
      <c r="T123" s="1287">
        <f t="shared" si="35"/>
        <v>0</v>
      </c>
      <c r="U123" s="1287">
        <f t="shared" si="45"/>
        <v>0</v>
      </c>
      <c r="V123" s="1287">
        <f>SUM($T$20:T123)</f>
        <v>0</v>
      </c>
      <c r="W123" s="1287">
        <f>SUM($S$20:S123)</f>
        <v>0</v>
      </c>
      <c r="X123" s="1288"/>
      <c r="Y123" s="1288"/>
      <c r="Z123" s="47">
        <f t="shared" si="28"/>
        <v>12</v>
      </c>
      <c r="AA123" s="45">
        <f t="shared" si="46"/>
        <v>103</v>
      </c>
      <c r="AB123" s="1265">
        <f t="shared" si="36"/>
        <v>49887</v>
      </c>
      <c r="AC123" s="1287">
        <f t="shared" si="37"/>
        <v>0</v>
      </c>
      <c r="AD123" s="1287">
        <f t="shared" si="38"/>
        <v>0</v>
      </c>
      <c r="AE123" s="1287">
        <f t="shared" si="39"/>
        <v>0</v>
      </c>
      <c r="AF123" s="1287">
        <f t="shared" si="40"/>
        <v>0</v>
      </c>
      <c r="AG123" s="1287">
        <f t="shared" si="47"/>
        <v>0</v>
      </c>
      <c r="AH123" s="1287">
        <f>SUM($AF$20:AF123)</f>
        <v>0</v>
      </c>
      <c r="AI123" s="1287">
        <f>SUM($AE$20:AE123)</f>
        <v>0</v>
      </c>
    </row>
    <row r="124" spans="2:35">
      <c r="B124" s="47">
        <f t="shared" si="41"/>
        <v>9</v>
      </c>
      <c r="C124" s="45">
        <f t="shared" si="42"/>
        <v>104</v>
      </c>
      <c r="D124" s="1265">
        <f t="shared" si="29"/>
        <v>48822</v>
      </c>
      <c r="E124" s="1287">
        <f t="shared" si="24"/>
        <v>4067322.0062212343</v>
      </c>
      <c r="F124" s="1287">
        <f t="shared" si="30"/>
        <v>26979.773631873853</v>
      </c>
      <c r="G124" s="1287">
        <f t="shared" si="25"/>
        <v>6643.1636007676916</v>
      </c>
      <c r="H124" s="1287">
        <f t="shared" si="26"/>
        <v>20336.61003110616</v>
      </c>
      <c r="I124" s="1287">
        <f t="shared" si="43"/>
        <v>4060678.8426204668</v>
      </c>
      <c r="J124" s="1287">
        <f>SUM($H$20:H124)</f>
        <v>2259060.7331703715</v>
      </c>
      <c r="K124" s="1287">
        <f>SUM($G$20:G124)</f>
        <v>439321.15737953468</v>
      </c>
      <c r="L124" s="1288"/>
      <c r="N124" s="47">
        <f t="shared" si="27"/>
        <v>10</v>
      </c>
      <c r="O124" s="45">
        <f t="shared" si="44"/>
        <v>104</v>
      </c>
      <c r="P124" s="1265">
        <f t="shared" si="31"/>
        <v>49187</v>
      </c>
      <c r="Q124" s="1287">
        <f t="shared" si="32"/>
        <v>0</v>
      </c>
      <c r="R124" s="1287">
        <f t="shared" si="33"/>
        <v>0</v>
      </c>
      <c r="S124" s="1287">
        <f t="shared" si="34"/>
        <v>0</v>
      </c>
      <c r="T124" s="1287">
        <f t="shared" si="35"/>
        <v>0</v>
      </c>
      <c r="U124" s="1287">
        <f t="shared" si="45"/>
        <v>0</v>
      </c>
      <c r="V124" s="1287">
        <f>SUM($T$20:T124)</f>
        <v>0</v>
      </c>
      <c r="W124" s="1287">
        <f>SUM($S$20:S124)</f>
        <v>0</v>
      </c>
      <c r="X124" s="1288"/>
      <c r="Y124" s="1288"/>
      <c r="Z124" s="47">
        <f t="shared" si="28"/>
        <v>12</v>
      </c>
      <c r="AA124" s="45">
        <f t="shared" si="46"/>
        <v>104</v>
      </c>
      <c r="AB124" s="1265">
        <f t="shared" si="36"/>
        <v>49918</v>
      </c>
      <c r="AC124" s="1287">
        <f t="shared" si="37"/>
        <v>0</v>
      </c>
      <c r="AD124" s="1287">
        <f t="shared" si="38"/>
        <v>0</v>
      </c>
      <c r="AE124" s="1287">
        <f t="shared" si="39"/>
        <v>0</v>
      </c>
      <c r="AF124" s="1287">
        <f t="shared" si="40"/>
        <v>0</v>
      </c>
      <c r="AG124" s="1287">
        <f t="shared" si="47"/>
        <v>0</v>
      </c>
      <c r="AH124" s="1287">
        <f>SUM($AF$20:AF124)</f>
        <v>0</v>
      </c>
      <c r="AI124" s="1287">
        <f>SUM($AE$20:AE124)</f>
        <v>0</v>
      </c>
    </row>
    <row r="125" spans="2:35">
      <c r="B125" s="47">
        <f t="shared" si="41"/>
        <v>9</v>
      </c>
      <c r="C125" s="45">
        <f t="shared" si="42"/>
        <v>105</v>
      </c>
      <c r="D125" s="1265">
        <f t="shared" si="29"/>
        <v>48852</v>
      </c>
      <c r="E125" s="1287">
        <f t="shared" si="24"/>
        <v>4060678.8426204668</v>
      </c>
      <c r="F125" s="1287">
        <f t="shared" si="30"/>
        <v>26979.773631873853</v>
      </c>
      <c r="G125" s="1287">
        <f t="shared" si="25"/>
        <v>6676.3794187715293</v>
      </c>
      <c r="H125" s="1287">
        <f t="shared" si="26"/>
        <v>20303.394213102325</v>
      </c>
      <c r="I125" s="1287">
        <f t="shared" si="43"/>
        <v>4054002.4632016951</v>
      </c>
      <c r="J125" s="1287">
        <f>SUM($H$20:H125)</f>
        <v>2279364.1273834738</v>
      </c>
      <c r="K125" s="1287">
        <f>SUM($G$20:G125)</f>
        <v>445997.53679830622</v>
      </c>
      <c r="L125" s="1288"/>
      <c r="N125" s="47">
        <f t="shared" si="27"/>
        <v>10</v>
      </c>
      <c r="O125" s="45">
        <f t="shared" si="44"/>
        <v>105</v>
      </c>
      <c r="P125" s="1265">
        <f t="shared" si="31"/>
        <v>49217</v>
      </c>
      <c r="Q125" s="1287">
        <f t="shared" si="32"/>
        <v>0</v>
      </c>
      <c r="R125" s="1287">
        <f t="shared" si="33"/>
        <v>0</v>
      </c>
      <c r="S125" s="1287">
        <f t="shared" si="34"/>
        <v>0</v>
      </c>
      <c r="T125" s="1287">
        <f t="shared" si="35"/>
        <v>0</v>
      </c>
      <c r="U125" s="1287">
        <f t="shared" si="45"/>
        <v>0</v>
      </c>
      <c r="V125" s="1287">
        <f>SUM($T$20:T125)</f>
        <v>0</v>
      </c>
      <c r="W125" s="1287">
        <f>SUM($S$20:S125)</f>
        <v>0</v>
      </c>
      <c r="X125" s="1288"/>
      <c r="Y125" s="1288"/>
      <c r="Z125" s="47">
        <f t="shared" si="28"/>
        <v>12</v>
      </c>
      <c r="AA125" s="45">
        <f t="shared" si="46"/>
        <v>105</v>
      </c>
      <c r="AB125" s="1265">
        <f t="shared" si="36"/>
        <v>49948</v>
      </c>
      <c r="AC125" s="1287">
        <f t="shared" si="37"/>
        <v>0</v>
      </c>
      <c r="AD125" s="1287">
        <f t="shared" si="38"/>
        <v>0</v>
      </c>
      <c r="AE125" s="1287">
        <f t="shared" si="39"/>
        <v>0</v>
      </c>
      <c r="AF125" s="1287">
        <f t="shared" si="40"/>
        <v>0</v>
      </c>
      <c r="AG125" s="1287">
        <f t="shared" si="47"/>
        <v>0</v>
      </c>
      <c r="AH125" s="1287">
        <f>SUM($AF$20:AF125)</f>
        <v>0</v>
      </c>
      <c r="AI125" s="1287">
        <f>SUM($AE$20:AE125)</f>
        <v>0</v>
      </c>
    </row>
    <row r="126" spans="2:35">
      <c r="B126" s="47">
        <f t="shared" si="41"/>
        <v>9</v>
      </c>
      <c r="C126" s="45">
        <f t="shared" si="42"/>
        <v>106</v>
      </c>
      <c r="D126" s="1265">
        <f t="shared" si="29"/>
        <v>48883</v>
      </c>
      <c r="E126" s="1287">
        <f t="shared" si="24"/>
        <v>4054002.4632016951</v>
      </c>
      <c r="F126" s="1287">
        <f t="shared" si="30"/>
        <v>26979.77363187385</v>
      </c>
      <c r="G126" s="1287">
        <f t="shared" si="25"/>
        <v>6709.7613158653849</v>
      </c>
      <c r="H126" s="1287">
        <f t="shared" si="26"/>
        <v>20270.012316008466</v>
      </c>
      <c r="I126" s="1287">
        <f t="shared" si="43"/>
        <v>4047292.7018858297</v>
      </c>
      <c r="J126" s="1287">
        <f>SUM($H$20:H126)</f>
        <v>2299634.1396994824</v>
      </c>
      <c r="K126" s="1287">
        <f>SUM($G$20:G126)</f>
        <v>452707.2981141716</v>
      </c>
      <c r="L126" s="1288"/>
      <c r="N126" s="47">
        <f t="shared" si="27"/>
        <v>10</v>
      </c>
      <c r="O126" s="45">
        <f t="shared" si="44"/>
        <v>106</v>
      </c>
      <c r="P126" s="1265">
        <f t="shared" si="31"/>
        <v>49248</v>
      </c>
      <c r="Q126" s="1287">
        <f t="shared" si="32"/>
        <v>0</v>
      </c>
      <c r="R126" s="1287">
        <f t="shared" si="33"/>
        <v>0</v>
      </c>
      <c r="S126" s="1287">
        <f t="shared" si="34"/>
        <v>0</v>
      </c>
      <c r="T126" s="1287">
        <f t="shared" si="35"/>
        <v>0</v>
      </c>
      <c r="U126" s="1287">
        <f t="shared" si="45"/>
        <v>0</v>
      </c>
      <c r="V126" s="1287">
        <f>SUM($T$20:T126)</f>
        <v>0</v>
      </c>
      <c r="W126" s="1287">
        <f>SUM($S$20:S126)</f>
        <v>0</v>
      </c>
      <c r="X126" s="1288"/>
      <c r="Y126" s="1288"/>
      <c r="Z126" s="47">
        <f t="shared" si="28"/>
        <v>12</v>
      </c>
      <c r="AA126" s="45">
        <f t="shared" si="46"/>
        <v>106</v>
      </c>
      <c r="AB126" s="1265">
        <f t="shared" si="36"/>
        <v>49979</v>
      </c>
      <c r="AC126" s="1287">
        <f t="shared" si="37"/>
        <v>0</v>
      </c>
      <c r="AD126" s="1287">
        <f t="shared" si="38"/>
        <v>0</v>
      </c>
      <c r="AE126" s="1287">
        <f t="shared" si="39"/>
        <v>0</v>
      </c>
      <c r="AF126" s="1287">
        <f t="shared" si="40"/>
        <v>0</v>
      </c>
      <c r="AG126" s="1287">
        <f t="shared" si="47"/>
        <v>0</v>
      </c>
      <c r="AH126" s="1287">
        <f>SUM($AF$20:AF126)</f>
        <v>0</v>
      </c>
      <c r="AI126" s="1287">
        <f>SUM($AE$20:AE126)</f>
        <v>0</v>
      </c>
    </row>
    <row r="127" spans="2:35">
      <c r="B127" s="47">
        <f t="shared" si="41"/>
        <v>9</v>
      </c>
      <c r="C127" s="45">
        <f t="shared" si="42"/>
        <v>107</v>
      </c>
      <c r="D127" s="1265">
        <f t="shared" si="29"/>
        <v>48913</v>
      </c>
      <c r="E127" s="1287">
        <f t="shared" si="24"/>
        <v>4047292.7018858297</v>
      </c>
      <c r="F127" s="1287">
        <f t="shared" si="30"/>
        <v>26979.77363187385</v>
      </c>
      <c r="G127" s="1287">
        <f t="shared" si="25"/>
        <v>6743.3101224447137</v>
      </c>
      <c r="H127" s="1287">
        <f t="shared" si="26"/>
        <v>20236.463509429137</v>
      </c>
      <c r="I127" s="1287">
        <f t="shared" si="43"/>
        <v>4040549.3917633849</v>
      </c>
      <c r="J127" s="1287">
        <f>SUM($H$20:H127)</f>
        <v>2319870.6032089116</v>
      </c>
      <c r="K127" s="1287">
        <f>SUM($G$20:G127)</f>
        <v>459450.6082366163</v>
      </c>
      <c r="L127" s="1288"/>
      <c r="N127" s="47">
        <f t="shared" si="27"/>
        <v>10</v>
      </c>
      <c r="O127" s="45">
        <f t="shared" si="44"/>
        <v>107</v>
      </c>
      <c r="P127" s="1265">
        <f t="shared" si="31"/>
        <v>49278</v>
      </c>
      <c r="Q127" s="1287">
        <f t="shared" si="32"/>
        <v>0</v>
      </c>
      <c r="R127" s="1287">
        <f t="shared" si="33"/>
        <v>0</v>
      </c>
      <c r="S127" s="1287">
        <f t="shared" si="34"/>
        <v>0</v>
      </c>
      <c r="T127" s="1287">
        <f t="shared" si="35"/>
        <v>0</v>
      </c>
      <c r="U127" s="1287">
        <f t="shared" si="45"/>
        <v>0</v>
      </c>
      <c r="V127" s="1287">
        <f>SUM($T$20:T127)</f>
        <v>0</v>
      </c>
      <c r="W127" s="1287">
        <f>SUM($S$20:S127)</f>
        <v>0</v>
      </c>
      <c r="X127" s="1288"/>
      <c r="Y127" s="1288"/>
      <c r="Z127" s="47">
        <f t="shared" si="28"/>
        <v>12</v>
      </c>
      <c r="AA127" s="45">
        <f t="shared" si="46"/>
        <v>107</v>
      </c>
      <c r="AB127" s="1265">
        <f t="shared" si="36"/>
        <v>50009</v>
      </c>
      <c r="AC127" s="1287">
        <f t="shared" si="37"/>
        <v>0</v>
      </c>
      <c r="AD127" s="1287">
        <f t="shared" si="38"/>
        <v>0</v>
      </c>
      <c r="AE127" s="1287">
        <f t="shared" si="39"/>
        <v>0</v>
      </c>
      <c r="AF127" s="1287">
        <f t="shared" si="40"/>
        <v>0</v>
      </c>
      <c r="AG127" s="1287">
        <f t="shared" si="47"/>
        <v>0</v>
      </c>
      <c r="AH127" s="1287">
        <f>SUM($AF$20:AF127)</f>
        <v>0</v>
      </c>
      <c r="AI127" s="1287">
        <f>SUM($AE$20:AE127)</f>
        <v>0</v>
      </c>
    </row>
    <row r="128" spans="2:35">
      <c r="B128" s="47">
        <f t="shared" si="41"/>
        <v>9</v>
      </c>
      <c r="C128" s="45">
        <f t="shared" si="42"/>
        <v>108</v>
      </c>
      <c r="D128" s="1265">
        <f t="shared" si="29"/>
        <v>48944</v>
      </c>
      <c r="E128" s="1287">
        <f t="shared" si="24"/>
        <v>4040549.3917633849</v>
      </c>
      <c r="F128" s="1287">
        <f t="shared" si="30"/>
        <v>26979.773631873853</v>
      </c>
      <c r="G128" s="1287">
        <f t="shared" si="25"/>
        <v>6777.0266730569374</v>
      </c>
      <c r="H128" s="1287">
        <f t="shared" si="26"/>
        <v>20202.746958816915</v>
      </c>
      <c r="I128" s="1287">
        <f t="shared" si="43"/>
        <v>4033772.3650903278</v>
      </c>
      <c r="J128" s="1287">
        <f>SUM($H$20:H128)</f>
        <v>2340073.3501677285</v>
      </c>
      <c r="K128" s="1287">
        <f>SUM($G$20:G128)</f>
        <v>466227.63490967324</v>
      </c>
      <c r="L128" s="1288"/>
      <c r="N128" s="47">
        <f t="shared" si="27"/>
        <v>10</v>
      </c>
      <c r="O128" s="45">
        <f t="shared" si="44"/>
        <v>108</v>
      </c>
      <c r="P128" s="1265">
        <f t="shared" si="31"/>
        <v>49309</v>
      </c>
      <c r="Q128" s="1287">
        <f t="shared" si="32"/>
        <v>0</v>
      </c>
      <c r="R128" s="1287">
        <f t="shared" si="33"/>
        <v>0</v>
      </c>
      <c r="S128" s="1287">
        <f t="shared" si="34"/>
        <v>0</v>
      </c>
      <c r="T128" s="1287">
        <f t="shared" si="35"/>
        <v>0</v>
      </c>
      <c r="U128" s="1287">
        <f t="shared" si="45"/>
        <v>0</v>
      </c>
      <c r="V128" s="1287">
        <f>SUM($T$20:T128)</f>
        <v>0</v>
      </c>
      <c r="W128" s="1287">
        <f>SUM($S$20:S128)</f>
        <v>0</v>
      </c>
      <c r="X128" s="1288"/>
      <c r="Y128" s="1288"/>
      <c r="Z128" s="47">
        <f t="shared" si="28"/>
        <v>12</v>
      </c>
      <c r="AA128" s="45">
        <f t="shared" si="46"/>
        <v>108</v>
      </c>
      <c r="AB128" s="1265">
        <f t="shared" si="36"/>
        <v>50040</v>
      </c>
      <c r="AC128" s="1287">
        <f t="shared" si="37"/>
        <v>0</v>
      </c>
      <c r="AD128" s="1287">
        <f t="shared" si="38"/>
        <v>0</v>
      </c>
      <c r="AE128" s="1287">
        <f t="shared" si="39"/>
        <v>0</v>
      </c>
      <c r="AF128" s="1287">
        <f t="shared" si="40"/>
        <v>0</v>
      </c>
      <c r="AG128" s="1287">
        <f t="shared" si="47"/>
        <v>0</v>
      </c>
      <c r="AH128" s="1287">
        <f>SUM($AF$20:AF128)</f>
        <v>0</v>
      </c>
      <c r="AI128" s="1287">
        <f>SUM($AE$20:AE128)</f>
        <v>0</v>
      </c>
    </row>
    <row r="129" spans="2:35">
      <c r="B129" s="47">
        <f t="shared" si="41"/>
        <v>10</v>
      </c>
      <c r="C129" s="45">
        <f t="shared" si="42"/>
        <v>109</v>
      </c>
      <c r="D129" s="1265">
        <f t="shared" si="29"/>
        <v>48975</v>
      </c>
      <c r="E129" s="1287">
        <f t="shared" si="24"/>
        <v>4033772.3650903278</v>
      </c>
      <c r="F129" s="1287">
        <f t="shared" si="30"/>
        <v>26979.773631873853</v>
      </c>
      <c r="G129" s="1287">
        <f t="shared" si="25"/>
        <v>6810.9118064222221</v>
      </c>
      <c r="H129" s="1287">
        <f t="shared" si="26"/>
        <v>20168.861825451633</v>
      </c>
      <c r="I129" s="1287">
        <f t="shared" si="43"/>
        <v>4026961.4532839055</v>
      </c>
      <c r="J129" s="1287">
        <f>SUM($H$20:H129)</f>
        <v>2360242.2119931802</v>
      </c>
      <c r="K129" s="1287">
        <f>SUM($G$20:G129)</f>
        <v>473038.54671609547</v>
      </c>
      <c r="L129" s="1288"/>
      <c r="N129" s="47">
        <f t="shared" si="27"/>
        <v>11</v>
      </c>
      <c r="O129" s="45">
        <f t="shared" si="44"/>
        <v>109</v>
      </c>
      <c r="P129" s="1265">
        <f t="shared" si="31"/>
        <v>49340</v>
      </c>
      <c r="Q129" s="1287">
        <f t="shared" si="32"/>
        <v>0</v>
      </c>
      <c r="R129" s="1287">
        <f t="shared" si="33"/>
        <v>0</v>
      </c>
      <c r="S129" s="1287">
        <f t="shared" si="34"/>
        <v>0</v>
      </c>
      <c r="T129" s="1287">
        <f t="shared" si="35"/>
        <v>0</v>
      </c>
      <c r="U129" s="1287">
        <f t="shared" si="45"/>
        <v>0</v>
      </c>
      <c r="V129" s="1287">
        <f>SUM($T$20:T129)</f>
        <v>0</v>
      </c>
      <c r="W129" s="1287">
        <f>SUM($S$20:S129)</f>
        <v>0</v>
      </c>
      <c r="X129" s="1288"/>
      <c r="Y129" s="1288"/>
      <c r="Z129" s="47">
        <f t="shared" si="28"/>
        <v>13</v>
      </c>
      <c r="AA129" s="45">
        <f t="shared" si="46"/>
        <v>109</v>
      </c>
      <c r="AB129" s="1265">
        <f t="shared" si="36"/>
        <v>50071</v>
      </c>
      <c r="AC129" s="1287">
        <f t="shared" si="37"/>
        <v>0</v>
      </c>
      <c r="AD129" s="1287">
        <f t="shared" si="38"/>
        <v>0</v>
      </c>
      <c r="AE129" s="1287">
        <f t="shared" si="39"/>
        <v>0</v>
      </c>
      <c r="AF129" s="1287">
        <f t="shared" si="40"/>
        <v>0</v>
      </c>
      <c r="AG129" s="1287">
        <f t="shared" si="47"/>
        <v>0</v>
      </c>
      <c r="AH129" s="1287">
        <f>SUM($AF$20:AF129)</f>
        <v>0</v>
      </c>
      <c r="AI129" s="1287">
        <f>SUM($AE$20:AE129)</f>
        <v>0</v>
      </c>
    </row>
    <row r="130" spans="2:35">
      <c r="B130" s="47">
        <f t="shared" si="41"/>
        <v>10</v>
      </c>
      <c r="C130" s="45">
        <f t="shared" si="42"/>
        <v>110</v>
      </c>
      <c r="D130" s="1265">
        <f t="shared" si="29"/>
        <v>49003</v>
      </c>
      <c r="E130" s="1287">
        <f t="shared" si="24"/>
        <v>4026961.4532839055</v>
      </c>
      <c r="F130" s="1287">
        <f t="shared" si="30"/>
        <v>26979.773631873857</v>
      </c>
      <c r="G130" s="1287">
        <f t="shared" si="25"/>
        <v>6844.9663654543319</v>
      </c>
      <c r="H130" s="1287">
        <f t="shared" si="26"/>
        <v>20134.807266419524</v>
      </c>
      <c r="I130" s="1287">
        <f t="shared" si="43"/>
        <v>4020116.4869184513</v>
      </c>
      <c r="J130" s="1287">
        <f>SUM($H$20:H130)</f>
        <v>2380377.0192596</v>
      </c>
      <c r="K130" s="1287">
        <f>SUM($G$20:G130)</f>
        <v>479883.51308154978</v>
      </c>
      <c r="L130" s="1288"/>
      <c r="N130" s="47">
        <f t="shared" si="27"/>
        <v>11</v>
      </c>
      <c r="O130" s="45">
        <f t="shared" si="44"/>
        <v>110</v>
      </c>
      <c r="P130" s="1265">
        <f t="shared" si="31"/>
        <v>49368</v>
      </c>
      <c r="Q130" s="1287">
        <f t="shared" si="32"/>
        <v>0</v>
      </c>
      <c r="R130" s="1287">
        <f t="shared" si="33"/>
        <v>0</v>
      </c>
      <c r="S130" s="1287">
        <f t="shared" si="34"/>
        <v>0</v>
      </c>
      <c r="T130" s="1287">
        <f t="shared" si="35"/>
        <v>0</v>
      </c>
      <c r="U130" s="1287">
        <f t="shared" si="45"/>
        <v>0</v>
      </c>
      <c r="V130" s="1287">
        <f>SUM($T$20:T130)</f>
        <v>0</v>
      </c>
      <c r="W130" s="1287">
        <f>SUM($S$20:S130)</f>
        <v>0</v>
      </c>
      <c r="X130" s="1288"/>
      <c r="Y130" s="1288"/>
      <c r="Z130" s="47">
        <f t="shared" si="28"/>
        <v>13</v>
      </c>
      <c r="AA130" s="45">
        <f t="shared" si="46"/>
        <v>110</v>
      </c>
      <c r="AB130" s="1265">
        <f t="shared" si="36"/>
        <v>50099</v>
      </c>
      <c r="AC130" s="1287">
        <f t="shared" si="37"/>
        <v>0</v>
      </c>
      <c r="AD130" s="1287">
        <f t="shared" si="38"/>
        <v>0</v>
      </c>
      <c r="AE130" s="1287">
        <f t="shared" si="39"/>
        <v>0</v>
      </c>
      <c r="AF130" s="1287">
        <f t="shared" si="40"/>
        <v>0</v>
      </c>
      <c r="AG130" s="1287">
        <f t="shared" si="47"/>
        <v>0</v>
      </c>
      <c r="AH130" s="1287">
        <f>SUM($AF$20:AF130)</f>
        <v>0</v>
      </c>
      <c r="AI130" s="1287">
        <f>SUM($AE$20:AE130)</f>
        <v>0</v>
      </c>
    </row>
    <row r="131" spans="2:35">
      <c r="B131" s="47">
        <f t="shared" si="41"/>
        <v>10</v>
      </c>
      <c r="C131" s="45">
        <f t="shared" si="42"/>
        <v>111</v>
      </c>
      <c r="D131" s="1265">
        <f t="shared" si="29"/>
        <v>49034</v>
      </c>
      <c r="E131" s="1287">
        <f t="shared" si="24"/>
        <v>4020116.4869184513</v>
      </c>
      <c r="F131" s="1287">
        <f t="shared" si="30"/>
        <v>26979.773631873853</v>
      </c>
      <c r="G131" s="1287">
        <f t="shared" si="25"/>
        <v>6879.1911972816042</v>
      </c>
      <c r="H131" s="1287">
        <f t="shared" si="26"/>
        <v>20100.582434592248</v>
      </c>
      <c r="I131" s="1287">
        <f t="shared" si="43"/>
        <v>4013237.2957211696</v>
      </c>
      <c r="J131" s="1287">
        <f>SUM($H$20:H131)</f>
        <v>2400477.6016941923</v>
      </c>
      <c r="K131" s="1287">
        <f>SUM($G$20:G131)</f>
        <v>486762.70427883137</v>
      </c>
      <c r="L131" s="1288"/>
      <c r="N131" s="47">
        <f t="shared" si="27"/>
        <v>11</v>
      </c>
      <c r="O131" s="45">
        <f t="shared" si="44"/>
        <v>111</v>
      </c>
      <c r="P131" s="1265">
        <f t="shared" si="31"/>
        <v>49399</v>
      </c>
      <c r="Q131" s="1287">
        <f t="shared" si="32"/>
        <v>0</v>
      </c>
      <c r="R131" s="1287">
        <f t="shared" si="33"/>
        <v>0</v>
      </c>
      <c r="S131" s="1287">
        <f t="shared" si="34"/>
        <v>0</v>
      </c>
      <c r="T131" s="1287">
        <f t="shared" si="35"/>
        <v>0</v>
      </c>
      <c r="U131" s="1287">
        <f t="shared" si="45"/>
        <v>0</v>
      </c>
      <c r="V131" s="1287">
        <f>SUM($T$20:T131)</f>
        <v>0</v>
      </c>
      <c r="W131" s="1287">
        <f>SUM($S$20:S131)</f>
        <v>0</v>
      </c>
      <c r="X131" s="1288"/>
      <c r="Y131" s="1288"/>
      <c r="Z131" s="47">
        <f t="shared" si="28"/>
        <v>13</v>
      </c>
      <c r="AA131" s="45">
        <f t="shared" si="46"/>
        <v>111</v>
      </c>
      <c r="AB131" s="1265">
        <f t="shared" si="36"/>
        <v>50130</v>
      </c>
      <c r="AC131" s="1287">
        <f t="shared" si="37"/>
        <v>0</v>
      </c>
      <c r="AD131" s="1287">
        <f t="shared" si="38"/>
        <v>0</v>
      </c>
      <c r="AE131" s="1287">
        <f t="shared" si="39"/>
        <v>0</v>
      </c>
      <c r="AF131" s="1287">
        <f t="shared" si="40"/>
        <v>0</v>
      </c>
      <c r="AG131" s="1287">
        <f t="shared" si="47"/>
        <v>0</v>
      </c>
      <c r="AH131" s="1287">
        <f>SUM($AF$20:AF131)</f>
        <v>0</v>
      </c>
      <c r="AI131" s="1287">
        <f>SUM($AE$20:AE131)</f>
        <v>0</v>
      </c>
    </row>
    <row r="132" spans="2:35">
      <c r="B132" s="47">
        <f t="shared" si="41"/>
        <v>10</v>
      </c>
      <c r="C132" s="45">
        <f t="shared" si="42"/>
        <v>112</v>
      </c>
      <c r="D132" s="1265">
        <f t="shared" si="29"/>
        <v>49064</v>
      </c>
      <c r="E132" s="1287">
        <f t="shared" si="24"/>
        <v>4013237.2957211696</v>
      </c>
      <c r="F132" s="1287">
        <f t="shared" si="30"/>
        <v>26979.773631873853</v>
      </c>
      <c r="G132" s="1287">
        <f t="shared" si="25"/>
        <v>6913.5871532680121</v>
      </c>
      <c r="H132" s="1287">
        <f t="shared" si="26"/>
        <v>20066.186478605843</v>
      </c>
      <c r="I132" s="1287">
        <f t="shared" si="43"/>
        <v>4006323.7085679015</v>
      </c>
      <c r="J132" s="1287">
        <f>SUM($H$20:H132)</f>
        <v>2420543.7881727982</v>
      </c>
      <c r="K132" s="1287">
        <f>SUM($G$20:G132)</f>
        <v>493676.29143209936</v>
      </c>
      <c r="L132" s="1288"/>
      <c r="N132" s="47">
        <f t="shared" si="27"/>
        <v>11</v>
      </c>
      <c r="O132" s="45">
        <f t="shared" si="44"/>
        <v>112</v>
      </c>
      <c r="P132" s="1265">
        <f t="shared" si="31"/>
        <v>49429</v>
      </c>
      <c r="Q132" s="1287">
        <f t="shared" si="32"/>
        <v>0</v>
      </c>
      <c r="R132" s="1287">
        <f t="shared" si="33"/>
        <v>0</v>
      </c>
      <c r="S132" s="1287">
        <f t="shared" si="34"/>
        <v>0</v>
      </c>
      <c r="T132" s="1287">
        <f t="shared" si="35"/>
        <v>0</v>
      </c>
      <c r="U132" s="1287">
        <f t="shared" si="45"/>
        <v>0</v>
      </c>
      <c r="V132" s="1287">
        <f>SUM($T$20:T132)</f>
        <v>0</v>
      </c>
      <c r="W132" s="1287">
        <f>SUM($S$20:S132)</f>
        <v>0</v>
      </c>
      <c r="X132" s="1288"/>
      <c r="Y132" s="1288"/>
      <c r="Z132" s="47">
        <f t="shared" si="28"/>
        <v>13</v>
      </c>
      <c r="AA132" s="45">
        <f t="shared" si="46"/>
        <v>112</v>
      </c>
      <c r="AB132" s="1265">
        <f t="shared" si="36"/>
        <v>50160</v>
      </c>
      <c r="AC132" s="1287">
        <f t="shared" si="37"/>
        <v>0</v>
      </c>
      <c r="AD132" s="1287">
        <f t="shared" si="38"/>
        <v>0</v>
      </c>
      <c r="AE132" s="1287">
        <f t="shared" si="39"/>
        <v>0</v>
      </c>
      <c r="AF132" s="1287">
        <f t="shared" si="40"/>
        <v>0</v>
      </c>
      <c r="AG132" s="1287">
        <f t="shared" si="47"/>
        <v>0</v>
      </c>
      <c r="AH132" s="1287">
        <f>SUM($AF$20:AF132)</f>
        <v>0</v>
      </c>
      <c r="AI132" s="1287">
        <f>SUM($AE$20:AE132)</f>
        <v>0</v>
      </c>
    </row>
    <row r="133" spans="2:35">
      <c r="B133" s="47">
        <f t="shared" si="41"/>
        <v>10</v>
      </c>
      <c r="C133" s="45">
        <f t="shared" si="42"/>
        <v>113</v>
      </c>
      <c r="D133" s="1265">
        <f t="shared" si="29"/>
        <v>49095</v>
      </c>
      <c r="E133" s="1287">
        <f t="shared" si="24"/>
        <v>4006323.7085679015</v>
      </c>
      <c r="F133" s="1287">
        <f t="shared" si="30"/>
        <v>26979.773631873853</v>
      </c>
      <c r="G133" s="1287">
        <f t="shared" si="25"/>
        <v>6948.1550890343533</v>
      </c>
      <c r="H133" s="1287">
        <f t="shared" si="26"/>
        <v>20031.6185428395</v>
      </c>
      <c r="I133" s="1287">
        <f t="shared" si="43"/>
        <v>3999375.5534788673</v>
      </c>
      <c r="J133" s="1287">
        <f>SUM($H$20:H133)</f>
        <v>2440575.4067156375</v>
      </c>
      <c r="K133" s="1287">
        <f>SUM($G$20:G133)</f>
        <v>500624.44652113371</v>
      </c>
      <c r="L133" s="1288"/>
      <c r="N133" s="47">
        <f t="shared" si="27"/>
        <v>11</v>
      </c>
      <c r="O133" s="45">
        <f t="shared" si="44"/>
        <v>113</v>
      </c>
      <c r="P133" s="1265">
        <f t="shared" si="31"/>
        <v>49460</v>
      </c>
      <c r="Q133" s="1287">
        <f t="shared" si="32"/>
        <v>0</v>
      </c>
      <c r="R133" s="1287">
        <f t="shared" si="33"/>
        <v>0</v>
      </c>
      <c r="S133" s="1287">
        <f t="shared" si="34"/>
        <v>0</v>
      </c>
      <c r="T133" s="1287">
        <f t="shared" si="35"/>
        <v>0</v>
      </c>
      <c r="U133" s="1287">
        <f t="shared" si="45"/>
        <v>0</v>
      </c>
      <c r="V133" s="1287">
        <f>SUM($T$20:T133)</f>
        <v>0</v>
      </c>
      <c r="W133" s="1287">
        <f>SUM($S$20:S133)</f>
        <v>0</v>
      </c>
      <c r="X133" s="1288"/>
      <c r="Y133" s="1288"/>
      <c r="Z133" s="47">
        <f t="shared" si="28"/>
        <v>13</v>
      </c>
      <c r="AA133" s="45">
        <f t="shared" si="46"/>
        <v>113</v>
      </c>
      <c r="AB133" s="1265">
        <f t="shared" si="36"/>
        <v>50191</v>
      </c>
      <c r="AC133" s="1287">
        <f t="shared" si="37"/>
        <v>0</v>
      </c>
      <c r="AD133" s="1287">
        <f t="shared" si="38"/>
        <v>0</v>
      </c>
      <c r="AE133" s="1287">
        <f t="shared" si="39"/>
        <v>0</v>
      </c>
      <c r="AF133" s="1287">
        <f t="shared" si="40"/>
        <v>0</v>
      </c>
      <c r="AG133" s="1287">
        <f t="shared" si="47"/>
        <v>0</v>
      </c>
      <c r="AH133" s="1287">
        <f>SUM($AF$20:AF133)</f>
        <v>0</v>
      </c>
      <c r="AI133" s="1287">
        <f>SUM($AE$20:AE133)</f>
        <v>0</v>
      </c>
    </row>
    <row r="134" spans="2:35">
      <c r="B134" s="47">
        <f t="shared" si="41"/>
        <v>10</v>
      </c>
      <c r="C134" s="45">
        <f t="shared" si="42"/>
        <v>114</v>
      </c>
      <c r="D134" s="1265">
        <f t="shared" si="29"/>
        <v>49125</v>
      </c>
      <c r="E134" s="1287">
        <f t="shared" si="24"/>
        <v>3999375.5534788673</v>
      </c>
      <c r="F134" s="1287">
        <f t="shared" si="30"/>
        <v>26979.773631873853</v>
      </c>
      <c r="G134" s="1287">
        <f t="shared" si="25"/>
        <v>6982.8958644795248</v>
      </c>
      <c r="H134" s="1287">
        <f t="shared" si="26"/>
        <v>19996.87776739433</v>
      </c>
      <c r="I134" s="1287">
        <f t="shared" si="43"/>
        <v>3992392.6576143876</v>
      </c>
      <c r="J134" s="1287">
        <f>SUM($H$20:H134)</f>
        <v>2460572.2844830318</v>
      </c>
      <c r="K134" s="1287">
        <f>SUM($G$20:G134)</f>
        <v>507607.34238561324</v>
      </c>
      <c r="L134" s="1288"/>
      <c r="N134" s="47">
        <f t="shared" si="27"/>
        <v>11</v>
      </c>
      <c r="O134" s="45">
        <f t="shared" si="44"/>
        <v>114</v>
      </c>
      <c r="P134" s="1265">
        <f t="shared" si="31"/>
        <v>49490</v>
      </c>
      <c r="Q134" s="1287">
        <f t="shared" si="32"/>
        <v>0</v>
      </c>
      <c r="R134" s="1287">
        <f t="shared" si="33"/>
        <v>0</v>
      </c>
      <c r="S134" s="1287">
        <f t="shared" si="34"/>
        <v>0</v>
      </c>
      <c r="T134" s="1287">
        <f t="shared" si="35"/>
        <v>0</v>
      </c>
      <c r="U134" s="1287">
        <f t="shared" si="45"/>
        <v>0</v>
      </c>
      <c r="V134" s="1287">
        <f>SUM($T$20:T134)</f>
        <v>0</v>
      </c>
      <c r="W134" s="1287">
        <f>SUM($S$20:S134)</f>
        <v>0</v>
      </c>
      <c r="X134" s="1288"/>
      <c r="Y134" s="1288"/>
      <c r="Z134" s="47">
        <f t="shared" si="28"/>
        <v>13</v>
      </c>
      <c r="AA134" s="45">
        <f t="shared" si="46"/>
        <v>114</v>
      </c>
      <c r="AB134" s="1265">
        <f t="shared" si="36"/>
        <v>50221</v>
      </c>
      <c r="AC134" s="1287">
        <f t="shared" si="37"/>
        <v>0</v>
      </c>
      <c r="AD134" s="1287">
        <f t="shared" si="38"/>
        <v>0</v>
      </c>
      <c r="AE134" s="1287">
        <f t="shared" si="39"/>
        <v>0</v>
      </c>
      <c r="AF134" s="1287">
        <f t="shared" si="40"/>
        <v>0</v>
      </c>
      <c r="AG134" s="1287">
        <f t="shared" si="47"/>
        <v>0</v>
      </c>
      <c r="AH134" s="1287">
        <f>SUM($AF$20:AF134)</f>
        <v>0</v>
      </c>
      <c r="AI134" s="1287">
        <f>SUM($AE$20:AE134)</f>
        <v>0</v>
      </c>
    </row>
    <row r="135" spans="2:35">
      <c r="B135" s="47">
        <f t="shared" si="41"/>
        <v>10</v>
      </c>
      <c r="C135" s="45">
        <f t="shared" si="42"/>
        <v>115</v>
      </c>
      <c r="D135" s="1265">
        <f t="shared" si="29"/>
        <v>49156</v>
      </c>
      <c r="E135" s="1287">
        <f t="shared" si="24"/>
        <v>3992392.6576143876</v>
      </c>
      <c r="F135" s="1287">
        <f t="shared" si="30"/>
        <v>26979.773631873853</v>
      </c>
      <c r="G135" s="1287">
        <f t="shared" si="25"/>
        <v>7017.8103438019234</v>
      </c>
      <c r="H135" s="1287">
        <f t="shared" si="26"/>
        <v>19961.963288071929</v>
      </c>
      <c r="I135" s="1287">
        <f t="shared" si="43"/>
        <v>3985374.8472705856</v>
      </c>
      <c r="J135" s="1287">
        <f>SUM($H$20:H135)</f>
        <v>2480534.2477711039</v>
      </c>
      <c r="K135" s="1287">
        <f>SUM($G$20:G135)</f>
        <v>514625.15272941516</v>
      </c>
      <c r="L135" s="1288"/>
      <c r="N135" s="47">
        <f t="shared" si="27"/>
        <v>11</v>
      </c>
      <c r="O135" s="45">
        <f t="shared" si="44"/>
        <v>115</v>
      </c>
      <c r="P135" s="1265">
        <f t="shared" si="31"/>
        <v>49521</v>
      </c>
      <c r="Q135" s="1287">
        <f t="shared" si="32"/>
        <v>0</v>
      </c>
      <c r="R135" s="1287">
        <f t="shared" si="33"/>
        <v>0</v>
      </c>
      <c r="S135" s="1287">
        <f t="shared" si="34"/>
        <v>0</v>
      </c>
      <c r="T135" s="1287">
        <f t="shared" si="35"/>
        <v>0</v>
      </c>
      <c r="U135" s="1287">
        <f t="shared" si="45"/>
        <v>0</v>
      </c>
      <c r="V135" s="1287">
        <f>SUM($T$20:T135)</f>
        <v>0</v>
      </c>
      <c r="W135" s="1287">
        <f>SUM($S$20:S135)</f>
        <v>0</v>
      </c>
      <c r="X135" s="1288"/>
      <c r="Y135" s="1288"/>
      <c r="Z135" s="47">
        <f t="shared" si="28"/>
        <v>13</v>
      </c>
      <c r="AA135" s="45">
        <f t="shared" si="46"/>
        <v>115</v>
      </c>
      <c r="AB135" s="1265">
        <f t="shared" si="36"/>
        <v>50252</v>
      </c>
      <c r="AC135" s="1287">
        <f t="shared" si="37"/>
        <v>0</v>
      </c>
      <c r="AD135" s="1287">
        <f t="shared" si="38"/>
        <v>0</v>
      </c>
      <c r="AE135" s="1287">
        <f t="shared" si="39"/>
        <v>0</v>
      </c>
      <c r="AF135" s="1287">
        <f t="shared" si="40"/>
        <v>0</v>
      </c>
      <c r="AG135" s="1287">
        <f t="shared" si="47"/>
        <v>0</v>
      </c>
      <c r="AH135" s="1287">
        <f>SUM($AF$20:AF135)</f>
        <v>0</v>
      </c>
      <c r="AI135" s="1287">
        <f>SUM($AE$20:AE135)</f>
        <v>0</v>
      </c>
    </row>
    <row r="136" spans="2:35">
      <c r="B136" s="47">
        <f t="shared" si="41"/>
        <v>10</v>
      </c>
      <c r="C136" s="45">
        <f t="shared" si="42"/>
        <v>116</v>
      </c>
      <c r="D136" s="1265">
        <f t="shared" si="29"/>
        <v>49187</v>
      </c>
      <c r="E136" s="1287">
        <f t="shared" si="24"/>
        <v>3985374.8472705856</v>
      </c>
      <c r="F136" s="1287">
        <f t="shared" si="30"/>
        <v>26979.773631873853</v>
      </c>
      <c r="G136" s="1287">
        <f t="shared" si="25"/>
        <v>7052.8993955209316</v>
      </c>
      <c r="H136" s="1287">
        <f t="shared" si="26"/>
        <v>19926.874236352924</v>
      </c>
      <c r="I136" s="1287">
        <f t="shared" si="43"/>
        <v>3978321.9478750648</v>
      </c>
      <c r="J136" s="1287">
        <f>SUM($H$20:H136)</f>
        <v>2500461.1220074566</v>
      </c>
      <c r="K136" s="1287">
        <f>SUM($G$20:G136)</f>
        <v>521678.05212493608</v>
      </c>
      <c r="L136" s="1288"/>
      <c r="N136" s="47">
        <f t="shared" si="27"/>
        <v>11</v>
      </c>
      <c r="O136" s="45">
        <f t="shared" si="44"/>
        <v>116</v>
      </c>
      <c r="P136" s="1265">
        <f t="shared" si="31"/>
        <v>49552</v>
      </c>
      <c r="Q136" s="1287">
        <f t="shared" si="32"/>
        <v>0</v>
      </c>
      <c r="R136" s="1287">
        <f t="shared" si="33"/>
        <v>0</v>
      </c>
      <c r="S136" s="1287">
        <f t="shared" si="34"/>
        <v>0</v>
      </c>
      <c r="T136" s="1287">
        <f t="shared" si="35"/>
        <v>0</v>
      </c>
      <c r="U136" s="1287">
        <f t="shared" si="45"/>
        <v>0</v>
      </c>
      <c r="V136" s="1287">
        <f>SUM($T$20:T136)</f>
        <v>0</v>
      </c>
      <c r="W136" s="1287">
        <f>SUM($S$20:S136)</f>
        <v>0</v>
      </c>
      <c r="X136" s="1288"/>
      <c r="Y136" s="1288"/>
      <c r="Z136" s="47">
        <f t="shared" si="28"/>
        <v>13</v>
      </c>
      <c r="AA136" s="45">
        <f t="shared" si="46"/>
        <v>116</v>
      </c>
      <c r="AB136" s="1265">
        <f t="shared" si="36"/>
        <v>50283</v>
      </c>
      <c r="AC136" s="1287">
        <f t="shared" si="37"/>
        <v>0</v>
      </c>
      <c r="AD136" s="1287">
        <f t="shared" si="38"/>
        <v>0</v>
      </c>
      <c r="AE136" s="1287">
        <f t="shared" si="39"/>
        <v>0</v>
      </c>
      <c r="AF136" s="1287">
        <f t="shared" si="40"/>
        <v>0</v>
      </c>
      <c r="AG136" s="1287">
        <f t="shared" si="47"/>
        <v>0</v>
      </c>
      <c r="AH136" s="1287">
        <f>SUM($AF$20:AF136)</f>
        <v>0</v>
      </c>
      <c r="AI136" s="1287">
        <f>SUM($AE$20:AE136)</f>
        <v>0</v>
      </c>
    </row>
    <row r="137" spans="2:35">
      <c r="B137" s="47">
        <f t="shared" si="41"/>
        <v>10</v>
      </c>
      <c r="C137" s="45">
        <f t="shared" si="42"/>
        <v>117</v>
      </c>
      <c r="D137" s="1265">
        <f t="shared" si="29"/>
        <v>49217</v>
      </c>
      <c r="E137" s="1287">
        <f t="shared" si="24"/>
        <v>3978321.9478750648</v>
      </c>
      <c r="F137" s="1287">
        <f t="shared" si="30"/>
        <v>26979.773631873853</v>
      </c>
      <c r="G137" s="1287">
        <f t="shared" si="25"/>
        <v>7088.1638924985373</v>
      </c>
      <c r="H137" s="1287">
        <f t="shared" si="26"/>
        <v>19891.609739375315</v>
      </c>
      <c r="I137" s="1287">
        <f t="shared" si="43"/>
        <v>3971233.7839825661</v>
      </c>
      <c r="J137" s="1287">
        <f>SUM($H$20:H137)</f>
        <v>2520352.7317468319</v>
      </c>
      <c r="K137" s="1287">
        <f>SUM($G$20:G137)</f>
        <v>528766.21601743461</v>
      </c>
      <c r="L137" s="1288"/>
      <c r="N137" s="47">
        <f t="shared" si="27"/>
        <v>11</v>
      </c>
      <c r="O137" s="45">
        <f t="shared" si="44"/>
        <v>117</v>
      </c>
      <c r="P137" s="1265">
        <f t="shared" si="31"/>
        <v>49582</v>
      </c>
      <c r="Q137" s="1287">
        <f t="shared" si="32"/>
        <v>0</v>
      </c>
      <c r="R137" s="1287">
        <f t="shared" si="33"/>
        <v>0</v>
      </c>
      <c r="S137" s="1287">
        <f t="shared" si="34"/>
        <v>0</v>
      </c>
      <c r="T137" s="1287">
        <f t="shared" si="35"/>
        <v>0</v>
      </c>
      <c r="U137" s="1287">
        <f t="shared" si="45"/>
        <v>0</v>
      </c>
      <c r="V137" s="1287">
        <f>SUM($T$20:T137)</f>
        <v>0</v>
      </c>
      <c r="W137" s="1287">
        <f>SUM($S$20:S137)</f>
        <v>0</v>
      </c>
      <c r="X137" s="1288"/>
      <c r="Y137" s="1288"/>
      <c r="Z137" s="47">
        <f t="shared" si="28"/>
        <v>13</v>
      </c>
      <c r="AA137" s="45">
        <f t="shared" si="46"/>
        <v>117</v>
      </c>
      <c r="AB137" s="1265">
        <f t="shared" si="36"/>
        <v>50313</v>
      </c>
      <c r="AC137" s="1287">
        <f t="shared" si="37"/>
        <v>0</v>
      </c>
      <c r="AD137" s="1287">
        <f t="shared" si="38"/>
        <v>0</v>
      </c>
      <c r="AE137" s="1287">
        <f t="shared" si="39"/>
        <v>0</v>
      </c>
      <c r="AF137" s="1287">
        <f t="shared" si="40"/>
        <v>0</v>
      </c>
      <c r="AG137" s="1287">
        <f t="shared" si="47"/>
        <v>0</v>
      </c>
      <c r="AH137" s="1287">
        <f>SUM($AF$20:AF137)</f>
        <v>0</v>
      </c>
      <c r="AI137" s="1287">
        <f>SUM($AE$20:AE137)</f>
        <v>0</v>
      </c>
    </row>
    <row r="138" spans="2:35">
      <c r="B138" s="47">
        <f t="shared" si="41"/>
        <v>10</v>
      </c>
      <c r="C138" s="45">
        <f t="shared" si="42"/>
        <v>118</v>
      </c>
      <c r="D138" s="1265">
        <f t="shared" si="29"/>
        <v>49248</v>
      </c>
      <c r="E138" s="1287">
        <f t="shared" si="24"/>
        <v>3971233.7839825661</v>
      </c>
      <c r="F138" s="1287">
        <f t="shared" si="30"/>
        <v>26979.773631873853</v>
      </c>
      <c r="G138" s="1287">
        <f t="shared" si="25"/>
        <v>7123.6047119610294</v>
      </c>
      <c r="H138" s="1287">
        <f t="shared" si="26"/>
        <v>19856.168919912823</v>
      </c>
      <c r="I138" s="1287">
        <f t="shared" si="43"/>
        <v>3964110.1792706051</v>
      </c>
      <c r="J138" s="1287">
        <f>SUM($H$20:H138)</f>
        <v>2540208.9006667449</v>
      </c>
      <c r="K138" s="1287">
        <f>SUM($G$20:G138)</f>
        <v>535889.82072939561</v>
      </c>
      <c r="L138" s="1288"/>
      <c r="N138" s="47">
        <f t="shared" si="27"/>
        <v>11</v>
      </c>
      <c r="O138" s="45">
        <f t="shared" si="44"/>
        <v>118</v>
      </c>
      <c r="P138" s="1265">
        <f t="shared" si="31"/>
        <v>49613</v>
      </c>
      <c r="Q138" s="1287">
        <f t="shared" si="32"/>
        <v>0</v>
      </c>
      <c r="R138" s="1287">
        <f t="shared" si="33"/>
        <v>0</v>
      </c>
      <c r="S138" s="1287">
        <f t="shared" si="34"/>
        <v>0</v>
      </c>
      <c r="T138" s="1287">
        <f t="shared" si="35"/>
        <v>0</v>
      </c>
      <c r="U138" s="1287">
        <f t="shared" si="45"/>
        <v>0</v>
      </c>
      <c r="V138" s="1287">
        <f>SUM($T$20:T138)</f>
        <v>0</v>
      </c>
      <c r="W138" s="1287">
        <f>SUM($S$20:S138)</f>
        <v>0</v>
      </c>
      <c r="X138" s="1288"/>
      <c r="Y138" s="1288"/>
      <c r="Z138" s="47">
        <f t="shared" si="28"/>
        <v>13</v>
      </c>
      <c r="AA138" s="45">
        <f t="shared" si="46"/>
        <v>118</v>
      </c>
      <c r="AB138" s="1265">
        <f t="shared" si="36"/>
        <v>50344</v>
      </c>
      <c r="AC138" s="1287">
        <f t="shared" si="37"/>
        <v>0</v>
      </c>
      <c r="AD138" s="1287">
        <f t="shared" si="38"/>
        <v>0</v>
      </c>
      <c r="AE138" s="1287">
        <f t="shared" si="39"/>
        <v>0</v>
      </c>
      <c r="AF138" s="1287">
        <f t="shared" si="40"/>
        <v>0</v>
      </c>
      <c r="AG138" s="1287">
        <f t="shared" si="47"/>
        <v>0</v>
      </c>
      <c r="AH138" s="1287">
        <f>SUM($AF$20:AF138)</f>
        <v>0</v>
      </c>
      <c r="AI138" s="1287">
        <f>SUM($AE$20:AE138)</f>
        <v>0</v>
      </c>
    </row>
    <row r="139" spans="2:35">
      <c r="B139" s="47">
        <f t="shared" si="41"/>
        <v>10</v>
      </c>
      <c r="C139" s="45">
        <f t="shared" si="42"/>
        <v>119</v>
      </c>
      <c r="D139" s="1265">
        <f t="shared" si="29"/>
        <v>49278</v>
      </c>
      <c r="E139" s="1287">
        <f t="shared" si="24"/>
        <v>3964110.1792706051</v>
      </c>
      <c r="F139" s="1287">
        <f t="shared" si="30"/>
        <v>26979.773631873857</v>
      </c>
      <c r="G139" s="1287">
        <f t="shared" si="25"/>
        <v>7159.2227355208333</v>
      </c>
      <c r="H139" s="1287">
        <f t="shared" si="26"/>
        <v>19820.550896353023</v>
      </c>
      <c r="I139" s="1287">
        <f t="shared" si="43"/>
        <v>3956950.9565350842</v>
      </c>
      <c r="J139" s="1287">
        <f>SUM($H$20:H139)</f>
        <v>2560029.451563098</v>
      </c>
      <c r="K139" s="1287">
        <f>SUM($G$20:G139)</f>
        <v>543049.04346491641</v>
      </c>
      <c r="L139" s="1288"/>
      <c r="N139" s="47">
        <f t="shared" si="27"/>
        <v>11</v>
      </c>
      <c r="O139" s="45">
        <f t="shared" si="44"/>
        <v>119</v>
      </c>
      <c r="P139" s="1265">
        <f t="shared" si="31"/>
        <v>49643</v>
      </c>
      <c r="Q139" s="1287">
        <f t="shared" si="32"/>
        <v>0</v>
      </c>
      <c r="R139" s="1287">
        <f t="shared" si="33"/>
        <v>0</v>
      </c>
      <c r="S139" s="1287">
        <f t="shared" si="34"/>
        <v>0</v>
      </c>
      <c r="T139" s="1287">
        <f t="shared" si="35"/>
        <v>0</v>
      </c>
      <c r="U139" s="1287">
        <f t="shared" si="45"/>
        <v>0</v>
      </c>
      <c r="V139" s="1287">
        <f>SUM($T$20:T139)</f>
        <v>0</v>
      </c>
      <c r="W139" s="1287">
        <f>SUM($S$20:S139)</f>
        <v>0</v>
      </c>
      <c r="X139" s="1288"/>
      <c r="Y139" s="1288"/>
      <c r="Z139" s="47">
        <f t="shared" si="28"/>
        <v>13</v>
      </c>
      <c r="AA139" s="45">
        <f t="shared" si="46"/>
        <v>119</v>
      </c>
      <c r="AB139" s="1265">
        <f t="shared" si="36"/>
        <v>50374</v>
      </c>
      <c r="AC139" s="1287">
        <f t="shared" si="37"/>
        <v>0</v>
      </c>
      <c r="AD139" s="1287">
        <f t="shared" si="38"/>
        <v>0</v>
      </c>
      <c r="AE139" s="1287">
        <f t="shared" si="39"/>
        <v>0</v>
      </c>
      <c r="AF139" s="1287">
        <f t="shared" si="40"/>
        <v>0</v>
      </c>
      <c r="AG139" s="1287">
        <f t="shared" si="47"/>
        <v>0</v>
      </c>
      <c r="AH139" s="1287">
        <f>SUM($AF$20:AF139)</f>
        <v>0</v>
      </c>
      <c r="AI139" s="1287">
        <f>SUM($AE$20:AE139)</f>
        <v>0</v>
      </c>
    </row>
    <row r="140" spans="2:35">
      <c r="B140" s="47">
        <f t="shared" si="41"/>
        <v>10</v>
      </c>
      <c r="C140" s="45">
        <f t="shared" si="42"/>
        <v>120</v>
      </c>
      <c r="D140" s="1265">
        <f t="shared" si="29"/>
        <v>49309</v>
      </c>
      <c r="E140" s="1287">
        <f t="shared" si="24"/>
        <v>3956950.9565350842</v>
      </c>
      <c r="F140" s="1287">
        <f t="shared" si="30"/>
        <v>26979.773631873853</v>
      </c>
      <c r="G140" s="1287">
        <f t="shared" si="25"/>
        <v>7195.0188491984391</v>
      </c>
      <c r="H140" s="1287">
        <f t="shared" si="26"/>
        <v>19784.754782675413</v>
      </c>
      <c r="I140" s="1287">
        <f t="shared" si="43"/>
        <v>3949755.9376858859</v>
      </c>
      <c r="J140" s="1287">
        <f>SUM($H$20:H140)</f>
        <v>2579814.2063457733</v>
      </c>
      <c r="K140" s="1287">
        <f>SUM($G$20:G140)</f>
        <v>550244.06231411488</v>
      </c>
      <c r="L140" s="1288"/>
      <c r="N140" s="47">
        <f t="shared" si="27"/>
        <v>11</v>
      </c>
      <c r="O140" s="45">
        <f t="shared" si="44"/>
        <v>120</v>
      </c>
      <c r="P140" s="1265">
        <f t="shared" si="31"/>
        <v>49674</v>
      </c>
      <c r="Q140" s="1287">
        <f t="shared" si="32"/>
        <v>0</v>
      </c>
      <c r="R140" s="1287">
        <f t="shared" si="33"/>
        <v>0</v>
      </c>
      <c r="S140" s="1287">
        <f t="shared" si="34"/>
        <v>0</v>
      </c>
      <c r="T140" s="1287">
        <f t="shared" si="35"/>
        <v>0</v>
      </c>
      <c r="U140" s="1287">
        <f t="shared" si="45"/>
        <v>0</v>
      </c>
      <c r="V140" s="1287">
        <f>SUM($T$20:T140)</f>
        <v>0</v>
      </c>
      <c r="W140" s="1287">
        <f>SUM($S$20:S140)</f>
        <v>0</v>
      </c>
      <c r="X140" s="1288"/>
      <c r="Y140" s="1288"/>
      <c r="Z140" s="47">
        <f t="shared" si="28"/>
        <v>13</v>
      </c>
      <c r="AA140" s="45">
        <f t="shared" si="46"/>
        <v>120</v>
      </c>
      <c r="AB140" s="1265">
        <f t="shared" si="36"/>
        <v>50405</v>
      </c>
      <c r="AC140" s="1287">
        <f t="shared" si="37"/>
        <v>0</v>
      </c>
      <c r="AD140" s="1287">
        <f t="shared" si="38"/>
        <v>0</v>
      </c>
      <c r="AE140" s="1287">
        <f t="shared" si="39"/>
        <v>0</v>
      </c>
      <c r="AF140" s="1287">
        <f t="shared" si="40"/>
        <v>0</v>
      </c>
      <c r="AG140" s="1287">
        <f t="shared" si="47"/>
        <v>0</v>
      </c>
      <c r="AH140" s="1287">
        <f>SUM($AF$20:AF140)</f>
        <v>0</v>
      </c>
      <c r="AI140" s="1287">
        <f>SUM($AE$20:AE140)</f>
        <v>0</v>
      </c>
    </row>
    <row r="141" spans="2:35">
      <c r="B141" s="47">
        <f t="shared" si="41"/>
        <v>11</v>
      </c>
      <c r="C141" s="45">
        <f t="shared" si="42"/>
        <v>121</v>
      </c>
      <c r="D141" s="1265">
        <f t="shared" si="29"/>
        <v>49340</v>
      </c>
      <c r="E141" s="1287">
        <f t="shared" si="24"/>
        <v>3949755.9376858859</v>
      </c>
      <c r="F141" s="1287">
        <f t="shared" si="30"/>
        <v>26979.773631873853</v>
      </c>
      <c r="G141" s="1287">
        <f t="shared" si="25"/>
        <v>7230.9939434444304</v>
      </c>
      <c r="H141" s="1287">
        <f t="shared" si="26"/>
        <v>19748.779688429422</v>
      </c>
      <c r="I141" s="1287">
        <f t="shared" si="43"/>
        <v>3942524.9437424415</v>
      </c>
      <c r="J141" s="1287">
        <f>SUM($H$20:H141)</f>
        <v>2599562.9860342029</v>
      </c>
      <c r="K141" s="1287">
        <f>SUM($G$20:G141)</f>
        <v>557475.05625755934</v>
      </c>
      <c r="L141" s="1288"/>
      <c r="N141" s="47">
        <f t="shared" si="27"/>
        <v>12</v>
      </c>
      <c r="O141" s="45">
        <f t="shared" si="44"/>
        <v>121</v>
      </c>
      <c r="P141" s="1265">
        <f t="shared" si="31"/>
        <v>49705</v>
      </c>
      <c r="Q141" s="1287">
        <f t="shared" si="32"/>
        <v>0</v>
      </c>
      <c r="R141" s="1287">
        <f t="shared" si="33"/>
        <v>0</v>
      </c>
      <c r="S141" s="1287">
        <f t="shared" si="34"/>
        <v>0</v>
      </c>
      <c r="T141" s="1287">
        <f t="shared" si="35"/>
        <v>0</v>
      </c>
      <c r="U141" s="1287">
        <f t="shared" si="45"/>
        <v>0</v>
      </c>
      <c r="V141" s="1287">
        <f>SUM($T$20:T141)</f>
        <v>0</v>
      </c>
      <c r="W141" s="1287">
        <f>SUM($S$20:S141)</f>
        <v>0</v>
      </c>
      <c r="X141" s="1288"/>
      <c r="Y141" s="1288"/>
      <c r="Z141" s="47">
        <f t="shared" si="28"/>
        <v>14</v>
      </c>
      <c r="AA141" s="45">
        <f t="shared" si="46"/>
        <v>121</v>
      </c>
      <c r="AB141" s="1265">
        <f t="shared" si="36"/>
        <v>50436</v>
      </c>
      <c r="AC141" s="1287">
        <f t="shared" si="37"/>
        <v>0</v>
      </c>
      <c r="AD141" s="1287">
        <f t="shared" si="38"/>
        <v>0</v>
      </c>
      <c r="AE141" s="1287">
        <f t="shared" si="39"/>
        <v>0</v>
      </c>
      <c r="AF141" s="1287">
        <f t="shared" si="40"/>
        <v>0</v>
      </c>
      <c r="AG141" s="1287">
        <f t="shared" si="47"/>
        <v>0</v>
      </c>
      <c r="AH141" s="1287">
        <f>SUM($AF$20:AF141)</f>
        <v>0</v>
      </c>
      <c r="AI141" s="1287">
        <f>SUM($AE$20:AE141)</f>
        <v>0</v>
      </c>
    </row>
    <row r="142" spans="2:35">
      <c r="B142" s="47">
        <f t="shared" si="41"/>
        <v>11</v>
      </c>
      <c r="C142" s="45">
        <f t="shared" si="42"/>
        <v>122</v>
      </c>
      <c r="D142" s="1265">
        <f t="shared" si="29"/>
        <v>49368</v>
      </c>
      <c r="E142" s="1287">
        <f t="shared" si="24"/>
        <v>3942524.9437424415</v>
      </c>
      <c r="F142" s="1287">
        <f t="shared" si="30"/>
        <v>26979.773631873857</v>
      </c>
      <c r="G142" s="1287">
        <f t="shared" si="25"/>
        <v>7267.1489131616536</v>
      </c>
      <c r="H142" s="1287">
        <f t="shared" si="26"/>
        <v>19712.624718712203</v>
      </c>
      <c r="I142" s="1287">
        <f t="shared" si="43"/>
        <v>3935257.7948292797</v>
      </c>
      <c r="J142" s="1287">
        <f>SUM($H$20:H142)</f>
        <v>2619275.610752915</v>
      </c>
      <c r="K142" s="1287">
        <f>SUM($G$20:G142)</f>
        <v>564742.20517072093</v>
      </c>
      <c r="L142" s="1288"/>
      <c r="N142" s="47">
        <f t="shared" si="27"/>
        <v>12</v>
      </c>
      <c r="O142" s="45">
        <f t="shared" si="44"/>
        <v>122</v>
      </c>
      <c r="P142" s="1265">
        <f t="shared" si="31"/>
        <v>49734</v>
      </c>
      <c r="Q142" s="1287">
        <f t="shared" si="32"/>
        <v>0</v>
      </c>
      <c r="R142" s="1287">
        <f t="shared" si="33"/>
        <v>0</v>
      </c>
      <c r="S142" s="1287">
        <f t="shared" si="34"/>
        <v>0</v>
      </c>
      <c r="T142" s="1287">
        <f t="shared" si="35"/>
        <v>0</v>
      </c>
      <c r="U142" s="1287">
        <f t="shared" si="45"/>
        <v>0</v>
      </c>
      <c r="V142" s="1287">
        <f>SUM($T$20:T142)</f>
        <v>0</v>
      </c>
      <c r="W142" s="1287">
        <f>SUM($S$20:S142)</f>
        <v>0</v>
      </c>
      <c r="X142" s="1288"/>
      <c r="Y142" s="1288"/>
      <c r="Z142" s="47">
        <f t="shared" si="28"/>
        <v>14</v>
      </c>
      <c r="AA142" s="45">
        <f t="shared" si="46"/>
        <v>122</v>
      </c>
      <c r="AB142" s="1265">
        <f t="shared" si="36"/>
        <v>50464</v>
      </c>
      <c r="AC142" s="1287">
        <f t="shared" si="37"/>
        <v>0</v>
      </c>
      <c r="AD142" s="1287">
        <f t="shared" si="38"/>
        <v>0</v>
      </c>
      <c r="AE142" s="1287">
        <f t="shared" si="39"/>
        <v>0</v>
      </c>
      <c r="AF142" s="1287">
        <f t="shared" si="40"/>
        <v>0</v>
      </c>
      <c r="AG142" s="1287">
        <f t="shared" si="47"/>
        <v>0</v>
      </c>
      <c r="AH142" s="1287">
        <f>SUM($AF$20:AF142)</f>
        <v>0</v>
      </c>
      <c r="AI142" s="1287">
        <f>SUM($AE$20:AE142)</f>
        <v>0</v>
      </c>
    </row>
    <row r="143" spans="2:35">
      <c r="B143" s="47">
        <f t="shared" si="41"/>
        <v>11</v>
      </c>
      <c r="C143" s="45">
        <f t="shared" si="42"/>
        <v>123</v>
      </c>
      <c r="D143" s="1265">
        <f t="shared" si="29"/>
        <v>49399</v>
      </c>
      <c r="E143" s="1287">
        <f t="shared" si="24"/>
        <v>3935257.7948292797</v>
      </c>
      <c r="F143" s="1287">
        <f t="shared" si="30"/>
        <v>26979.773631873853</v>
      </c>
      <c r="G143" s="1287">
        <f t="shared" si="25"/>
        <v>7303.4846577274602</v>
      </c>
      <c r="H143" s="1287">
        <f t="shared" si="26"/>
        <v>19676.288974146391</v>
      </c>
      <c r="I143" s="1287">
        <f t="shared" si="43"/>
        <v>3927954.310171552</v>
      </c>
      <c r="J143" s="1287">
        <f>SUM($H$20:H143)</f>
        <v>2638951.8997270614</v>
      </c>
      <c r="K143" s="1287">
        <f>SUM($G$20:G143)</f>
        <v>572045.68982844835</v>
      </c>
      <c r="L143" s="1288"/>
      <c r="N143" s="47">
        <f t="shared" si="27"/>
        <v>12</v>
      </c>
      <c r="O143" s="45">
        <f t="shared" si="44"/>
        <v>123</v>
      </c>
      <c r="P143" s="1265">
        <f t="shared" si="31"/>
        <v>49765</v>
      </c>
      <c r="Q143" s="1287">
        <f t="shared" si="32"/>
        <v>0</v>
      </c>
      <c r="R143" s="1287">
        <f t="shared" si="33"/>
        <v>0</v>
      </c>
      <c r="S143" s="1287">
        <f t="shared" si="34"/>
        <v>0</v>
      </c>
      <c r="T143" s="1287">
        <f t="shared" si="35"/>
        <v>0</v>
      </c>
      <c r="U143" s="1287">
        <f t="shared" si="45"/>
        <v>0</v>
      </c>
      <c r="V143" s="1287">
        <f>SUM($T$20:T143)</f>
        <v>0</v>
      </c>
      <c r="W143" s="1287">
        <f>SUM($S$20:S143)</f>
        <v>0</v>
      </c>
      <c r="X143" s="1288"/>
      <c r="Y143" s="1288"/>
      <c r="Z143" s="47">
        <f t="shared" si="28"/>
        <v>14</v>
      </c>
      <c r="AA143" s="45">
        <f t="shared" si="46"/>
        <v>123</v>
      </c>
      <c r="AB143" s="1265">
        <f t="shared" si="36"/>
        <v>50495</v>
      </c>
      <c r="AC143" s="1287">
        <f t="shared" si="37"/>
        <v>0</v>
      </c>
      <c r="AD143" s="1287">
        <f t="shared" si="38"/>
        <v>0</v>
      </c>
      <c r="AE143" s="1287">
        <f t="shared" si="39"/>
        <v>0</v>
      </c>
      <c r="AF143" s="1287">
        <f t="shared" si="40"/>
        <v>0</v>
      </c>
      <c r="AG143" s="1287">
        <f t="shared" si="47"/>
        <v>0</v>
      </c>
      <c r="AH143" s="1287">
        <f>SUM($AF$20:AF143)</f>
        <v>0</v>
      </c>
      <c r="AI143" s="1287">
        <f>SUM($AE$20:AE143)</f>
        <v>0</v>
      </c>
    </row>
    <row r="144" spans="2:35">
      <c r="B144" s="47">
        <f t="shared" si="41"/>
        <v>11</v>
      </c>
      <c r="C144" s="45">
        <f t="shared" si="42"/>
        <v>124</v>
      </c>
      <c r="D144" s="1265">
        <f t="shared" si="29"/>
        <v>49429</v>
      </c>
      <c r="E144" s="1287">
        <f t="shared" si="24"/>
        <v>3927954.310171552</v>
      </c>
      <c r="F144" s="1287">
        <f t="shared" si="30"/>
        <v>26979.773631873853</v>
      </c>
      <c r="G144" s="1287">
        <f t="shared" si="25"/>
        <v>7340.0020810160995</v>
      </c>
      <c r="H144" s="1287">
        <f t="shared" si="26"/>
        <v>19639.771550857753</v>
      </c>
      <c r="I144" s="1287">
        <f t="shared" si="43"/>
        <v>3920614.3080905359</v>
      </c>
      <c r="J144" s="1287">
        <f>SUM($H$20:H144)</f>
        <v>2658591.6712779193</v>
      </c>
      <c r="K144" s="1287">
        <f>SUM($G$20:G144)</f>
        <v>579385.69190946443</v>
      </c>
      <c r="L144" s="1288"/>
      <c r="N144" s="47">
        <f t="shared" si="27"/>
        <v>12</v>
      </c>
      <c r="O144" s="45">
        <f t="shared" si="44"/>
        <v>124</v>
      </c>
      <c r="P144" s="1265">
        <f t="shared" si="31"/>
        <v>49795</v>
      </c>
      <c r="Q144" s="1287">
        <f t="shared" si="32"/>
        <v>0</v>
      </c>
      <c r="R144" s="1287">
        <f t="shared" si="33"/>
        <v>0</v>
      </c>
      <c r="S144" s="1287">
        <f t="shared" si="34"/>
        <v>0</v>
      </c>
      <c r="T144" s="1287">
        <f t="shared" si="35"/>
        <v>0</v>
      </c>
      <c r="U144" s="1287">
        <f t="shared" si="45"/>
        <v>0</v>
      </c>
      <c r="V144" s="1287">
        <f>SUM($T$20:T144)</f>
        <v>0</v>
      </c>
      <c r="W144" s="1287">
        <f>SUM($S$20:S144)</f>
        <v>0</v>
      </c>
      <c r="X144" s="1288"/>
      <c r="Y144" s="1288"/>
      <c r="Z144" s="47">
        <f t="shared" si="28"/>
        <v>14</v>
      </c>
      <c r="AA144" s="45">
        <f t="shared" si="46"/>
        <v>124</v>
      </c>
      <c r="AB144" s="1265">
        <f t="shared" si="36"/>
        <v>50525</v>
      </c>
      <c r="AC144" s="1287">
        <f t="shared" si="37"/>
        <v>0</v>
      </c>
      <c r="AD144" s="1287">
        <f t="shared" si="38"/>
        <v>0</v>
      </c>
      <c r="AE144" s="1287">
        <f t="shared" si="39"/>
        <v>0</v>
      </c>
      <c r="AF144" s="1287">
        <f t="shared" si="40"/>
        <v>0</v>
      </c>
      <c r="AG144" s="1287">
        <f t="shared" si="47"/>
        <v>0</v>
      </c>
      <c r="AH144" s="1287">
        <f>SUM($AF$20:AF144)</f>
        <v>0</v>
      </c>
      <c r="AI144" s="1287">
        <f>SUM($AE$20:AE144)</f>
        <v>0</v>
      </c>
    </row>
    <row r="145" spans="2:35">
      <c r="B145" s="47">
        <f t="shared" si="41"/>
        <v>11</v>
      </c>
      <c r="C145" s="45">
        <f t="shared" si="42"/>
        <v>125</v>
      </c>
      <c r="D145" s="1265">
        <f t="shared" si="29"/>
        <v>49460</v>
      </c>
      <c r="E145" s="1287">
        <f t="shared" si="24"/>
        <v>3920614.3080905359</v>
      </c>
      <c r="F145" s="1287">
        <f t="shared" si="30"/>
        <v>26979.773631873853</v>
      </c>
      <c r="G145" s="1287">
        <f t="shared" si="25"/>
        <v>7376.702091421178</v>
      </c>
      <c r="H145" s="1287">
        <f t="shared" si="26"/>
        <v>19603.071540452675</v>
      </c>
      <c r="I145" s="1287">
        <f t="shared" si="43"/>
        <v>3913237.6059991149</v>
      </c>
      <c r="J145" s="1287">
        <f>SUM($H$20:H145)</f>
        <v>2678194.7428183719</v>
      </c>
      <c r="K145" s="1287">
        <f>SUM($G$20:G145)</f>
        <v>586762.39400088566</v>
      </c>
      <c r="L145" s="1288"/>
      <c r="N145" s="47">
        <f t="shared" si="27"/>
        <v>12</v>
      </c>
      <c r="O145" s="45">
        <f t="shared" si="44"/>
        <v>125</v>
      </c>
      <c r="P145" s="1265">
        <f t="shared" si="31"/>
        <v>49826</v>
      </c>
      <c r="Q145" s="1287">
        <f t="shared" si="32"/>
        <v>0</v>
      </c>
      <c r="R145" s="1287">
        <f t="shared" si="33"/>
        <v>0</v>
      </c>
      <c r="S145" s="1287">
        <f t="shared" si="34"/>
        <v>0</v>
      </c>
      <c r="T145" s="1287">
        <f t="shared" si="35"/>
        <v>0</v>
      </c>
      <c r="U145" s="1287">
        <f t="shared" si="45"/>
        <v>0</v>
      </c>
      <c r="V145" s="1287">
        <f>SUM($T$20:T145)</f>
        <v>0</v>
      </c>
      <c r="W145" s="1287">
        <f>SUM($S$20:S145)</f>
        <v>0</v>
      </c>
      <c r="X145" s="1288"/>
      <c r="Y145" s="1288"/>
      <c r="Z145" s="47">
        <f t="shared" si="28"/>
        <v>14</v>
      </c>
      <c r="AA145" s="45">
        <f t="shared" si="46"/>
        <v>125</v>
      </c>
      <c r="AB145" s="1265">
        <f t="shared" si="36"/>
        <v>50556</v>
      </c>
      <c r="AC145" s="1287">
        <f t="shared" si="37"/>
        <v>0</v>
      </c>
      <c r="AD145" s="1287">
        <f t="shared" si="38"/>
        <v>0</v>
      </c>
      <c r="AE145" s="1287">
        <f t="shared" si="39"/>
        <v>0</v>
      </c>
      <c r="AF145" s="1287">
        <f t="shared" si="40"/>
        <v>0</v>
      </c>
      <c r="AG145" s="1287">
        <f t="shared" si="47"/>
        <v>0</v>
      </c>
      <c r="AH145" s="1287">
        <f>SUM($AF$20:AF145)</f>
        <v>0</v>
      </c>
      <c r="AI145" s="1287">
        <f>SUM($AE$20:AE145)</f>
        <v>0</v>
      </c>
    </row>
    <row r="146" spans="2:35">
      <c r="B146" s="47">
        <f t="shared" si="41"/>
        <v>11</v>
      </c>
      <c r="C146" s="45">
        <f t="shared" si="42"/>
        <v>126</v>
      </c>
      <c r="D146" s="1265">
        <f t="shared" si="29"/>
        <v>49490</v>
      </c>
      <c r="E146" s="1287">
        <f t="shared" si="24"/>
        <v>3913237.6059991149</v>
      </c>
      <c r="F146" s="1287">
        <f t="shared" si="30"/>
        <v>26979.773631873853</v>
      </c>
      <c r="G146" s="1287">
        <f t="shared" si="25"/>
        <v>7413.5856018782852</v>
      </c>
      <c r="H146" s="1287">
        <f t="shared" si="26"/>
        <v>19566.188029995566</v>
      </c>
      <c r="I146" s="1287">
        <f t="shared" si="43"/>
        <v>3905824.0203972366</v>
      </c>
      <c r="J146" s="1287">
        <f>SUM($H$20:H146)</f>
        <v>2697760.9308483675</v>
      </c>
      <c r="K146" s="1287">
        <f>SUM($G$20:G146)</f>
        <v>594175.97960276389</v>
      </c>
      <c r="L146" s="1288"/>
      <c r="N146" s="47">
        <f t="shared" si="27"/>
        <v>12</v>
      </c>
      <c r="O146" s="45">
        <f t="shared" si="44"/>
        <v>126</v>
      </c>
      <c r="P146" s="1265">
        <f t="shared" si="31"/>
        <v>49856</v>
      </c>
      <c r="Q146" s="1287">
        <f t="shared" si="32"/>
        <v>0</v>
      </c>
      <c r="R146" s="1287">
        <f t="shared" si="33"/>
        <v>0</v>
      </c>
      <c r="S146" s="1287">
        <f t="shared" si="34"/>
        <v>0</v>
      </c>
      <c r="T146" s="1287">
        <f t="shared" si="35"/>
        <v>0</v>
      </c>
      <c r="U146" s="1287">
        <f t="shared" si="45"/>
        <v>0</v>
      </c>
      <c r="V146" s="1287">
        <f>SUM($T$20:T146)</f>
        <v>0</v>
      </c>
      <c r="W146" s="1287">
        <f>SUM($S$20:S146)</f>
        <v>0</v>
      </c>
      <c r="X146" s="1288"/>
      <c r="Y146" s="1288"/>
      <c r="Z146" s="47">
        <f t="shared" si="28"/>
        <v>14</v>
      </c>
      <c r="AA146" s="45">
        <f t="shared" si="46"/>
        <v>126</v>
      </c>
      <c r="AB146" s="1265">
        <f t="shared" si="36"/>
        <v>50586</v>
      </c>
      <c r="AC146" s="1287">
        <f t="shared" si="37"/>
        <v>0</v>
      </c>
      <c r="AD146" s="1287">
        <f t="shared" si="38"/>
        <v>0</v>
      </c>
      <c r="AE146" s="1287">
        <f t="shared" si="39"/>
        <v>0</v>
      </c>
      <c r="AF146" s="1287">
        <f t="shared" si="40"/>
        <v>0</v>
      </c>
      <c r="AG146" s="1287">
        <f t="shared" si="47"/>
        <v>0</v>
      </c>
      <c r="AH146" s="1287">
        <f>SUM($AF$20:AF146)</f>
        <v>0</v>
      </c>
      <c r="AI146" s="1287">
        <f>SUM($AE$20:AE146)</f>
        <v>0</v>
      </c>
    </row>
    <row r="147" spans="2:35">
      <c r="B147" s="47">
        <f t="shared" si="41"/>
        <v>11</v>
      </c>
      <c r="C147" s="45">
        <f t="shared" si="42"/>
        <v>127</v>
      </c>
      <c r="D147" s="1265">
        <f t="shared" si="29"/>
        <v>49521</v>
      </c>
      <c r="E147" s="1287">
        <f t="shared" si="24"/>
        <v>3905824.0203972366</v>
      </c>
      <c r="F147" s="1287">
        <f t="shared" si="30"/>
        <v>26979.773631873857</v>
      </c>
      <c r="G147" s="1287">
        <f t="shared" si="25"/>
        <v>7450.653529887677</v>
      </c>
      <c r="H147" s="1287">
        <f t="shared" si="26"/>
        <v>19529.12010198618</v>
      </c>
      <c r="I147" s="1287">
        <f t="shared" si="43"/>
        <v>3898373.366867349</v>
      </c>
      <c r="J147" s="1287">
        <f>SUM($H$20:H147)</f>
        <v>2717290.0509503535</v>
      </c>
      <c r="K147" s="1287">
        <f>SUM($G$20:G147)</f>
        <v>601626.63313265156</v>
      </c>
      <c r="L147" s="1288"/>
      <c r="N147" s="47">
        <f t="shared" si="27"/>
        <v>12</v>
      </c>
      <c r="O147" s="45">
        <f t="shared" si="44"/>
        <v>127</v>
      </c>
      <c r="P147" s="1265">
        <f t="shared" si="31"/>
        <v>49887</v>
      </c>
      <c r="Q147" s="1287">
        <f t="shared" si="32"/>
        <v>0</v>
      </c>
      <c r="R147" s="1287">
        <f t="shared" si="33"/>
        <v>0</v>
      </c>
      <c r="S147" s="1287">
        <f t="shared" si="34"/>
        <v>0</v>
      </c>
      <c r="T147" s="1287">
        <f t="shared" si="35"/>
        <v>0</v>
      </c>
      <c r="U147" s="1287">
        <f t="shared" si="45"/>
        <v>0</v>
      </c>
      <c r="V147" s="1287">
        <f>SUM($T$20:T147)</f>
        <v>0</v>
      </c>
      <c r="W147" s="1287">
        <f>SUM($S$20:S147)</f>
        <v>0</v>
      </c>
      <c r="X147" s="1288"/>
      <c r="Y147" s="1288"/>
      <c r="Z147" s="47">
        <f t="shared" si="28"/>
        <v>14</v>
      </c>
      <c r="AA147" s="45">
        <f t="shared" si="46"/>
        <v>127</v>
      </c>
      <c r="AB147" s="1265">
        <f t="shared" si="36"/>
        <v>50617</v>
      </c>
      <c r="AC147" s="1287">
        <f t="shared" si="37"/>
        <v>0</v>
      </c>
      <c r="AD147" s="1287">
        <f t="shared" si="38"/>
        <v>0</v>
      </c>
      <c r="AE147" s="1287">
        <f t="shared" si="39"/>
        <v>0</v>
      </c>
      <c r="AF147" s="1287">
        <f t="shared" si="40"/>
        <v>0</v>
      </c>
      <c r="AG147" s="1287">
        <f t="shared" si="47"/>
        <v>0</v>
      </c>
      <c r="AH147" s="1287">
        <f>SUM($AF$20:AF147)</f>
        <v>0</v>
      </c>
      <c r="AI147" s="1287">
        <f>SUM($AE$20:AE147)</f>
        <v>0</v>
      </c>
    </row>
    <row r="148" spans="2:35">
      <c r="B148" s="47">
        <f t="shared" si="41"/>
        <v>11</v>
      </c>
      <c r="C148" s="45">
        <f t="shared" si="42"/>
        <v>128</v>
      </c>
      <c r="D148" s="1265">
        <f t="shared" si="29"/>
        <v>49552</v>
      </c>
      <c r="E148" s="1287">
        <f t="shared" si="24"/>
        <v>3898373.366867349</v>
      </c>
      <c r="F148" s="1287">
        <f t="shared" si="30"/>
        <v>26979.77363187385</v>
      </c>
      <c r="G148" s="1287">
        <f t="shared" si="25"/>
        <v>7487.9067975371154</v>
      </c>
      <c r="H148" s="1287">
        <f t="shared" si="26"/>
        <v>19491.866834336735</v>
      </c>
      <c r="I148" s="1287">
        <f t="shared" si="43"/>
        <v>3890885.4600698119</v>
      </c>
      <c r="J148" s="1287">
        <f>SUM($H$20:H148)</f>
        <v>2736781.9177846904</v>
      </c>
      <c r="K148" s="1287">
        <f>SUM($G$20:G148)</f>
        <v>609114.53993018868</v>
      </c>
      <c r="L148" s="1288"/>
      <c r="N148" s="47">
        <f t="shared" si="27"/>
        <v>12</v>
      </c>
      <c r="O148" s="45">
        <f t="shared" si="44"/>
        <v>128</v>
      </c>
      <c r="P148" s="1265">
        <f t="shared" si="31"/>
        <v>49918</v>
      </c>
      <c r="Q148" s="1287">
        <f t="shared" si="32"/>
        <v>0</v>
      </c>
      <c r="R148" s="1287">
        <f t="shared" si="33"/>
        <v>0</v>
      </c>
      <c r="S148" s="1287">
        <f t="shared" si="34"/>
        <v>0</v>
      </c>
      <c r="T148" s="1287">
        <f t="shared" si="35"/>
        <v>0</v>
      </c>
      <c r="U148" s="1287">
        <f t="shared" si="45"/>
        <v>0</v>
      </c>
      <c r="V148" s="1287">
        <f>SUM($T$20:T148)</f>
        <v>0</v>
      </c>
      <c r="W148" s="1287">
        <f>SUM($S$20:S148)</f>
        <v>0</v>
      </c>
      <c r="X148" s="1288"/>
      <c r="Y148" s="1288"/>
      <c r="Z148" s="47">
        <f t="shared" si="28"/>
        <v>14</v>
      </c>
      <c r="AA148" s="45">
        <f t="shared" si="46"/>
        <v>128</v>
      </c>
      <c r="AB148" s="1265">
        <f t="shared" si="36"/>
        <v>50648</v>
      </c>
      <c r="AC148" s="1287">
        <f t="shared" si="37"/>
        <v>0</v>
      </c>
      <c r="AD148" s="1287">
        <f t="shared" si="38"/>
        <v>0</v>
      </c>
      <c r="AE148" s="1287">
        <f t="shared" si="39"/>
        <v>0</v>
      </c>
      <c r="AF148" s="1287">
        <f t="shared" si="40"/>
        <v>0</v>
      </c>
      <c r="AG148" s="1287">
        <f t="shared" si="47"/>
        <v>0</v>
      </c>
      <c r="AH148" s="1287">
        <f>SUM($AF$20:AF148)</f>
        <v>0</v>
      </c>
      <c r="AI148" s="1287">
        <f>SUM($AE$20:AE148)</f>
        <v>0</v>
      </c>
    </row>
    <row r="149" spans="2:35">
      <c r="B149" s="47">
        <f t="shared" si="41"/>
        <v>11</v>
      </c>
      <c r="C149" s="45">
        <f t="shared" si="42"/>
        <v>129</v>
      </c>
      <c r="D149" s="1265">
        <f t="shared" si="29"/>
        <v>49582</v>
      </c>
      <c r="E149" s="1287">
        <f t="shared" ref="E149:E212" si="48">IF(D149=$C$8,$C$10,I148)</f>
        <v>3890885.4600698119</v>
      </c>
      <c r="F149" s="1287">
        <f t="shared" si="30"/>
        <v>26979.773631873857</v>
      </c>
      <c r="G149" s="1287">
        <f t="shared" ref="G149:G212" si="49">-IF(C149&lt;=$C$13,0,PPMT($C$14/12,C149-$C$13,$C$12*12,$C$10))</f>
        <v>7525.3463315248</v>
      </c>
      <c r="H149" s="1287">
        <f t="shared" ref="H149:H212" si="50">IF(C149&lt;=$C$13,$C$14/12*$C$10,-IPMT($C$14/12,C149-$C$13,$C$12*12,$C$10))</f>
        <v>19454.427300349056</v>
      </c>
      <c r="I149" s="1287">
        <f t="shared" si="43"/>
        <v>3883360.1137382872</v>
      </c>
      <c r="J149" s="1287">
        <f>SUM($H$20:H149)</f>
        <v>2756236.3450850393</v>
      </c>
      <c r="K149" s="1287">
        <f>SUM($G$20:G149)</f>
        <v>616639.88626171346</v>
      </c>
      <c r="L149" s="1288"/>
      <c r="N149" s="47">
        <f t="shared" ref="N149:N212" si="51">SUMIFS(B:B,D:D,P149)</f>
        <v>12</v>
      </c>
      <c r="O149" s="45">
        <f t="shared" si="44"/>
        <v>129</v>
      </c>
      <c r="P149" s="1265">
        <f t="shared" si="31"/>
        <v>49948</v>
      </c>
      <c r="Q149" s="1287">
        <f t="shared" si="32"/>
        <v>0</v>
      </c>
      <c r="R149" s="1287">
        <f t="shared" si="33"/>
        <v>0</v>
      </c>
      <c r="S149" s="1287">
        <f t="shared" si="34"/>
        <v>0</v>
      </c>
      <c r="T149" s="1287">
        <f t="shared" si="35"/>
        <v>0</v>
      </c>
      <c r="U149" s="1287">
        <f t="shared" si="45"/>
        <v>0</v>
      </c>
      <c r="V149" s="1287">
        <f>SUM($T$20:T149)</f>
        <v>0</v>
      </c>
      <c r="W149" s="1287">
        <f>SUM($S$20:S149)</f>
        <v>0</v>
      </c>
      <c r="X149" s="1288"/>
      <c r="Y149" s="1288"/>
      <c r="Z149" s="47">
        <f t="shared" ref="Z149:Z212" si="52">SUMIFS(B:B,D:D,AB149)</f>
        <v>14</v>
      </c>
      <c r="AA149" s="45">
        <f t="shared" si="46"/>
        <v>129</v>
      </c>
      <c r="AB149" s="1265">
        <f t="shared" si="36"/>
        <v>50678</v>
      </c>
      <c r="AC149" s="1287">
        <f t="shared" si="37"/>
        <v>0</v>
      </c>
      <c r="AD149" s="1287">
        <f t="shared" si="38"/>
        <v>0</v>
      </c>
      <c r="AE149" s="1287">
        <f t="shared" si="39"/>
        <v>0</v>
      </c>
      <c r="AF149" s="1287">
        <f t="shared" si="40"/>
        <v>0</v>
      </c>
      <c r="AG149" s="1287">
        <f t="shared" si="47"/>
        <v>0</v>
      </c>
      <c r="AH149" s="1287">
        <f>SUM($AF$20:AF149)</f>
        <v>0</v>
      </c>
      <c r="AI149" s="1287">
        <f>SUM($AE$20:AE149)</f>
        <v>0</v>
      </c>
    </row>
    <row r="150" spans="2:35">
      <c r="B150" s="47">
        <f t="shared" si="41"/>
        <v>11</v>
      </c>
      <c r="C150" s="45">
        <f t="shared" si="42"/>
        <v>130</v>
      </c>
      <c r="D150" s="1265">
        <f t="shared" ref="D150:D213" si="53">EOMONTH(D149,1)</f>
        <v>49613</v>
      </c>
      <c r="E150" s="1287">
        <f t="shared" si="48"/>
        <v>3883360.1137382872</v>
      </c>
      <c r="F150" s="1287">
        <f t="shared" ref="F150:F213" si="54">G150+H150</f>
        <v>26979.773631873853</v>
      </c>
      <c r="G150" s="1287">
        <f t="shared" si="49"/>
        <v>7562.973063182425</v>
      </c>
      <c r="H150" s="1287">
        <f t="shared" si="50"/>
        <v>19416.800568691429</v>
      </c>
      <c r="I150" s="1287">
        <f t="shared" si="43"/>
        <v>3875797.1406751047</v>
      </c>
      <c r="J150" s="1287">
        <f>SUM($H$20:H150)</f>
        <v>2775653.1456537307</v>
      </c>
      <c r="K150" s="1287">
        <f>SUM($G$20:G150)</f>
        <v>624202.85932489589</v>
      </c>
      <c r="L150" s="1288"/>
      <c r="N150" s="47">
        <f t="shared" si="51"/>
        <v>12</v>
      </c>
      <c r="O150" s="45">
        <f t="shared" si="44"/>
        <v>130</v>
      </c>
      <c r="P150" s="1265">
        <f t="shared" ref="P150:P213" si="55">EOMONTH(P149,1)</f>
        <v>49979</v>
      </c>
      <c r="Q150" s="1287">
        <f t="shared" ref="Q150:Q213" si="56">IF(P150=$O$8,$O$10,U149)</f>
        <v>0</v>
      </c>
      <c r="R150" s="1287">
        <f t="shared" ref="R150:R213" si="57">S150+T150</f>
        <v>0</v>
      </c>
      <c r="S150" s="1287">
        <f t="shared" ref="S150:S213" si="58">-IF(O150&lt;=$O$13,0,PPMT($O$14/12,O150-$O$13,$O$12*12,$O$10))</f>
        <v>0</v>
      </c>
      <c r="T150" s="1287">
        <f t="shared" ref="T150:T213" si="59">IF(O150&lt;=$O$13,$O$14/12*$O$10,-IPMT($O$14/12,O150-$O$13,$O$12*12,$O$10))</f>
        <v>0</v>
      </c>
      <c r="U150" s="1287">
        <f t="shared" si="45"/>
        <v>0</v>
      </c>
      <c r="V150" s="1287">
        <f>SUM($T$20:T150)</f>
        <v>0</v>
      </c>
      <c r="W150" s="1287">
        <f>SUM($S$20:S150)</f>
        <v>0</v>
      </c>
      <c r="X150" s="1288"/>
      <c r="Y150" s="1288"/>
      <c r="Z150" s="47">
        <f t="shared" si="52"/>
        <v>14</v>
      </c>
      <c r="AA150" s="45">
        <f t="shared" si="46"/>
        <v>130</v>
      </c>
      <c r="AB150" s="1265">
        <f t="shared" ref="AB150:AB213" si="60">EOMONTH(AB149,1)</f>
        <v>50709</v>
      </c>
      <c r="AC150" s="1287">
        <f t="shared" ref="AC150:AC213" si="61">IF(AB150=$AA$8,$AA$10,AG149)</f>
        <v>0</v>
      </c>
      <c r="AD150" s="1287">
        <f t="shared" ref="AD150:AD213" si="62">AE150+AF150</f>
        <v>0</v>
      </c>
      <c r="AE150" s="1287">
        <f t="shared" ref="AE150:AE213" si="63">-IF(AA150&lt;=$AA$13,0,PPMT($AA$14/12,AA150-$AA$13,$AA$12*12,$AA$10))</f>
        <v>0</v>
      </c>
      <c r="AF150" s="1287">
        <f t="shared" ref="AF150:AF213" si="64">IF(AA150&lt;=$AA$13,$AA$14/12*$AA$10,-IPMT($AA$14/12,AA150-$AA$13,$AA$12*12,$AA$10))</f>
        <v>0</v>
      </c>
      <c r="AG150" s="1287">
        <f t="shared" si="47"/>
        <v>0</v>
      </c>
      <c r="AH150" s="1287">
        <f>SUM($AF$20:AF150)</f>
        <v>0</v>
      </c>
      <c r="AI150" s="1287">
        <f>SUM($AE$20:AE150)</f>
        <v>0</v>
      </c>
    </row>
    <row r="151" spans="2:35">
      <c r="B151" s="47">
        <f t="shared" ref="B151:B214" si="65">ROUNDUP(C151/12,0)</f>
        <v>11</v>
      </c>
      <c r="C151" s="45">
        <f t="shared" ref="C151:C214" si="66">C150+1</f>
        <v>131</v>
      </c>
      <c r="D151" s="1265">
        <f t="shared" si="53"/>
        <v>49643</v>
      </c>
      <c r="E151" s="1287">
        <f t="shared" si="48"/>
        <v>3875797.1406751047</v>
      </c>
      <c r="F151" s="1287">
        <f t="shared" si="54"/>
        <v>26979.773631873853</v>
      </c>
      <c r="G151" s="1287">
        <f t="shared" si="49"/>
        <v>7600.7879284983364</v>
      </c>
      <c r="H151" s="1287">
        <f t="shared" si="50"/>
        <v>19378.985703375518</v>
      </c>
      <c r="I151" s="1287">
        <f t="shared" ref="I151:I214" si="67">E151-G151</f>
        <v>3868196.3527466063</v>
      </c>
      <c r="J151" s="1287">
        <f>SUM($H$20:H151)</f>
        <v>2795032.1313571064</v>
      </c>
      <c r="K151" s="1287">
        <f>SUM($G$20:G151)</f>
        <v>631803.64725339424</v>
      </c>
      <c r="L151" s="1288"/>
      <c r="N151" s="47">
        <f t="shared" si="51"/>
        <v>12</v>
      </c>
      <c r="O151" s="45">
        <f t="shared" ref="O151:O214" si="68">O150+1</f>
        <v>131</v>
      </c>
      <c r="P151" s="1265">
        <f t="shared" si="55"/>
        <v>50009</v>
      </c>
      <c r="Q151" s="1287">
        <f t="shared" si="56"/>
        <v>0</v>
      </c>
      <c r="R151" s="1287">
        <f t="shared" si="57"/>
        <v>0</v>
      </c>
      <c r="S151" s="1287">
        <f t="shared" si="58"/>
        <v>0</v>
      </c>
      <c r="T151" s="1287">
        <f t="shared" si="59"/>
        <v>0</v>
      </c>
      <c r="U151" s="1287">
        <f t="shared" ref="U151:U214" si="69">Q151-S151</f>
        <v>0</v>
      </c>
      <c r="V151" s="1287">
        <f>SUM($T$20:T151)</f>
        <v>0</v>
      </c>
      <c r="W151" s="1287">
        <f>SUM($S$20:S151)</f>
        <v>0</v>
      </c>
      <c r="X151" s="1288"/>
      <c r="Y151" s="1288"/>
      <c r="Z151" s="47">
        <f t="shared" si="52"/>
        <v>14</v>
      </c>
      <c r="AA151" s="45">
        <f t="shared" ref="AA151:AA214" si="70">AA150+1</f>
        <v>131</v>
      </c>
      <c r="AB151" s="1265">
        <f t="shared" si="60"/>
        <v>50739</v>
      </c>
      <c r="AC151" s="1287">
        <f t="shared" si="61"/>
        <v>0</v>
      </c>
      <c r="AD151" s="1287">
        <f t="shared" si="62"/>
        <v>0</v>
      </c>
      <c r="AE151" s="1287">
        <f t="shared" si="63"/>
        <v>0</v>
      </c>
      <c r="AF151" s="1287">
        <f t="shared" si="64"/>
        <v>0</v>
      </c>
      <c r="AG151" s="1287">
        <f t="shared" ref="AG151:AG214" si="71">AC151-AE151</f>
        <v>0</v>
      </c>
      <c r="AH151" s="1287">
        <f>SUM($AF$20:AF151)</f>
        <v>0</v>
      </c>
      <c r="AI151" s="1287">
        <f>SUM($AE$20:AE151)</f>
        <v>0</v>
      </c>
    </row>
    <row r="152" spans="2:35">
      <c r="B152" s="47">
        <f t="shared" si="65"/>
        <v>11</v>
      </c>
      <c r="C152" s="45">
        <f t="shared" si="66"/>
        <v>132</v>
      </c>
      <c r="D152" s="1265">
        <f t="shared" si="53"/>
        <v>49674</v>
      </c>
      <c r="E152" s="1287">
        <f t="shared" si="48"/>
        <v>3868196.3527466063</v>
      </c>
      <c r="F152" s="1287">
        <f t="shared" si="54"/>
        <v>26979.773631873853</v>
      </c>
      <c r="G152" s="1287">
        <f t="shared" si="49"/>
        <v>7638.7918681408264</v>
      </c>
      <c r="H152" s="1287">
        <f t="shared" si="50"/>
        <v>19340.981763733027</v>
      </c>
      <c r="I152" s="1287">
        <f t="shared" si="67"/>
        <v>3860557.5608784654</v>
      </c>
      <c r="J152" s="1287">
        <f>SUM($H$20:H152)</f>
        <v>2814373.1131208395</v>
      </c>
      <c r="K152" s="1287">
        <f>SUM($G$20:G152)</f>
        <v>639442.43912153505</v>
      </c>
      <c r="L152" s="1288"/>
      <c r="N152" s="47">
        <f t="shared" si="51"/>
        <v>12</v>
      </c>
      <c r="O152" s="45">
        <f t="shared" si="68"/>
        <v>132</v>
      </c>
      <c r="P152" s="1265">
        <f t="shared" si="55"/>
        <v>50040</v>
      </c>
      <c r="Q152" s="1287">
        <f t="shared" si="56"/>
        <v>0</v>
      </c>
      <c r="R152" s="1287">
        <f t="shared" si="57"/>
        <v>0</v>
      </c>
      <c r="S152" s="1287">
        <f t="shared" si="58"/>
        <v>0</v>
      </c>
      <c r="T152" s="1287">
        <f t="shared" si="59"/>
        <v>0</v>
      </c>
      <c r="U152" s="1287">
        <f t="shared" si="69"/>
        <v>0</v>
      </c>
      <c r="V152" s="1287">
        <f>SUM($T$20:T152)</f>
        <v>0</v>
      </c>
      <c r="W152" s="1287">
        <f>SUM($S$20:S152)</f>
        <v>0</v>
      </c>
      <c r="X152" s="1288"/>
      <c r="Y152" s="1288"/>
      <c r="Z152" s="47">
        <f t="shared" si="52"/>
        <v>14</v>
      </c>
      <c r="AA152" s="45">
        <f t="shared" si="70"/>
        <v>132</v>
      </c>
      <c r="AB152" s="1265">
        <f t="shared" si="60"/>
        <v>50770</v>
      </c>
      <c r="AC152" s="1287">
        <f t="shared" si="61"/>
        <v>0</v>
      </c>
      <c r="AD152" s="1287">
        <f t="shared" si="62"/>
        <v>0</v>
      </c>
      <c r="AE152" s="1287">
        <f t="shared" si="63"/>
        <v>0</v>
      </c>
      <c r="AF152" s="1287">
        <f t="shared" si="64"/>
        <v>0</v>
      </c>
      <c r="AG152" s="1287">
        <f t="shared" si="71"/>
        <v>0</v>
      </c>
      <c r="AH152" s="1287">
        <f>SUM($AF$20:AF152)</f>
        <v>0</v>
      </c>
      <c r="AI152" s="1287">
        <f>SUM($AE$20:AE152)</f>
        <v>0</v>
      </c>
    </row>
    <row r="153" spans="2:35">
      <c r="B153" s="47">
        <f t="shared" si="65"/>
        <v>12</v>
      </c>
      <c r="C153" s="45">
        <f t="shared" si="66"/>
        <v>133</v>
      </c>
      <c r="D153" s="1265">
        <f t="shared" si="53"/>
        <v>49705</v>
      </c>
      <c r="E153" s="1287">
        <f t="shared" si="48"/>
        <v>3860557.5608784654</v>
      </c>
      <c r="F153" s="1287">
        <f t="shared" si="54"/>
        <v>26979.773631873853</v>
      </c>
      <c r="G153" s="1287">
        <f t="shared" si="49"/>
        <v>7676.9858274815324</v>
      </c>
      <c r="H153" s="1287">
        <f t="shared" si="50"/>
        <v>19302.787804392319</v>
      </c>
      <c r="I153" s="1287">
        <f t="shared" si="67"/>
        <v>3852880.575050984</v>
      </c>
      <c r="J153" s="1287">
        <f>SUM($H$20:H153)</f>
        <v>2833675.9009252316</v>
      </c>
      <c r="K153" s="1287">
        <f>SUM($G$20:G153)</f>
        <v>647119.42494901654</v>
      </c>
      <c r="L153" s="1288"/>
      <c r="N153" s="47">
        <f t="shared" si="51"/>
        <v>13</v>
      </c>
      <c r="O153" s="45">
        <f t="shared" si="68"/>
        <v>133</v>
      </c>
      <c r="P153" s="1265">
        <f t="shared" si="55"/>
        <v>50071</v>
      </c>
      <c r="Q153" s="1287">
        <f t="shared" si="56"/>
        <v>0</v>
      </c>
      <c r="R153" s="1287">
        <f t="shared" si="57"/>
        <v>0</v>
      </c>
      <c r="S153" s="1287">
        <f t="shared" si="58"/>
        <v>0</v>
      </c>
      <c r="T153" s="1287">
        <f t="shared" si="59"/>
        <v>0</v>
      </c>
      <c r="U153" s="1287">
        <f t="shared" si="69"/>
        <v>0</v>
      </c>
      <c r="V153" s="1287">
        <f>SUM($T$20:T153)</f>
        <v>0</v>
      </c>
      <c r="W153" s="1287">
        <f>SUM($S$20:S153)</f>
        <v>0</v>
      </c>
      <c r="X153" s="1288"/>
      <c r="Y153" s="1288"/>
      <c r="Z153" s="47">
        <f t="shared" si="52"/>
        <v>15</v>
      </c>
      <c r="AA153" s="45">
        <f t="shared" si="70"/>
        <v>133</v>
      </c>
      <c r="AB153" s="1265">
        <f t="shared" si="60"/>
        <v>50801</v>
      </c>
      <c r="AC153" s="1287">
        <f t="shared" si="61"/>
        <v>0</v>
      </c>
      <c r="AD153" s="1287">
        <f t="shared" si="62"/>
        <v>0</v>
      </c>
      <c r="AE153" s="1287">
        <f t="shared" si="63"/>
        <v>0</v>
      </c>
      <c r="AF153" s="1287">
        <f t="shared" si="64"/>
        <v>0</v>
      </c>
      <c r="AG153" s="1287">
        <f t="shared" si="71"/>
        <v>0</v>
      </c>
      <c r="AH153" s="1287">
        <f>SUM($AF$20:AF153)</f>
        <v>0</v>
      </c>
      <c r="AI153" s="1287">
        <f>SUM($AE$20:AE153)</f>
        <v>0</v>
      </c>
    </row>
    <row r="154" spans="2:35">
      <c r="B154" s="47">
        <f t="shared" si="65"/>
        <v>12</v>
      </c>
      <c r="C154" s="45">
        <f t="shared" si="66"/>
        <v>134</v>
      </c>
      <c r="D154" s="1265">
        <f t="shared" si="53"/>
        <v>49734</v>
      </c>
      <c r="E154" s="1287">
        <f t="shared" si="48"/>
        <v>3852880.575050984</v>
      </c>
      <c r="F154" s="1287">
        <f t="shared" si="54"/>
        <v>26979.773631873853</v>
      </c>
      <c r="G154" s="1287">
        <f t="shared" si="49"/>
        <v>7715.3707566189396</v>
      </c>
      <c r="H154" s="1287">
        <f t="shared" si="50"/>
        <v>19264.402875254913</v>
      </c>
      <c r="I154" s="1287">
        <f t="shared" si="67"/>
        <v>3845165.2042943649</v>
      </c>
      <c r="J154" s="1287">
        <f>SUM($H$20:H154)</f>
        <v>2852940.3038004865</v>
      </c>
      <c r="K154" s="1287">
        <f>SUM($G$20:G154)</f>
        <v>654834.79570563545</v>
      </c>
      <c r="L154" s="1288"/>
      <c r="N154" s="47">
        <f t="shared" si="51"/>
        <v>13</v>
      </c>
      <c r="O154" s="45">
        <f t="shared" si="68"/>
        <v>134</v>
      </c>
      <c r="P154" s="1265">
        <f t="shared" si="55"/>
        <v>50099</v>
      </c>
      <c r="Q154" s="1287">
        <f t="shared" si="56"/>
        <v>0</v>
      </c>
      <c r="R154" s="1287">
        <f t="shared" si="57"/>
        <v>0</v>
      </c>
      <c r="S154" s="1287">
        <f t="shared" si="58"/>
        <v>0</v>
      </c>
      <c r="T154" s="1287">
        <f t="shared" si="59"/>
        <v>0</v>
      </c>
      <c r="U154" s="1287">
        <f t="shared" si="69"/>
        <v>0</v>
      </c>
      <c r="V154" s="1287">
        <f>SUM($T$20:T154)</f>
        <v>0</v>
      </c>
      <c r="W154" s="1287">
        <f>SUM($S$20:S154)</f>
        <v>0</v>
      </c>
      <c r="X154" s="1288"/>
      <c r="Y154" s="1288"/>
      <c r="Z154" s="47">
        <f t="shared" si="52"/>
        <v>15</v>
      </c>
      <c r="AA154" s="45">
        <f t="shared" si="70"/>
        <v>134</v>
      </c>
      <c r="AB154" s="1265">
        <f t="shared" si="60"/>
        <v>50829</v>
      </c>
      <c r="AC154" s="1287">
        <f t="shared" si="61"/>
        <v>0</v>
      </c>
      <c r="AD154" s="1287">
        <f t="shared" si="62"/>
        <v>0</v>
      </c>
      <c r="AE154" s="1287">
        <f t="shared" si="63"/>
        <v>0</v>
      </c>
      <c r="AF154" s="1287">
        <f t="shared" si="64"/>
        <v>0</v>
      </c>
      <c r="AG154" s="1287">
        <f t="shared" si="71"/>
        <v>0</v>
      </c>
      <c r="AH154" s="1287">
        <f>SUM($AF$20:AF154)</f>
        <v>0</v>
      </c>
      <c r="AI154" s="1287">
        <f>SUM($AE$20:AE154)</f>
        <v>0</v>
      </c>
    </row>
    <row r="155" spans="2:35">
      <c r="B155" s="47">
        <f t="shared" si="65"/>
        <v>12</v>
      </c>
      <c r="C155" s="45">
        <f t="shared" si="66"/>
        <v>135</v>
      </c>
      <c r="D155" s="1265">
        <f t="shared" si="53"/>
        <v>49765</v>
      </c>
      <c r="E155" s="1287">
        <f t="shared" si="48"/>
        <v>3845165.2042943649</v>
      </c>
      <c r="F155" s="1287">
        <f t="shared" si="54"/>
        <v>26979.773631873853</v>
      </c>
      <c r="G155" s="1287">
        <f t="shared" si="49"/>
        <v>7753.947610402035</v>
      </c>
      <c r="H155" s="1287">
        <f t="shared" si="50"/>
        <v>19225.826021471818</v>
      </c>
      <c r="I155" s="1287">
        <f t="shared" si="67"/>
        <v>3837411.2566839629</v>
      </c>
      <c r="J155" s="1287">
        <f>SUM($H$20:H155)</f>
        <v>2872166.1298219585</v>
      </c>
      <c r="K155" s="1287">
        <f>SUM($G$20:G155)</f>
        <v>662588.74331603746</v>
      </c>
      <c r="L155" s="1288"/>
      <c r="N155" s="47">
        <f t="shared" si="51"/>
        <v>13</v>
      </c>
      <c r="O155" s="45">
        <f t="shared" si="68"/>
        <v>135</v>
      </c>
      <c r="P155" s="1265">
        <f t="shared" si="55"/>
        <v>50130</v>
      </c>
      <c r="Q155" s="1287">
        <f t="shared" si="56"/>
        <v>0</v>
      </c>
      <c r="R155" s="1287">
        <f t="shared" si="57"/>
        <v>0</v>
      </c>
      <c r="S155" s="1287">
        <f t="shared" si="58"/>
        <v>0</v>
      </c>
      <c r="T155" s="1287">
        <f t="shared" si="59"/>
        <v>0</v>
      </c>
      <c r="U155" s="1287">
        <f t="shared" si="69"/>
        <v>0</v>
      </c>
      <c r="V155" s="1287">
        <f>SUM($T$20:T155)</f>
        <v>0</v>
      </c>
      <c r="W155" s="1287">
        <f>SUM($S$20:S155)</f>
        <v>0</v>
      </c>
      <c r="X155" s="1288"/>
      <c r="Y155" s="1288"/>
      <c r="Z155" s="47">
        <f t="shared" si="52"/>
        <v>15</v>
      </c>
      <c r="AA155" s="45">
        <f t="shared" si="70"/>
        <v>135</v>
      </c>
      <c r="AB155" s="1265">
        <f t="shared" si="60"/>
        <v>50860</v>
      </c>
      <c r="AC155" s="1287">
        <f t="shared" si="61"/>
        <v>0</v>
      </c>
      <c r="AD155" s="1287">
        <f t="shared" si="62"/>
        <v>0</v>
      </c>
      <c r="AE155" s="1287">
        <f t="shared" si="63"/>
        <v>0</v>
      </c>
      <c r="AF155" s="1287">
        <f t="shared" si="64"/>
        <v>0</v>
      </c>
      <c r="AG155" s="1287">
        <f t="shared" si="71"/>
        <v>0</v>
      </c>
      <c r="AH155" s="1287">
        <f>SUM($AF$20:AF155)</f>
        <v>0</v>
      </c>
      <c r="AI155" s="1287">
        <f>SUM($AE$20:AE155)</f>
        <v>0</v>
      </c>
    </row>
    <row r="156" spans="2:35">
      <c r="B156" s="47">
        <f t="shared" si="65"/>
        <v>12</v>
      </c>
      <c r="C156" s="45">
        <f t="shared" si="66"/>
        <v>136</v>
      </c>
      <c r="D156" s="1265">
        <f t="shared" si="53"/>
        <v>49795</v>
      </c>
      <c r="E156" s="1287">
        <f t="shared" si="48"/>
        <v>3837411.2566839629</v>
      </c>
      <c r="F156" s="1287">
        <f t="shared" si="54"/>
        <v>26979.773631873853</v>
      </c>
      <c r="G156" s="1287">
        <f t="shared" si="49"/>
        <v>7792.7173484540444</v>
      </c>
      <c r="H156" s="1287">
        <f t="shared" si="50"/>
        <v>19187.05628341981</v>
      </c>
      <c r="I156" s="1287">
        <f t="shared" si="67"/>
        <v>3829618.5393355088</v>
      </c>
      <c r="J156" s="1287">
        <f>SUM($H$20:H156)</f>
        <v>2891353.1861053784</v>
      </c>
      <c r="K156" s="1287">
        <f>SUM($G$20:G156)</f>
        <v>670381.46066449152</v>
      </c>
      <c r="L156" s="1288"/>
      <c r="N156" s="47">
        <f t="shared" si="51"/>
        <v>13</v>
      </c>
      <c r="O156" s="45">
        <f t="shared" si="68"/>
        <v>136</v>
      </c>
      <c r="P156" s="1265">
        <f t="shared" si="55"/>
        <v>50160</v>
      </c>
      <c r="Q156" s="1287">
        <f t="shared" si="56"/>
        <v>0</v>
      </c>
      <c r="R156" s="1287">
        <f t="shared" si="57"/>
        <v>0</v>
      </c>
      <c r="S156" s="1287">
        <f t="shared" si="58"/>
        <v>0</v>
      </c>
      <c r="T156" s="1287">
        <f t="shared" si="59"/>
        <v>0</v>
      </c>
      <c r="U156" s="1287">
        <f t="shared" si="69"/>
        <v>0</v>
      </c>
      <c r="V156" s="1287">
        <f>SUM($T$20:T156)</f>
        <v>0</v>
      </c>
      <c r="W156" s="1287">
        <f>SUM($S$20:S156)</f>
        <v>0</v>
      </c>
      <c r="X156" s="1288"/>
      <c r="Y156" s="1288"/>
      <c r="Z156" s="47">
        <f t="shared" si="52"/>
        <v>15</v>
      </c>
      <c r="AA156" s="45">
        <f t="shared" si="70"/>
        <v>136</v>
      </c>
      <c r="AB156" s="1265">
        <f t="shared" si="60"/>
        <v>50890</v>
      </c>
      <c r="AC156" s="1287">
        <f t="shared" si="61"/>
        <v>0</v>
      </c>
      <c r="AD156" s="1287">
        <f t="shared" si="62"/>
        <v>0</v>
      </c>
      <c r="AE156" s="1287">
        <f t="shared" si="63"/>
        <v>0</v>
      </c>
      <c r="AF156" s="1287">
        <f t="shared" si="64"/>
        <v>0</v>
      </c>
      <c r="AG156" s="1287">
        <f t="shared" si="71"/>
        <v>0</v>
      </c>
      <c r="AH156" s="1287">
        <f>SUM($AF$20:AF156)</f>
        <v>0</v>
      </c>
      <c r="AI156" s="1287">
        <f>SUM($AE$20:AE156)</f>
        <v>0</v>
      </c>
    </row>
    <row r="157" spans="2:35">
      <c r="B157" s="47">
        <f t="shared" si="65"/>
        <v>12</v>
      </c>
      <c r="C157" s="45">
        <f t="shared" si="66"/>
        <v>137</v>
      </c>
      <c r="D157" s="1265">
        <f t="shared" si="53"/>
        <v>49826</v>
      </c>
      <c r="E157" s="1287">
        <f t="shared" si="48"/>
        <v>3829618.5393355088</v>
      </c>
      <c r="F157" s="1287">
        <f t="shared" si="54"/>
        <v>26979.773631873857</v>
      </c>
      <c r="G157" s="1287">
        <f t="shared" si="49"/>
        <v>7831.6809351963157</v>
      </c>
      <c r="H157" s="1287">
        <f t="shared" si="50"/>
        <v>19148.092696677541</v>
      </c>
      <c r="I157" s="1287">
        <f t="shared" si="67"/>
        <v>3821786.8584003127</v>
      </c>
      <c r="J157" s="1287">
        <f>SUM($H$20:H157)</f>
        <v>2910501.2788020559</v>
      </c>
      <c r="K157" s="1287">
        <f>SUM($G$20:G157)</f>
        <v>678213.14159968786</v>
      </c>
      <c r="L157" s="1288"/>
      <c r="N157" s="47">
        <f t="shared" si="51"/>
        <v>13</v>
      </c>
      <c r="O157" s="45">
        <f t="shared" si="68"/>
        <v>137</v>
      </c>
      <c r="P157" s="1265">
        <f t="shared" si="55"/>
        <v>50191</v>
      </c>
      <c r="Q157" s="1287">
        <f t="shared" si="56"/>
        <v>0</v>
      </c>
      <c r="R157" s="1287">
        <f t="shared" si="57"/>
        <v>0</v>
      </c>
      <c r="S157" s="1287">
        <f t="shared" si="58"/>
        <v>0</v>
      </c>
      <c r="T157" s="1287">
        <f t="shared" si="59"/>
        <v>0</v>
      </c>
      <c r="U157" s="1287">
        <f t="shared" si="69"/>
        <v>0</v>
      </c>
      <c r="V157" s="1287">
        <f>SUM($T$20:T157)</f>
        <v>0</v>
      </c>
      <c r="W157" s="1287">
        <f>SUM($S$20:S157)</f>
        <v>0</v>
      </c>
      <c r="X157" s="1288"/>
      <c r="Y157" s="1288"/>
      <c r="Z157" s="47">
        <f t="shared" si="52"/>
        <v>15</v>
      </c>
      <c r="AA157" s="45">
        <f t="shared" si="70"/>
        <v>137</v>
      </c>
      <c r="AB157" s="1265">
        <f t="shared" si="60"/>
        <v>50921</v>
      </c>
      <c r="AC157" s="1287">
        <f t="shared" si="61"/>
        <v>0</v>
      </c>
      <c r="AD157" s="1287">
        <f t="shared" si="62"/>
        <v>0</v>
      </c>
      <c r="AE157" s="1287">
        <f t="shared" si="63"/>
        <v>0</v>
      </c>
      <c r="AF157" s="1287">
        <f t="shared" si="64"/>
        <v>0</v>
      </c>
      <c r="AG157" s="1287">
        <f t="shared" si="71"/>
        <v>0</v>
      </c>
      <c r="AH157" s="1287">
        <f>SUM($AF$20:AF157)</f>
        <v>0</v>
      </c>
      <c r="AI157" s="1287">
        <f>SUM($AE$20:AE157)</f>
        <v>0</v>
      </c>
    </row>
    <row r="158" spans="2:35">
      <c r="B158" s="47">
        <f t="shared" si="65"/>
        <v>12</v>
      </c>
      <c r="C158" s="45">
        <f t="shared" si="66"/>
        <v>138</v>
      </c>
      <c r="D158" s="1265">
        <f t="shared" si="53"/>
        <v>49856</v>
      </c>
      <c r="E158" s="1287">
        <f t="shared" si="48"/>
        <v>3821786.8584003127</v>
      </c>
      <c r="F158" s="1287">
        <f t="shared" si="54"/>
        <v>26979.773631873857</v>
      </c>
      <c r="G158" s="1287">
        <f t="shared" si="49"/>
        <v>7870.8393398722974</v>
      </c>
      <c r="H158" s="1287">
        <f t="shared" si="50"/>
        <v>19108.934292001559</v>
      </c>
      <c r="I158" s="1287">
        <f t="shared" si="67"/>
        <v>3813916.0190604404</v>
      </c>
      <c r="J158" s="1287">
        <f>SUM($H$20:H158)</f>
        <v>2929610.2130940575</v>
      </c>
      <c r="K158" s="1287">
        <f>SUM($G$20:G158)</f>
        <v>686083.9809395601</v>
      </c>
      <c r="L158" s="1288"/>
      <c r="N158" s="47">
        <f t="shared" si="51"/>
        <v>13</v>
      </c>
      <c r="O158" s="45">
        <f t="shared" si="68"/>
        <v>138</v>
      </c>
      <c r="P158" s="1265">
        <f t="shared" si="55"/>
        <v>50221</v>
      </c>
      <c r="Q158" s="1287">
        <f t="shared" si="56"/>
        <v>0</v>
      </c>
      <c r="R158" s="1287">
        <f t="shared" si="57"/>
        <v>0</v>
      </c>
      <c r="S158" s="1287">
        <f t="shared" si="58"/>
        <v>0</v>
      </c>
      <c r="T158" s="1287">
        <f t="shared" si="59"/>
        <v>0</v>
      </c>
      <c r="U158" s="1287">
        <f t="shared" si="69"/>
        <v>0</v>
      </c>
      <c r="V158" s="1287">
        <f>SUM($T$20:T158)</f>
        <v>0</v>
      </c>
      <c r="W158" s="1287">
        <f>SUM($S$20:S158)</f>
        <v>0</v>
      </c>
      <c r="X158" s="1288"/>
      <c r="Y158" s="1288"/>
      <c r="Z158" s="47">
        <f t="shared" si="52"/>
        <v>15</v>
      </c>
      <c r="AA158" s="45">
        <f t="shared" si="70"/>
        <v>138</v>
      </c>
      <c r="AB158" s="1265">
        <f t="shared" si="60"/>
        <v>50951</v>
      </c>
      <c r="AC158" s="1287">
        <f t="shared" si="61"/>
        <v>0</v>
      </c>
      <c r="AD158" s="1287">
        <f t="shared" si="62"/>
        <v>0</v>
      </c>
      <c r="AE158" s="1287">
        <f t="shared" si="63"/>
        <v>0</v>
      </c>
      <c r="AF158" s="1287">
        <f t="shared" si="64"/>
        <v>0</v>
      </c>
      <c r="AG158" s="1287">
        <f t="shared" si="71"/>
        <v>0</v>
      </c>
      <c r="AH158" s="1287">
        <f>SUM($AF$20:AF158)</f>
        <v>0</v>
      </c>
      <c r="AI158" s="1287">
        <f>SUM($AE$20:AE158)</f>
        <v>0</v>
      </c>
    </row>
    <row r="159" spans="2:35">
      <c r="B159" s="47">
        <f t="shared" si="65"/>
        <v>12</v>
      </c>
      <c r="C159" s="45">
        <f t="shared" si="66"/>
        <v>139</v>
      </c>
      <c r="D159" s="1265">
        <f t="shared" si="53"/>
        <v>49887</v>
      </c>
      <c r="E159" s="1287">
        <f t="shared" si="48"/>
        <v>3813916.0190604404</v>
      </c>
      <c r="F159" s="1287">
        <f t="shared" si="54"/>
        <v>26979.773631873853</v>
      </c>
      <c r="G159" s="1287">
        <f t="shared" si="49"/>
        <v>7910.193536571659</v>
      </c>
      <c r="H159" s="1287">
        <f t="shared" si="50"/>
        <v>19069.580095302194</v>
      </c>
      <c r="I159" s="1287">
        <f t="shared" si="67"/>
        <v>3806005.8255238687</v>
      </c>
      <c r="J159" s="1287">
        <f>SUM($H$20:H159)</f>
        <v>2948679.7931893598</v>
      </c>
      <c r="K159" s="1287">
        <f>SUM($G$20:G159)</f>
        <v>693994.1744761318</v>
      </c>
      <c r="L159" s="1288"/>
      <c r="N159" s="47">
        <f t="shared" si="51"/>
        <v>13</v>
      </c>
      <c r="O159" s="45">
        <f t="shared" si="68"/>
        <v>139</v>
      </c>
      <c r="P159" s="1265">
        <f t="shared" si="55"/>
        <v>50252</v>
      </c>
      <c r="Q159" s="1287">
        <f t="shared" si="56"/>
        <v>0</v>
      </c>
      <c r="R159" s="1287">
        <f t="shared" si="57"/>
        <v>0</v>
      </c>
      <c r="S159" s="1287">
        <f t="shared" si="58"/>
        <v>0</v>
      </c>
      <c r="T159" s="1287">
        <f t="shared" si="59"/>
        <v>0</v>
      </c>
      <c r="U159" s="1287">
        <f t="shared" si="69"/>
        <v>0</v>
      </c>
      <c r="V159" s="1287">
        <f>SUM($T$20:T159)</f>
        <v>0</v>
      </c>
      <c r="W159" s="1287">
        <f>SUM($S$20:S159)</f>
        <v>0</v>
      </c>
      <c r="X159" s="1288"/>
      <c r="Y159" s="1288"/>
      <c r="Z159" s="47">
        <f t="shared" si="52"/>
        <v>15</v>
      </c>
      <c r="AA159" s="45">
        <f t="shared" si="70"/>
        <v>139</v>
      </c>
      <c r="AB159" s="1265">
        <f t="shared" si="60"/>
        <v>50982</v>
      </c>
      <c r="AC159" s="1287">
        <f t="shared" si="61"/>
        <v>0</v>
      </c>
      <c r="AD159" s="1287">
        <f t="shared" si="62"/>
        <v>0</v>
      </c>
      <c r="AE159" s="1287">
        <f t="shared" si="63"/>
        <v>0</v>
      </c>
      <c r="AF159" s="1287">
        <f t="shared" si="64"/>
        <v>0</v>
      </c>
      <c r="AG159" s="1287">
        <f t="shared" si="71"/>
        <v>0</v>
      </c>
      <c r="AH159" s="1287">
        <f>SUM($AF$20:AF159)</f>
        <v>0</v>
      </c>
      <c r="AI159" s="1287">
        <f>SUM($AE$20:AE159)</f>
        <v>0</v>
      </c>
    </row>
    <row r="160" spans="2:35">
      <c r="B160" s="47">
        <f t="shared" si="65"/>
        <v>12</v>
      </c>
      <c r="C160" s="45">
        <f t="shared" si="66"/>
        <v>140</v>
      </c>
      <c r="D160" s="1265">
        <f t="shared" si="53"/>
        <v>49918</v>
      </c>
      <c r="E160" s="1287">
        <f t="shared" si="48"/>
        <v>3806005.8255238687</v>
      </c>
      <c r="F160" s="1287">
        <f t="shared" si="54"/>
        <v>26979.773631873853</v>
      </c>
      <c r="G160" s="1287">
        <f t="shared" si="49"/>
        <v>7949.744504254516</v>
      </c>
      <c r="H160" s="1287">
        <f t="shared" si="50"/>
        <v>19030.029127619338</v>
      </c>
      <c r="I160" s="1287">
        <f t="shared" si="67"/>
        <v>3798056.0810196144</v>
      </c>
      <c r="J160" s="1287">
        <f>SUM($H$20:H160)</f>
        <v>2967709.8223169791</v>
      </c>
      <c r="K160" s="1287">
        <f>SUM($G$20:G160)</f>
        <v>701943.91898038634</v>
      </c>
      <c r="L160" s="1288"/>
      <c r="N160" s="47">
        <f t="shared" si="51"/>
        <v>13</v>
      </c>
      <c r="O160" s="45">
        <f t="shared" si="68"/>
        <v>140</v>
      </c>
      <c r="P160" s="1265">
        <f t="shared" si="55"/>
        <v>50283</v>
      </c>
      <c r="Q160" s="1287">
        <f t="shared" si="56"/>
        <v>0</v>
      </c>
      <c r="R160" s="1287">
        <f t="shared" si="57"/>
        <v>0</v>
      </c>
      <c r="S160" s="1287">
        <f t="shared" si="58"/>
        <v>0</v>
      </c>
      <c r="T160" s="1287">
        <f t="shared" si="59"/>
        <v>0</v>
      </c>
      <c r="U160" s="1287">
        <f t="shared" si="69"/>
        <v>0</v>
      </c>
      <c r="V160" s="1287">
        <f>SUM($T$20:T160)</f>
        <v>0</v>
      </c>
      <c r="W160" s="1287">
        <f>SUM($S$20:S160)</f>
        <v>0</v>
      </c>
      <c r="X160" s="1288"/>
      <c r="Y160" s="1288"/>
      <c r="Z160" s="47">
        <f t="shared" si="52"/>
        <v>15</v>
      </c>
      <c r="AA160" s="45">
        <f t="shared" si="70"/>
        <v>140</v>
      </c>
      <c r="AB160" s="1265">
        <f t="shared" si="60"/>
        <v>51013</v>
      </c>
      <c r="AC160" s="1287">
        <f t="shared" si="61"/>
        <v>0</v>
      </c>
      <c r="AD160" s="1287">
        <f t="shared" si="62"/>
        <v>0</v>
      </c>
      <c r="AE160" s="1287">
        <f t="shared" si="63"/>
        <v>0</v>
      </c>
      <c r="AF160" s="1287">
        <f t="shared" si="64"/>
        <v>0</v>
      </c>
      <c r="AG160" s="1287">
        <f t="shared" si="71"/>
        <v>0</v>
      </c>
      <c r="AH160" s="1287">
        <f>SUM($AF$20:AF160)</f>
        <v>0</v>
      </c>
      <c r="AI160" s="1287">
        <f>SUM($AE$20:AE160)</f>
        <v>0</v>
      </c>
    </row>
    <row r="161" spans="2:35">
      <c r="B161" s="47">
        <f t="shared" si="65"/>
        <v>12</v>
      </c>
      <c r="C161" s="45">
        <f t="shared" si="66"/>
        <v>141</v>
      </c>
      <c r="D161" s="1265">
        <f t="shared" si="53"/>
        <v>49948</v>
      </c>
      <c r="E161" s="1287">
        <f t="shared" si="48"/>
        <v>3798056.0810196144</v>
      </c>
      <c r="F161" s="1287">
        <f t="shared" si="54"/>
        <v>26979.773631873853</v>
      </c>
      <c r="G161" s="1287">
        <f t="shared" si="49"/>
        <v>7989.4932267757877</v>
      </c>
      <c r="H161" s="1287">
        <f t="shared" si="50"/>
        <v>18990.280405098067</v>
      </c>
      <c r="I161" s="1287">
        <f t="shared" si="67"/>
        <v>3790066.5877928385</v>
      </c>
      <c r="J161" s="1287">
        <f>SUM($H$20:H161)</f>
        <v>2986700.1027220772</v>
      </c>
      <c r="K161" s="1287">
        <f>SUM($G$20:G161)</f>
        <v>709933.41220716212</v>
      </c>
      <c r="L161" s="1288"/>
      <c r="N161" s="47">
        <f t="shared" si="51"/>
        <v>13</v>
      </c>
      <c r="O161" s="45">
        <f t="shared" si="68"/>
        <v>141</v>
      </c>
      <c r="P161" s="1265">
        <f t="shared" si="55"/>
        <v>50313</v>
      </c>
      <c r="Q161" s="1287">
        <f t="shared" si="56"/>
        <v>0</v>
      </c>
      <c r="R161" s="1287">
        <f t="shared" si="57"/>
        <v>0</v>
      </c>
      <c r="S161" s="1287">
        <f t="shared" si="58"/>
        <v>0</v>
      </c>
      <c r="T161" s="1287">
        <f t="shared" si="59"/>
        <v>0</v>
      </c>
      <c r="U161" s="1287">
        <f t="shared" si="69"/>
        <v>0</v>
      </c>
      <c r="V161" s="1287">
        <f>SUM($T$20:T161)</f>
        <v>0</v>
      </c>
      <c r="W161" s="1287">
        <f>SUM($S$20:S161)</f>
        <v>0</v>
      </c>
      <c r="X161" s="1288"/>
      <c r="Y161" s="1288"/>
      <c r="Z161" s="47">
        <f t="shared" si="52"/>
        <v>15</v>
      </c>
      <c r="AA161" s="45">
        <f t="shared" si="70"/>
        <v>141</v>
      </c>
      <c r="AB161" s="1265">
        <f t="shared" si="60"/>
        <v>51043</v>
      </c>
      <c r="AC161" s="1287">
        <f t="shared" si="61"/>
        <v>0</v>
      </c>
      <c r="AD161" s="1287">
        <f t="shared" si="62"/>
        <v>0</v>
      </c>
      <c r="AE161" s="1287">
        <f t="shared" si="63"/>
        <v>0</v>
      </c>
      <c r="AF161" s="1287">
        <f t="shared" si="64"/>
        <v>0</v>
      </c>
      <c r="AG161" s="1287">
        <f t="shared" si="71"/>
        <v>0</v>
      </c>
      <c r="AH161" s="1287">
        <f>SUM($AF$20:AF161)</f>
        <v>0</v>
      </c>
      <c r="AI161" s="1287">
        <f>SUM($AE$20:AE161)</f>
        <v>0</v>
      </c>
    </row>
    <row r="162" spans="2:35">
      <c r="B162" s="47">
        <f t="shared" si="65"/>
        <v>12</v>
      </c>
      <c r="C162" s="45">
        <f t="shared" si="66"/>
        <v>142</v>
      </c>
      <c r="D162" s="1265">
        <f t="shared" si="53"/>
        <v>49979</v>
      </c>
      <c r="E162" s="1287">
        <f t="shared" si="48"/>
        <v>3790066.5877928385</v>
      </c>
      <c r="F162" s="1287">
        <f t="shared" si="54"/>
        <v>26979.773631873853</v>
      </c>
      <c r="G162" s="1287">
        <f t="shared" si="49"/>
        <v>8029.4406929096685</v>
      </c>
      <c r="H162" s="1287">
        <f t="shared" si="50"/>
        <v>18950.332938964184</v>
      </c>
      <c r="I162" s="1287">
        <f t="shared" si="67"/>
        <v>3782037.1470999289</v>
      </c>
      <c r="J162" s="1287">
        <f>SUM($H$20:H162)</f>
        <v>3005650.4356610412</v>
      </c>
      <c r="K162" s="1287">
        <f>SUM($G$20:G162)</f>
        <v>717962.85290007177</v>
      </c>
      <c r="L162" s="1288"/>
      <c r="N162" s="47">
        <f t="shared" si="51"/>
        <v>13</v>
      </c>
      <c r="O162" s="45">
        <f t="shared" si="68"/>
        <v>142</v>
      </c>
      <c r="P162" s="1265">
        <f t="shared" si="55"/>
        <v>50344</v>
      </c>
      <c r="Q162" s="1287">
        <f t="shared" si="56"/>
        <v>0</v>
      </c>
      <c r="R162" s="1287">
        <f t="shared" si="57"/>
        <v>0</v>
      </c>
      <c r="S162" s="1287">
        <f t="shared" si="58"/>
        <v>0</v>
      </c>
      <c r="T162" s="1287">
        <f t="shared" si="59"/>
        <v>0</v>
      </c>
      <c r="U162" s="1287">
        <f t="shared" si="69"/>
        <v>0</v>
      </c>
      <c r="V162" s="1287">
        <f>SUM($T$20:T162)</f>
        <v>0</v>
      </c>
      <c r="W162" s="1287">
        <f>SUM($S$20:S162)</f>
        <v>0</v>
      </c>
      <c r="X162" s="1288"/>
      <c r="Y162" s="1288"/>
      <c r="Z162" s="47">
        <f t="shared" si="52"/>
        <v>15</v>
      </c>
      <c r="AA162" s="45">
        <f t="shared" si="70"/>
        <v>142</v>
      </c>
      <c r="AB162" s="1265">
        <f t="shared" si="60"/>
        <v>51074</v>
      </c>
      <c r="AC162" s="1287">
        <f t="shared" si="61"/>
        <v>0</v>
      </c>
      <c r="AD162" s="1287">
        <f t="shared" si="62"/>
        <v>0</v>
      </c>
      <c r="AE162" s="1287">
        <f t="shared" si="63"/>
        <v>0</v>
      </c>
      <c r="AF162" s="1287">
        <f t="shared" si="64"/>
        <v>0</v>
      </c>
      <c r="AG162" s="1287">
        <f t="shared" si="71"/>
        <v>0</v>
      </c>
      <c r="AH162" s="1287">
        <f>SUM($AF$20:AF162)</f>
        <v>0</v>
      </c>
      <c r="AI162" s="1287">
        <f>SUM($AE$20:AE162)</f>
        <v>0</v>
      </c>
    </row>
    <row r="163" spans="2:35">
      <c r="B163" s="47">
        <f t="shared" si="65"/>
        <v>12</v>
      </c>
      <c r="C163" s="45">
        <f t="shared" si="66"/>
        <v>143</v>
      </c>
      <c r="D163" s="1265">
        <f t="shared" si="53"/>
        <v>50009</v>
      </c>
      <c r="E163" s="1287">
        <f t="shared" si="48"/>
        <v>3782037.1470999289</v>
      </c>
      <c r="F163" s="1287">
        <f t="shared" si="54"/>
        <v>26979.773631873853</v>
      </c>
      <c r="G163" s="1287">
        <f t="shared" si="49"/>
        <v>8069.5878963742152</v>
      </c>
      <c r="H163" s="1287">
        <f t="shared" si="50"/>
        <v>18910.185735499639</v>
      </c>
      <c r="I163" s="1287">
        <f t="shared" si="67"/>
        <v>3773967.5592035549</v>
      </c>
      <c r="J163" s="1287">
        <f>SUM($H$20:H163)</f>
        <v>3024560.6213965407</v>
      </c>
      <c r="K163" s="1287">
        <f>SUM($G$20:G163)</f>
        <v>726032.44079644594</v>
      </c>
      <c r="L163" s="1288"/>
      <c r="N163" s="47">
        <f t="shared" si="51"/>
        <v>13</v>
      </c>
      <c r="O163" s="45">
        <f t="shared" si="68"/>
        <v>143</v>
      </c>
      <c r="P163" s="1265">
        <f t="shared" si="55"/>
        <v>50374</v>
      </c>
      <c r="Q163" s="1287">
        <f t="shared" si="56"/>
        <v>0</v>
      </c>
      <c r="R163" s="1287">
        <f t="shared" si="57"/>
        <v>0</v>
      </c>
      <c r="S163" s="1287">
        <f t="shared" si="58"/>
        <v>0</v>
      </c>
      <c r="T163" s="1287">
        <f t="shared" si="59"/>
        <v>0</v>
      </c>
      <c r="U163" s="1287">
        <f t="shared" si="69"/>
        <v>0</v>
      </c>
      <c r="V163" s="1287">
        <f>SUM($T$20:T163)</f>
        <v>0</v>
      </c>
      <c r="W163" s="1287">
        <f>SUM($S$20:S163)</f>
        <v>0</v>
      </c>
      <c r="X163" s="1288"/>
      <c r="Y163" s="1288"/>
      <c r="Z163" s="47">
        <f t="shared" si="52"/>
        <v>15</v>
      </c>
      <c r="AA163" s="45">
        <f t="shared" si="70"/>
        <v>143</v>
      </c>
      <c r="AB163" s="1265">
        <f t="shared" si="60"/>
        <v>51104</v>
      </c>
      <c r="AC163" s="1287">
        <f t="shared" si="61"/>
        <v>0</v>
      </c>
      <c r="AD163" s="1287">
        <f t="shared" si="62"/>
        <v>0</v>
      </c>
      <c r="AE163" s="1287">
        <f t="shared" si="63"/>
        <v>0</v>
      </c>
      <c r="AF163" s="1287">
        <f t="shared" si="64"/>
        <v>0</v>
      </c>
      <c r="AG163" s="1287">
        <f t="shared" si="71"/>
        <v>0</v>
      </c>
      <c r="AH163" s="1287">
        <f>SUM($AF$20:AF163)</f>
        <v>0</v>
      </c>
      <c r="AI163" s="1287">
        <f>SUM($AE$20:AE163)</f>
        <v>0</v>
      </c>
    </row>
    <row r="164" spans="2:35">
      <c r="B164" s="47">
        <f t="shared" si="65"/>
        <v>12</v>
      </c>
      <c r="C164" s="45">
        <f t="shared" si="66"/>
        <v>144</v>
      </c>
      <c r="D164" s="1265">
        <f t="shared" si="53"/>
        <v>50040</v>
      </c>
      <c r="E164" s="1287">
        <f t="shared" si="48"/>
        <v>3773967.5592035549</v>
      </c>
      <c r="F164" s="1287">
        <f t="shared" si="54"/>
        <v>26979.773631873853</v>
      </c>
      <c r="G164" s="1287">
        <f t="shared" si="49"/>
        <v>8109.9358358560876</v>
      </c>
      <c r="H164" s="1287">
        <f t="shared" si="50"/>
        <v>18869.837796017764</v>
      </c>
      <c r="I164" s="1287">
        <f t="shared" si="67"/>
        <v>3765857.6233676989</v>
      </c>
      <c r="J164" s="1287">
        <f>SUM($H$20:H164)</f>
        <v>3043430.4591925587</v>
      </c>
      <c r="K164" s="1287">
        <f>SUM($G$20:G164)</f>
        <v>734142.37663230207</v>
      </c>
      <c r="L164" s="1288"/>
      <c r="N164" s="47">
        <f t="shared" si="51"/>
        <v>13</v>
      </c>
      <c r="O164" s="45">
        <f t="shared" si="68"/>
        <v>144</v>
      </c>
      <c r="P164" s="1265">
        <f t="shared" si="55"/>
        <v>50405</v>
      </c>
      <c r="Q164" s="1287">
        <f t="shared" si="56"/>
        <v>0</v>
      </c>
      <c r="R164" s="1287">
        <f t="shared" si="57"/>
        <v>0</v>
      </c>
      <c r="S164" s="1287">
        <f t="shared" si="58"/>
        <v>0</v>
      </c>
      <c r="T164" s="1287">
        <f t="shared" si="59"/>
        <v>0</v>
      </c>
      <c r="U164" s="1287">
        <f t="shared" si="69"/>
        <v>0</v>
      </c>
      <c r="V164" s="1287">
        <f>SUM($T$20:T164)</f>
        <v>0</v>
      </c>
      <c r="W164" s="1287">
        <f>SUM($S$20:S164)</f>
        <v>0</v>
      </c>
      <c r="X164" s="1288"/>
      <c r="Y164" s="1288"/>
      <c r="Z164" s="47">
        <f t="shared" si="52"/>
        <v>15</v>
      </c>
      <c r="AA164" s="45">
        <f t="shared" si="70"/>
        <v>144</v>
      </c>
      <c r="AB164" s="1265">
        <f t="shared" si="60"/>
        <v>51135</v>
      </c>
      <c r="AC164" s="1287">
        <f t="shared" si="61"/>
        <v>0</v>
      </c>
      <c r="AD164" s="1287">
        <f t="shared" si="62"/>
        <v>0</v>
      </c>
      <c r="AE164" s="1287">
        <f t="shared" si="63"/>
        <v>0</v>
      </c>
      <c r="AF164" s="1287">
        <f t="shared" si="64"/>
        <v>0</v>
      </c>
      <c r="AG164" s="1287">
        <f t="shared" si="71"/>
        <v>0</v>
      </c>
      <c r="AH164" s="1287">
        <f>SUM($AF$20:AF164)</f>
        <v>0</v>
      </c>
      <c r="AI164" s="1287">
        <f>SUM($AE$20:AE164)</f>
        <v>0</v>
      </c>
    </row>
    <row r="165" spans="2:35">
      <c r="B165" s="47">
        <f t="shared" si="65"/>
        <v>13</v>
      </c>
      <c r="C165" s="45">
        <f t="shared" si="66"/>
        <v>145</v>
      </c>
      <c r="D165" s="1265">
        <f t="shared" si="53"/>
        <v>50071</v>
      </c>
      <c r="E165" s="1287">
        <f t="shared" si="48"/>
        <v>3765857.6233676989</v>
      </c>
      <c r="F165" s="1287">
        <f t="shared" si="54"/>
        <v>26979.773631873853</v>
      </c>
      <c r="G165" s="1287">
        <f t="shared" si="49"/>
        <v>8150.4855150353678</v>
      </c>
      <c r="H165" s="1287">
        <f t="shared" si="50"/>
        <v>18829.288116838485</v>
      </c>
      <c r="I165" s="1287">
        <f t="shared" si="67"/>
        <v>3757707.1378526636</v>
      </c>
      <c r="J165" s="1287">
        <f>SUM($H$20:H165)</f>
        <v>3062259.747309397</v>
      </c>
      <c r="K165" s="1287">
        <f>SUM($G$20:G165)</f>
        <v>742292.86214733741</v>
      </c>
      <c r="L165" s="1288"/>
      <c r="N165" s="47">
        <f t="shared" si="51"/>
        <v>14</v>
      </c>
      <c r="O165" s="45">
        <f t="shared" si="68"/>
        <v>145</v>
      </c>
      <c r="P165" s="1265">
        <f t="shared" si="55"/>
        <v>50436</v>
      </c>
      <c r="Q165" s="1287">
        <f t="shared" si="56"/>
        <v>0</v>
      </c>
      <c r="R165" s="1287">
        <f t="shared" si="57"/>
        <v>0</v>
      </c>
      <c r="S165" s="1287">
        <f t="shared" si="58"/>
        <v>0</v>
      </c>
      <c r="T165" s="1287">
        <f t="shared" si="59"/>
        <v>0</v>
      </c>
      <c r="U165" s="1287">
        <f t="shared" si="69"/>
        <v>0</v>
      </c>
      <c r="V165" s="1287">
        <f>SUM($T$20:T165)</f>
        <v>0</v>
      </c>
      <c r="W165" s="1287">
        <f>SUM($S$20:S165)</f>
        <v>0</v>
      </c>
      <c r="X165" s="1288"/>
      <c r="Y165" s="1288"/>
      <c r="Z165" s="47">
        <f t="shared" si="52"/>
        <v>16</v>
      </c>
      <c r="AA165" s="45">
        <f t="shared" si="70"/>
        <v>145</v>
      </c>
      <c r="AB165" s="1265">
        <f t="shared" si="60"/>
        <v>51166</v>
      </c>
      <c r="AC165" s="1287">
        <f t="shared" si="61"/>
        <v>0</v>
      </c>
      <c r="AD165" s="1287">
        <f t="shared" si="62"/>
        <v>0</v>
      </c>
      <c r="AE165" s="1287">
        <f t="shared" si="63"/>
        <v>0</v>
      </c>
      <c r="AF165" s="1287">
        <f t="shared" si="64"/>
        <v>0</v>
      </c>
      <c r="AG165" s="1287">
        <f t="shared" si="71"/>
        <v>0</v>
      </c>
      <c r="AH165" s="1287">
        <f>SUM($AF$20:AF165)</f>
        <v>0</v>
      </c>
      <c r="AI165" s="1287">
        <f>SUM($AE$20:AE165)</f>
        <v>0</v>
      </c>
    </row>
    <row r="166" spans="2:35">
      <c r="B166" s="47">
        <f t="shared" si="65"/>
        <v>13</v>
      </c>
      <c r="C166" s="45">
        <f t="shared" si="66"/>
        <v>146</v>
      </c>
      <c r="D166" s="1265">
        <f t="shared" si="53"/>
        <v>50099</v>
      </c>
      <c r="E166" s="1287">
        <f t="shared" si="48"/>
        <v>3757707.1378526636</v>
      </c>
      <c r="F166" s="1287">
        <f t="shared" si="54"/>
        <v>26979.773631873853</v>
      </c>
      <c r="G166" s="1287">
        <f t="shared" si="49"/>
        <v>8191.2379426105463</v>
      </c>
      <c r="H166" s="1287">
        <f t="shared" si="50"/>
        <v>18788.535689263306</v>
      </c>
      <c r="I166" s="1287">
        <f t="shared" si="67"/>
        <v>3749515.8999100532</v>
      </c>
      <c r="J166" s="1287">
        <f>SUM($H$20:H166)</f>
        <v>3081048.2829986601</v>
      </c>
      <c r="K166" s="1287">
        <f>SUM($G$20:G166)</f>
        <v>750484.10008994793</v>
      </c>
      <c r="L166" s="1288"/>
      <c r="N166" s="47">
        <f t="shared" si="51"/>
        <v>14</v>
      </c>
      <c r="O166" s="45">
        <f t="shared" si="68"/>
        <v>146</v>
      </c>
      <c r="P166" s="1265">
        <f t="shared" si="55"/>
        <v>50464</v>
      </c>
      <c r="Q166" s="1287">
        <f t="shared" si="56"/>
        <v>0</v>
      </c>
      <c r="R166" s="1287">
        <f t="shared" si="57"/>
        <v>0</v>
      </c>
      <c r="S166" s="1287">
        <f t="shared" si="58"/>
        <v>0</v>
      </c>
      <c r="T166" s="1287">
        <f t="shared" si="59"/>
        <v>0</v>
      </c>
      <c r="U166" s="1287">
        <f t="shared" si="69"/>
        <v>0</v>
      </c>
      <c r="V166" s="1287">
        <f>SUM($T$20:T166)</f>
        <v>0</v>
      </c>
      <c r="W166" s="1287">
        <f>SUM($S$20:S166)</f>
        <v>0</v>
      </c>
      <c r="X166" s="1288"/>
      <c r="Y166" s="1288"/>
      <c r="Z166" s="47">
        <f t="shared" si="52"/>
        <v>16</v>
      </c>
      <c r="AA166" s="45">
        <f t="shared" si="70"/>
        <v>146</v>
      </c>
      <c r="AB166" s="1265">
        <f t="shared" si="60"/>
        <v>51195</v>
      </c>
      <c r="AC166" s="1287">
        <f t="shared" si="61"/>
        <v>0</v>
      </c>
      <c r="AD166" s="1287">
        <f t="shared" si="62"/>
        <v>0</v>
      </c>
      <c r="AE166" s="1287">
        <f t="shared" si="63"/>
        <v>0</v>
      </c>
      <c r="AF166" s="1287">
        <f t="shared" si="64"/>
        <v>0</v>
      </c>
      <c r="AG166" s="1287">
        <f t="shared" si="71"/>
        <v>0</v>
      </c>
      <c r="AH166" s="1287">
        <f>SUM($AF$20:AF166)</f>
        <v>0</v>
      </c>
      <c r="AI166" s="1287">
        <f>SUM($AE$20:AE166)</f>
        <v>0</v>
      </c>
    </row>
    <row r="167" spans="2:35">
      <c r="B167" s="47">
        <f t="shared" si="65"/>
        <v>13</v>
      </c>
      <c r="C167" s="45">
        <f t="shared" si="66"/>
        <v>147</v>
      </c>
      <c r="D167" s="1265">
        <f t="shared" si="53"/>
        <v>50130</v>
      </c>
      <c r="E167" s="1287">
        <f t="shared" si="48"/>
        <v>3749515.8999100532</v>
      </c>
      <c r="F167" s="1287">
        <f t="shared" si="54"/>
        <v>26979.773631873853</v>
      </c>
      <c r="G167" s="1287">
        <f t="shared" si="49"/>
        <v>8232.1941323235969</v>
      </c>
      <c r="H167" s="1287">
        <f t="shared" si="50"/>
        <v>18747.579499550255</v>
      </c>
      <c r="I167" s="1287">
        <f t="shared" si="67"/>
        <v>3741283.7057777299</v>
      </c>
      <c r="J167" s="1287">
        <f>SUM($H$20:H167)</f>
        <v>3099795.8624982103</v>
      </c>
      <c r="K167" s="1287">
        <f>SUM($G$20:G167)</f>
        <v>758716.29422227154</v>
      </c>
      <c r="L167" s="1288"/>
      <c r="N167" s="47">
        <f t="shared" si="51"/>
        <v>14</v>
      </c>
      <c r="O167" s="45">
        <f t="shared" si="68"/>
        <v>147</v>
      </c>
      <c r="P167" s="1265">
        <f t="shared" si="55"/>
        <v>50495</v>
      </c>
      <c r="Q167" s="1287">
        <f t="shared" si="56"/>
        <v>0</v>
      </c>
      <c r="R167" s="1287">
        <f t="shared" si="57"/>
        <v>0</v>
      </c>
      <c r="S167" s="1287">
        <f t="shared" si="58"/>
        <v>0</v>
      </c>
      <c r="T167" s="1287">
        <f t="shared" si="59"/>
        <v>0</v>
      </c>
      <c r="U167" s="1287">
        <f t="shared" si="69"/>
        <v>0</v>
      </c>
      <c r="V167" s="1287">
        <f>SUM($T$20:T167)</f>
        <v>0</v>
      </c>
      <c r="W167" s="1287">
        <f>SUM($S$20:S167)</f>
        <v>0</v>
      </c>
      <c r="X167" s="1288"/>
      <c r="Y167" s="1288"/>
      <c r="Z167" s="47">
        <f t="shared" si="52"/>
        <v>16</v>
      </c>
      <c r="AA167" s="45">
        <f t="shared" si="70"/>
        <v>147</v>
      </c>
      <c r="AB167" s="1265">
        <f t="shared" si="60"/>
        <v>51226</v>
      </c>
      <c r="AC167" s="1287">
        <f t="shared" si="61"/>
        <v>0</v>
      </c>
      <c r="AD167" s="1287">
        <f t="shared" si="62"/>
        <v>0</v>
      </c>
      <c r="AE167" s="1287">
        <f t="shared" si="63"/>
        <v>0</v>
      </c>
      <c r="AF167" s="1287">
        <f t="shared" si="64"/>
        <v>0</v>
      </c>
      <c r="AG167" s="1287">
        <f t="shared" si="71"/>
        <v>0</v>
      </c>
      <c r="AH167" s="1287">
        <f>SUM($AF$20:AF167)</f>
        <v>0</v>
      </c>
      <c r="AI167" s="1287">
        <f>SUM($AE$20:AE167)</f>
        <v>0</v>
      </c>
    </row>
    <row r="168" spans="2:35">
      <c r="B168" s="47">
        <f t="shared" si="65"/>
        <v>13</v>
      </c>
      <c r="C168" s="45">
        <f t="shared" si="66"/>
        <v>148</v>
      </c>
      <c r="D168" s="1265">
        <f t="shared" si="53"/>
        <v>50160</v>
      </c>
      <c r="E168" s="1287">
        <f t="shared" si="48"/>
        <v>3741283.7057777299</v>
      </c>
      <c r="F168" s="1287">
        <f t="shared" si="54"/>
        <v>26979.773631873853</v>
      </c>
      <c r="G168" s="1287">
        <f t="shared" si="49"/>
        <v>8273.3551029852169</v>
      </c>
      <c r="H168" s="1287">
        <f t="shared" si="50"/>
        <v>18706.418528888637</v>
      </c>
      <c r="I168" s="1287">
        <f t="shared" si="67"/>
        <v>3733010.3506747447</v>
      </c>
      <c r="J168" s="1287">
        <f>SUM($H$20:H168)</f>
        <v>3118502.2810270991</v>
      </c>
      <c r="K168" s="1287">
        <f>SUM($G$20:G168)</f>
        <v>766989.6493252567</v>
      </c>
      <c r="L168" s="1288"/>
      <c r="N168" s="47">
        <f t="shared" si="51"/>
        <v>14</v>
      </c>
      <c r="O168" s="45">
        <f t="shared" si="68"/>
        <v>148</v>
      </c>
      <c r="P168" s="1265">
        <f t="shared" si="55"/>
        <v>50525</v>
      </c>
      <c r="Q168" s="1287">
        <f t="shared" si="56"/>
        <v>0</v>
      </c>
      <c r="R168" s="1287">
        <f t="shared" si="57"/>
        <v>0</v>
      </c>
      <c r="S168" s="1287">
        <f t="shared" si="58"/>
        <v>0</v>
      </c>
      <c r="T168" s="1287">
        <f t="shared" si="59"/>
        <v>0</v>
      </c>
      <c r="U168" s="1287">
        <f t="shared" si="69"/>
        <v>0</v>
      </c>
      <c r="V168" s="1287">
        <f>SUM($T$20:T168)</f>
        <v>0</v>
      </c>
      <c r="W168" s="1287">
        <f>SUM($S$20:S168)</f>
        <v>0</v>
      </c>
      <c r="X168" s="1288"/>
      <c r="Y168" s="1288"/>
      <c r="Z168" s="47">
        <f t="shared" si="52"/>
        <v>16</v>
      </c>
      <c r="AA168" s="45">
        <f t="shared" si="70"/>
        <v>148</v>
      </c>
      <c r="AB168" s="1265">
        <f t="shared" si="60"/>
        <v>51256</v>
      </c>
      <c r="AC168" s="1287">
        <f t="shared" si="61"/>
        <v>0</v>
      </c>
      <c r="AD168" s="1287">
        <f t="shared" si="62"/>
        <v>0</v>
      </c>
      <c r="AE168" s="1287">
        <f t="shared" si="63"/>
        <v>0</v>
      </c>
      <c r="AF168" s="1287">
        <f t="shared" si="64"/>
        <v>0</v>
      </c>
      <c r="AG168" s="1287">
        <f t="shared" si="71"/>
        <v>0</v>
      </c>
      <c r="AH168" s="1287">
        <f>SUM($AF$20:AF168)</f>
        <v>0</v>
      </c>
      <c r="AI168" s="1287">
        <f>SUM($AE$20:AE168)</f>
        <v>0</v>
      </c>
    </row>
    <row r="169" spans="2:35">
      <c r="B169" s="47">
        <f t="shared" si="65"/>
        <v>13</v>
      </c>
      <c r="C169" s="45">
        <f t="shared" si="66"/>
        <v>149</v>
      </c>
      <c r="D169" s="1265">
        <f t="shared" si="53"/>
        <v>50191</v>
      </c>
      <c r="E169" s="1287">
        <f t="shared" si="48"/>
        <v>3733010.3506747447</v>
      </c>
      <c r="F169" s="1287">
        <f t="shared" si="54"/>
        <v>26979.773631873853</v>
      </c>
      <c r="G169" s="1287">
        <f t="shared" si="49"/>
        <v>8314.7218785001405</v>
      </c>
      <c r="H169" s="1287">
        <f t="shared" si="50"/>
        <v>18665.051753373711</v>
      </c>
      <c r="I169" s="1287">
        <f t="shared" si="67"/>
        <v>3724695.6287962445</v>
      </c>
      <c r="J169" s="1287">
        <f>SUM($H$20:H169)</f>
        <v>3137167.3327804729</v>
      </c>
      <c r="K169" s="1287">
        <f>SUM($G$20:G169)</f>
        <v>775304.37120375689</v>
      </c>
      <c r="L169" s="1288"/>
      <c r="N169" s="47">
        <f t="shared" si="51"/>
        <v>14</v>
      </c>
      <c r="O169" s="45">
        <f t="shared" si="68"/>
        <v>149</v>
      </c>
      <c r="P169" s="1265">
        <f t="shared" si="55"/>
        <v>50556</v>
      </c>
      <c r="Q169" s="1287">
        <f t="shared" si="56"/>
        <v>0</v>
      </c>
      <c r="R169" s="1287">
        <f t="shared" si="57"/>
        <v>0</v>
      </c>
      <c r="S169" s="1287">
        <f t="shared" si="58"/>
        <v>0</v>
      </c>
      <c r="T169" s="1287">
        <f t="shared" si="59"/>
        <v>0</v>
      </c>
      <c r="U169" s="1287">
        <f t="shared" si="69"/>
        <v>0</v>
      </c>
      <c r="V169" s="1287">
        <f>SUM($T$20:T169)</f>
        <v>0</v>
      </c>
      <c r="W169" s="1287">
        <f>SUM($S$20:S169)</f>
        <v>0</v>
      </c>
      <c r="X169" s="1288"/>
      <c r="Y169" s="1288"/>
      <c r="Z169" s="47">
        <f t="shared" si="52"/>
        <v>16</v>
      </c>
      <c r="AA169" s="45">
        <f t="shared" si="70"/>
        <v>149</v>
      </c>
      <c r="AB169" s="1265">
        <f t="shared" si="60"/>
        <v>51287</v>
      </c>
      <c r="AC169" s="1287">
        <f t="shared" si="61"/>
        <v>0</v>
      </c>
      <c r="AD169" s="1287">
        <f t="shared" si="62"/>
        <v>0</v>
      </c>
      <c r="AE169" s="1287">
        <f t="shared" si="63"/>
        <v>0</v>
      </c>
      <c r="AF169" s="1287">
        <f t="shared" si="64"/>
        <v>0</v>
      </c>
      <c r="AG169" s="1287">
        <f t="shared" si="71"/>
        <v>0</v>
      </c>
      <c r="AH169" s="1287">
        <f>SUM($AF$20:AF169)</f>
        <v>0</v>
      </c>
      <c r="AI169" s="1287">
        <f>SUM($AE$20:AE169)</f>
        <v>0</v>
      </c>
    </row>
    <row r="170" spans="2:35">
      <c r="B170" s="47">
        <f t="shared" si="65"/>
        <v>13</v>
      </c>
      <c r="C170" s="45">
        <f t="shared" si="66"/>
        <v>150</v>
      </c>
      <c r="D170" s="1265">
        <f t="shared" si="53"/>
        <v>50221</v>
      </c>
      <c r="E170" s="1287">
        <f t="shared" si="48"/>
        <v>3724695.6287962445</v>
      </c>
      <c r="F170" s="1287">
        <f t="shared" si="54"/>
        <v>26979.773631873853</v>
      </c>
      <c r="G170" s="1287">
        <f t="shared" si="49"/>
        <v>8356.295487892643</v>
      </c>
      <c r="H170" s="1287">
        <f t="shared" si="50"/>
        <v>18623.47814398121</v>
      </c>
      <c r="I170" s="1287">
        <f t="shared" si="67"/>
        <v>3716339.3333083517</v>
      </c>
      <c r="J170" s="1287">
        <f>SUM($H$20:H170)</f>
        <v>3155790.8109244541</v>
      </c>
      <c r="K170" s="1287">
        <f>SUM($G$20:G170)</f>
        <v>783660.66669164959</v>
      </c>
      <c r="L170" s="1288"/>
      <c r="N170" s="47">
        <f t="shared" si="51"/>
        <v>14</v>
      </c>
      <c r="O170" s="45">
        <f t="shared" si="68"/>
        <v>150</v>
      </c>
      <c r="P170" s="1265">
        <f t="shared" si="55"/>
        <v>50586</v>
      </c>
      <c r="Q170" s="1287">
        <f t="shared" si="56"/>
        <v>0</v>
      </c>
      <c r="R170" s="1287">
        <f t="shared" si="57"/>
        <v>0</v>
      </c>
      <c r="S170" s="1287">
        <f t="shared" si="58"/>
        <v>0</v>
      </c>
      <c r="T170" s="1287">
        <f t="shared" si="59"/>
        <v>0</v>
      </c>
      <c r="U170" s="1287">
        <f t="shared" si="69"/>
        <v>0</v>
      </c>
      <c r="V170" s="1287">
        <f>SUM($T$20:T170)</f>
        <v>0</v>
      </c>
      <c r="W170" s="1287">
        <f>SUM($S$20:S170)</f>
        <v>0</v>
      </c>
      <c r="X170" s="1288"/>
      <c r="Y170" s="1288"/>
      <c r="Z170" s="47">
        <f t="shared" si="52"/>
        <v>16</v>
      </c>
      <c r="AA170" s="45">
        <f t="shared" si="70"/>
        <v>150</v>
      </c>
      <c r="AB170" s="1265">
        <f t="shared" si="60"/>
        <v>51317</v>
      </c>
      <c r="AC170" s="1287">
        <f t="shared" si="61"/>
        <v>0</v>
      </c>
      <c r="AD170" s="1287">
        <f t="shared" si="62"/>
        <v>0</v>
      </c>
      <c r="AE170" s="1287">
        <f t="shared" si="63"/>
        <v>0</v>
      </c>
      <c r="AF170" s="1287">
        <f t="shared" si="64"/>
        <v>0</v>
      </c>
      <c r="AG170" s="1287">
        <f t="shared" si="71"/>
        <v>0</v>
      </c>
      <c r="AH170" s="1287">
        <f>SUM($AF$20:AF170)</f>
        <v>0</v>
      </c>
      <c r="AI170" s="1287">
        <f>SUM($AE$20:AE170)</f>
        <v>0</v>
      </c>
    </row>
    <row r="171" spans="2:35">
      <c r="B171" s="47">
        <f t="shared" si="65"/>
        <v>13</v>
      </c>
      <c r="C171" s="45">
        <f t="shared" si="66"/>
        <v>151</v>
      </c>
      <c r="D171" s="1265">
        <f t="shared" si="53"/>
        <v>50252</v>
      </c>
      <c r="E171" s="1287">
        <f t="shared" si="48"/>
        <v>3716339.3333083517</v>
      </c>
      <c r="F171" s="1287">
        <f t="shared" si="54"/>
        <v>26979.77363187385</v>
      </c>
      <c r="G171" s="1287">
        <f t="shared" si="49"/>
        <v>8398.076965332104</v>
      </c>
      <c r="H171" s="1287">
        <f t="shared" si="50"/>
        <v>18581.696666541746</v>
      </c>
      <c r="I171" s="1287">
        <f t="shared" si="67"/>
        <v>3707941.2563430197</v>
      </c>
      <c r="J171" s="1287">
        <f>SUM($H$20:H171)</f>
        <v>3174372.5075909961</v>
      </c>
      <c r="K171" s="1287">
        <f>SUM($G$20:G171)</f>
        <v>792058.74365698174</v>
      </c>
      <c r="L171" s="1288"/>
      <c r="N171" s="47">
        <f t="shared" si="51"/>
        <v>14</v>
      </c>
      <c r="O171" s="45">
        <f t="shared" si="68"/>
        <v>151</v>
      </c>
      <c r="P171" s="1265">
        <f t="shared" si="55"/>
        <v>50617</v>
      </c>
      <c r="Q171" s="1287">
        <f t="shared" si="56"/>
        <v>0</v>
      </c>
      <c r="R171" s="1287">
        <f t="shared" si="57"/>
        <v>0</v>
      </c>
      <c r="S171" s="1287">
        <f t="shared" si="58"/>
        <v>0</v>
      </c>
      <c r="T171" s="1287">
        <f t="shared" si="59"/>
        <v>0</v>
      </c>
      <c r="U171" s="1287">
        <f t="shared" si="69"/>
        <v>0</v>
      </c>
      <c r="V171" s="1287">
        <f>SUM($T$20:T171)</f>
        <v>0</v>
      </c>
      <c r="W171" s="1287">
        <f>SUM($S$20:S171)</f>
        <v>0</v>
      </c>
      <c r="X171" s="1288"/>
      <c r="Y171" s="1288"/>
      <c r="Z171" s="47">
        <f t="shared" si="52"/>
        <v>16</v>
      </c>
      <c r="AA171" s="45">
        <f t="shared" si="70"/>
        <v>151</v>
      </c>
      <c r="AB171" s="1265">
        <f t="shared" si="60"/>
        <v>51348</v>
      </c>
      <c r="AC171" s="1287">
        <f t="shared" si="61"/>
        <v>0</v>
      </c>
      <c r="AD171" s="1287">
        <f t="shared" si="62"/>
        <v>0</v>
      </c>
      <c r="AE171" s="1287">
        <f t="shared" si="63"/>
        <v>0</v>
      </c>
      <c r="AF171" s="1287">
        <f t="shared" si="64"/>
        <v>0</v>
      </c>
      <c r="AG171" s="1287">
        <f t="shared" si="71"/>
        <v>0</v>
      </c>
      <c r="AH171" s="1287">
        <f>SUM($AF$20:AF171)</f>
        <v>0</v>
      </c>
      <c r="AI171" s="1287">
        <f>SUM($AE$20:AE171)</f>
        <v>0</v>
      </c>
    </row>
    <row r="172" spans="2:35">
      <c r="B172" s="47">
        <f t="shared" si="65"/>
        <v>13</v>
      </c>
      <c r="C172" s="45">
        <f t="shared" si="66"/>
        <v>152</v>
      </c>
      <c r="D172" s="1265">
        <f t="shared" si="53"/>
        <v>50283</v>
      </c>
      <c r="E172" s="1287">
        <f t="shared" si="48"/>
        <v>3707941.2563430197</v>
      </c>
      <c r="F172" s="1287">
        <f t="shared" si="54"/>
        <v>26979.773631873853</v>
      </c>
      <c r="G172" s="1287">
        <f t="shared" si="49"/>
        <v>8440.067350158768</v>
      </c>
      <c r="H172" s="1287">
        <f t="shared" si="50"/>
        <v>18539.706281715087</v>
      </c>
      <c r="I172" s="1287">
        <f t="shared" si="67"/>
        <v>3699501.1889928607</v>
      </c>
      <c r="J172" s="1287">
        <f>SUM($H$20:H172)</f>
        <v>3192912.2138727112</v>
      </c>
      <c r="K172" s="1287">
        <f>SUM($G$20:G172)</f>
        <v>800498.81100714055</v>
      </c>
      <c r="L172" s="1288"/>
      <c r="N172" s="47">
        <f t="shared" si="51"/>
        <v>14</v>
      </c>
      <c r="O172" s="45">
        <f t="shared" si="68"/>
        <v>152</v>
      </c>
      <c r="P172" s="1265">
        <f t="shared" si="55"/>
        <v>50648</v>
      </c>
      <c r="Q172" s="1287">
        <f t="shared" si="56"/>
        <v>0</v>
      </c>
      <c r="R172" s="1287">
        <f t="shared" si="57"/>
        <v>0</v>
      </c>
      <c r="S172" s="1287">
        <f t="shared" si="58"/>
        <v>0</v>
      </c>
      <c r="T172" s="1287">
        <f t="shared" si="59"/>
        <v>0</v>
      </c>
      <c r="U172" s="1287">
        <f t="shared" si="69"/>
        <v>0</v>
      </c>
      <c r="V172" s="1287">
        <f>SUM($T$20:T172)</f>
        <v>0</v>
      </c>
      <c r="W172" s="1287">
        <f>SUM($S$20:S172)</f>
        <v>0</v>
      </c>
      <c r="X172" s="1288"/>
      <c r="Y172" s="1288"/>
      <c r="Z172" s="47">
        <f t="shared" si="52"/>
        <v>16</v>
      </c>
      <c r="AA172" s="45">
        <f t="shared" si="70"/>
        <v>152</v>
      </c>
      <c r="AB172" s="1265">
        <f t="shared" si="60"/>
        <v>51379</v>
      </c>
      <c r="AC172" s="1287">
        <f t="shared" si="61"/>
        <v>0</v>
      </c>
      <c r="AD172" s="1287">
        <f t="shared" si="62"/>
        <v>0</v>
      </c>
      <c r="AE172" s="1287">
        <f t="shared" si="63"/>
        <v>0</v>
      </c>
      <c r="AF172" s="1287">
        <f t="shared" si="64"/>
        <v>0</v>
      </c>
      <c r="AG172" s="1287">
        <f t="shared" si="71"/>
        <v>0</v>
      </c>
      <c r="AH172" s="1287">
        <f>SUM($AF$20:AF172)</f>
        <v>0</v>
      </c>
      <c r="AI172" s="1287">
        <f>SUM($AE$20:AE172)</f>
        <v>0</v>
      </c>
    </row>
    <row r="173" spans="2:35">
      <c r="B173" s="47">
        <f t="shared" si="65"/>
        <v>13</v>
      </c>
      <c r="C173" s="45">
        <f t="shared" si="66"/>
        <v>153</v>
      </c>
      <c r="D173" s="1265">
        <f t="shared" si="53"/>
        <v>50313</v>
      </c>
      <c r="E173" s="1287">
        <f t="shared" si="48"/>
        <v>3699501.1889928607</v>
      </c>
      <c r="F173" s="1287">
        <f t="shared" si="54"/>
        <v>26979.773631873853</v>
      </c>
      <c r="G173" s="1287">
        <f t="shared" si="49"/>
        <v>8482.2676869095594</v>
      </c>
      <c r="H173" s="1287">
        <f t="shared" si="50"/>
        <v>18497.505944964294</v>
      </c>
      <c r="I173" s="1287">
        <f t="shared" si="67"/>
        <v>3691018.9213059512</v>
      </c>
      <c r="J173" s="1287">
        <f>SUM($H$20:H173)</f>
        <v>3211409.7198176757</v>
      </c>
      <c r="K173" s="1287">
        <f>SUM($G$20:G173)</f>
        <v>808981.07869405008</v>
      </c>
      <c r="L173" s="1288"/>
      <c r="N173" s="47">
        <f t="shared" si="51"/>
        <v>14</v>
      </c>
      <c r="O173" s="45">
        <f t="shared" si="68"/>
        <v>153</v>
      </c>
      <c r="P173" s="1265">
        <f t="shared" si="55"/>
        <v>50678</v>
      </c>
      <c r="Q173" s="1287">
        <f t="shared" si="56"/>
        <v>0</v>
      </c>
      <c r="R173" s="1287">
        <f t="shared" si="57"/>
        <v>0</v>
      </c>
      <c r="S173" s="1287">
        <f t="shared" si="58"/>
        <v>0</v>
      </c>
      <c r="T173" s="1287">
        <f t="shared" si="59"/>
        <v>0</v>
      </c>
      <c r="U173" s="1287">
        <f t="shared" si="69"/>
        <v>0</v>
      </c>
      <c r="V173" s="1287">
        <f>SUM($T$20:T173)</f>
        <v>0</v>
      </c>
      <c r="W173" s="1287">
        <f>SUM($S$20:S173)</f>
        <v>0</v>
      </c>
      <c r="X173" s="1288"/>
      <c r="Y173" s="1288"/>
      <c r="Z173" s="47">
        <f t="shared" si="52"/>
        <v>16</v>
      </c>
      <c r="AA173" s="45">
        <f t="shared" si="70"/>
        <v>153</v>
      </c>
      <c r="AB173" s="1265">
        <f t="shared" si="60"/>
        <v>51409</v>
      </c>
      <c r="AC173" s="1287">
        <f t="shared" si="61"/>
        <v>0</v>
      </c>
      <c r="AD173" s="1287">
        <f t="shared" si="62"/>
        <v>0</v>
      </c>
      <c r="AE173" s="1287">
        <f t="shared" si="63"/>
        <v>0</v>
      </c>
      <c r="AF173" s="1287">
        <f t="shared" si="64"/>
        <v>0</v>
      </c>
      <c r="AG173" s="1287">
        <f t="shared" si="71"/>
        <v>0</v>
      </c>
      <c r="AH173" s="1287">
        <f>SUM($AF$20:AF173)</f>
        <v>0</v>
      </c>
      <c r="AI173" s="1287">
        <f>SUM($AE$20:AE173)</f>
        <v>0</v>
      </c>
    </row>
    <row r="174" spans="2:35">
      <c r="B174" s="47">
        <f t="shared" si="65"/>
        <v>13</v>
      </c>
      <c r="C174" s="45">
        <f t="shared" si="66"/>
        <v>154</v>
      </c>
      <c r="D174" s="1265">
        <f t="shared" si="53"/>
        <v>50344</v>
      </c>
      <c r="E174" s="1287">
        <f t="shared" si="48"/>
        <v>3691018.9213059512</v>
      </c>
      <c r="F174" s="1287">
        <f t="shared" si="54"/>
        <v>26979.77363187385</v>
      </c>
      <c r="G174" s="1287">
        <f t="shared" si="49"/>
        <v>8524.6790253441068</v>
      </c>
      <c r="H174" s="1287">
        <f t="shared" si="50"/>
        <v>18455.094606529743</v>
      </c>
      <c r="I174" s="1287">
        <f t="shared" si="67"/>
        <v>3682494.2422806071</v>
      </c>
      <c r="J174" s="1287">
        <f>SUM($H$20:H174)</f>
        <v>3229864.8144242056</v>
      </c>
      <c r="K174" s="1287">
        <f>SUM($G$20:G174)</f>
        <v>817505.75771939417</v>
      </c>
      <c r="L174" s="1288"/>
      <c r="N174" s="47">
        <f t="shared" si="51"/>
        <v>14</v>
      </c>
      <c r="O174" s="45">
        <f t="shared" si="68"/>
        <v>154</v>
      </c>
      <c r="P174" s="1265">
        <f t="shared" si="55"/>
        <v>50709</v>
      </c>
      <c r="Q174" s="1287">
        <f t="shared" si="56"/>
        <v>0</v>
      </c>
      <c r="R174" s="1287">
        <f t="shared" si="57"/>
        <v>0</v>
      </c>
      <c r="S174" s="1287">
        <f t="shared" si="58"/>
        <v>0</v>
      </c>
      <c r="T174" s="1287">
        <f t="shared" si="59"/>
        <v>0</v>
      </c>
      <c r="U174" s="1287">
        <f t="shared" si="69"/>
        <v>0</v>
      </c>
      <c r="V174" s="1287">
        <f>SUM($T$20:T174)</f>
        <v>0</v>
      </c>
      <c r="W174" s="1287">
        <f>SUM($S$20:S174)</f>
        <v>0</v>
      </c>
      <c r="X174" s="1288"/>
      <c r="Y174" s="1288"/>
      <c r="Z174" s="47">
        <f t="shared" si="52"/>
        <v>16</v>
      </c>
      <c r="AA174" s="45">
        <f t="shared" si="70"/>
        <v>154</v>
      </c>
      <c r="AB174" s="1265">
        <f t="shared" si="60"/>
        <v>51440</v>
      </c>
      <c r="AC174" s="1287">
        <f t="shared" si="61"/>
        <v>0</v>
      </c>
      <c r="AD174" s="1287">
        <f t="shared" si="62"/>
        <v>0</v>
      </c>
      <c r="AE174" s="1287">
        <f t="shared" si="63"/>
        <v>0</v>
      </c>
      <c r="AF174" s="1287">
        <f t="shared" si="64"/>
        <v>0</v>
      </c>
      <c r="AG174" s="1287">
        <f t="shared" si="71"/>
        <v>0</v>
      </c>
      <c r="AH174" s="1287">
        <f>SUM($AF$20:AF174)</f>
        <v>0</v>
      </c>
      <c r="AI174" s="1287">
        <f>SUM($AE$20:AE174)</f>
        <v>0</v>
      </c>
    </row>
    <row r="175" spans="2:35">
      <c r="B175" s="47">
        <f t="shared" si="65"/>
        <v>13</v>
      </c>
      <c r="C175" s="45">
        <f t="shared" si="66"/>
        <v>155</v>
      </c>
      <c r="D175" s="1265">
        <f t="shared" si="53"/>
        <v>50374</v>
      </c>
      <c r="E175" s="1287">
        <f t="shared" si="48"/>
        <v>3682494.2422806071</v>
      </c>
      <c r="F175" s="1287">
        <f t="shared" si="54"/>
        <v>26979.77363187385</v>
      </c>
      <c r="G175" s="1287">
        <f t="shared" si="49"/>
        <v>8567.3024204708272</v>
      </c>
      <c r="H175" s="1287">
        <f t="shared" si="50"/>
        <v>18412.471211403023</v>
      </c>
      <c r="I175" s="1287">
        <f t="shared" si="67"/>
        <v>3673926.9398601362</v>
      </c>
      <c r="J175" s="1287">
        <f>SUM($H$20:H175)</f>
        <v>3248277.2856356087</v>
      </c>
      <c r="K175" s="1287">
        <f>SUM($G$20:G175)</f>
        <v>826073.06013986503</v>
      </c>
      <c r="L175" s="1288"/>
      <c r="N175" s="47">
        <f t="shared" si="51"/>
        <v>14</v>
      </c>
      <c r="O175" s="45">
        <f t="shared" si="68"/>
        <v>155</v>
      </c>
      <c r="P175" s="1265">
        <f t="shared" si="55"/>
        <v>50739</v>
      </c>
      <c r="Q175" s="1287">
        <f t="shared" si="56"/>
        <v>0</v>
      </c>
      <c r="R175" s="1287">
        <f t="shared" si="57"/>
        <v>0</v>
      </c>
      <c r="S175" s="1287">
        <f t="shared" si="58"/>
        <v>0</v>
      </c>
      <c r="T175" s="1287">
        <f t="shared" si="59"/>
        <v>0</v>
      </c>
      <c r="U175" s="1287">
        <f t="shared" si="69"/>
        <v>0</v>
      </c>
      <c r="V175" s="1287">
        <f>SUM($T$20:T175)</f>
        <v>0</v>
      </c>
      <c r="W175" s="1287">
        <f>SUM($S$20:S175)</f>
        <v>0</v>
      </c>
      <c r="X175" s="1288"/>
      <c r="Y175" s="1288"/>
      <c r="Z175" s="47">
        <f t="shared" si="52"/>
        <v>16</v>
      </c>
      <c r="AA175" s="45">
        <f t="shared" si="70"/>
        <v>155</v>
      </c>
      <c r="AB175" s="1265">
        <f t="shared" si="60"/>
        <v>51470</v>
      </c>
      <c r="AC175" s="1287">
        <f t="shared" si="61"/>
        <v>0</v>
      </c>
      <c r="AD175" s="1287">
        <f t="shared" si="62"/>
        <v>0</v>
      </c>
      <c r="AE175" s="1287">
        <f t="shared" si="63"/>
        <v>0</v>
      </c>
      <c r="AF175" s="1287">
        <f t="shared" si="64"/>
        <v>0</v>
      </c>
      <c r="AG175" s="1287">
        <f t="shared" si="71"/>
        <v>0</v>
      </c>
      <c r="AH175" s="1287">
        <f>SUM($AF$20:AF175)</f>
        <v>0</v>
      </c>
      <c r="AI175" s="1287">
        <f>SUM($AE$20:AE175)</f>
        <v>0</v>
      </c>
    </row>
    <row r="176" spans="2:35">
      <c r="B176" s="47">
        <f t="shared" si="65"/>
        <v>13</v>
      </c>
      <c r="C176" s="45">
        <f t="shared" si="66"/>
        <v>156</v>
      </c>
      <c r="D176" s="1265">
        <f t="shared" si="53"/>
        <v>50405</v>
      </c>
      <c r="E176" s="1287">
        <f t="shared" si="48"/>
        <v>3673926.9398601362</v>
      </c>
      <c r="F176" s="1287">
        <f t="shared" si="54"/>
        <v>26979.773631873853</v>
      </c>
      <c r="G176" s="1287">
        <f t="shared" si="49"/>
        <v>8610.1389325731816</v>
      </c>
      <c r="H176" s="1287">
        <f t="shared" si="50"/>
        <v>18369.634699300674</v>
      </c>
      <c r="I176" s="1287">
        <f t="shared" si="67"/>
        <v>3665316.8009275631</v>
      </c>
      <c r="J176" s="1287">
        <f>SUM($H$20:H176)</f>
        <v>3266646.9203349096</v>
      </c>
      <c r="K176" s="1287">
        <f>SUM($G$20:G176)</f>
        <v>834683.19907243818</v>
      </c>
      <c r="L176" s="1288"/>
      <c r="N176" s="47">
        <f t="shared" si="51"/>
        <v>14</v>
      </c>
      <c r="O176" s="45">
        <f t="shared" si="68"/>
        <v>156</v>
      </c>
      <c r="P176" s="1265">
        <f t="shared" si="55"/>
        <v>50770</v>
      </c>
      <c r="Q176" s="1287">
        <f t="shared" si="56"/>
        <v>0</v>
      </c>
      <c r="R176" s="1287">
        <f t="shared" si="57"/>
        <v>0</v>
      </c>
      <c r="S176" s="1287">
        <f t="shared" si="58"/>
        <v>0</v>
      </c>
      <c r="T176" s="1287">
        <f t="shared" si="59"/>
        <v>0</v>
      </c>
      <c r="U176" s="1287">
        <f t="shared" si="69"/>
        <v>0</v>
      </c>
      <c r="V176" s="1287">
        <f>SUM($T$20:T176)</f>
        <v>0</v>
      </c>
      <c r="W176" s="1287">
        <f>SUM($S$20:S176)</f>
        <v>0</v>
      </c>
      <c r="X176" s="1288"/>
      <c r="Y176" s="1288"/>
      <c r="Z176" s="47">
        <f t="shared" si="52"/>
        <v>16</v>
      </c>
      <c r="AA176" s="45">
        <f t="shared" si="70"/>
        <v>156</v>
      </c>
      <c r="AB176" s="1265">
        <f t="shared" si="60"/>
        <v>51501</v>
      </c>
      <c r="AC176" s="1287">
        <f t="shared" si="61"/>
        <v>0</v>
      </c>
      <c r="AD176" s="1287">
        <f t="shared" si="62"/>
        <v>0</v>
      </c>
      <c r="AE176" s="1287">
        <f t="shared" si="63"/>
        <v>0</v>
      </c>
      <c r="AF176" s="1287">
        <f t="shared" si="64"/>
        <v>0</v>
      </c>
      <c r="AG176" s="1287">
        <f t="shared" si="71"/>
        <v>0</v>
      </c>
      <c r="AH176" s="1287">
        <f>SUM($AF$20:AF176)</f>
        <v>0</v>
      </c>
      <c r="AI176" s="1287">
        <f>SUM($AE$20:AE176)</f>
        <v>0</v>
      </c>
    </row>
    <row r="177" spans="2:35">
      <c r="B177" s="47">
        <f t="shared" si="65"/>
        <v>14</v>
      </c>
      <c r="C177" s="45">
        <f t="shared" si="66"/>
        <v>157</v>
      </c>
      <c r="D177" s="1265">
        <f t="shared" si="53"/>
        <v>50436</v>
      </c>
      <c r="E177" s="1287">
        <f t="shared" si="48"/>
        <v>3665316.8009275631</v>
      </c>
      <c r="F177" s="1287">
        <f t="shared" si="54"/>
        <v>26979.773631873853</v>
      </c>
      <c r="G177" s="1287">
        <f t="shared" si="49"/>
        <v>8653.1896272360482</v>
      </c>
      <c r="H177" s="1287">
        <f t="shared" si="50"/>
        <v>18326.584004637803</v>
      </c>
      <c r="I177" s="1287">
        <f t="shared" si="67"/>
        <v>3656663.6113003269</v>
      </c>
      <c r="J177" s="1287">
        <f>SUM($H$20:H177)</f>
        <v>3284973.5043395474</v>
      </c>
      <c r="K177" s="1287">
        <f>SUM($G$20:G177)</f>
        <v>843336.38869967428</v>
      </c>
      <c r="L177" s="1288"/>
      <c r="N177" s="47">
        <f t="shared" si="51"/>
        <v>15</v>
      </c>
      <c r="O177" s="45">
        <f t="shared" si="68"/>
        <v>157</v>
      </c>
      <c r="P177" s="1265">
        <f t="shared" si="55"/>
        <v>50801</v>
      </c>
      <c r="Q177" s="1287">
        <f t="shared" si="56"/>
        <v>0</v>
      </c>
      <c r="R177" s="1287">
        <f t="shared" si="57"/>
        <v>0</v>
      </c>
      <c r="S177" s="1287">
        <f t="shared" si="58"/>
        <v>0</v>
      </c>
      <c r="T177" s="1287">
        <f t="shared" si="59"/>
        <v>0</v>
      </c>
      <c r="U177" s="1287">
        <f t="shared" si="69"/>
        <v>0</v>
      </c>
      <c r="V177" s="1287">
        <f>SUM($T$20:T177)</f>
        <v>0</v>
      </c>
      <c r="W177" s="1287">
        <f>SUM($S$20:S177)</f>
        <v>0</v>
      </c>
      <c r="X177" s="1288"/>
      <c r="Y177" s="1288"/>
      <c r="Z177" s="47">
        <f t="shared" si="52"/>
        <v>17</v>
      </c>
      <c r="AA177" s="45">
        <f t="shared" si="70"/>
        <v>157</v>
      </c>
      <c r="AB177" s="1265">
        <f t="shared" si="60"/>
        <v>51532</v>
      </c>
      <c r="AC177" s="1287">
        <f t="shared" si="61"/>
        <v>0</v>
      </c>
      <c r="AD177" s="1287">
        <f t="shared" si="62"/>
        <v>0</v>
      </c>
      <c r="AE177" s="1287">
        <f t="shared" si="63"/>
        <v>0</v>
      </c>
      <c r="AF177" s="1287">
        <f t="shared" si="64"/>
        <v>0</v>
      </c>
      <c r="AG177" s="1287">
        <f t="shared" si="71"/>
        <v>0</v>
      </c>
      <c r="AH177" s="1287">
        <f>SUM($AF$20:AF177)</f>
        <v>0</v>
      </c>
      <c r="AI177" s="1287">
        <f>SUM($AE$20:AE177)</f>
        <v>0</v>
      </c>
    </row>
    <row r="178" spans="2:35">
      <c r="B178" s="47">
        <f t="shared" si="65"/>
        <v>14</v>
      </c>
      <c r="C178" s="45">
        <f t="shared" si="66"/>
        <v>158</v>
      </c>
      <c r="D178" s="1265">
        <f t="shared" si="53"/>
        <v>50464</v>
      </c>
      <c r="E178" s="1287">
        <f t="shared" si="48"/>
        <v>3656663.6113003269</v>
      </c>
      <c r="F178" s="1287">
        <f t="shared" si="54"/>
        <v>26979.773631873853</v>
      </c>
      <c r="G178" s="1287">
        <f t="shared" si="49"/>
        <v>8696.455575372227</v>
      </c>
      <c r="H178" s="1287">
        <f t="shared" si="50"/>
        <v>18283.318056501626</v>
      </c>
      <c r="I178" s="1287">
        <f t="shared" si="67"/>
        <v>3647967.1557249548</v>
      </c>
      <c r="J178" s="1287">
        <f>SUM($H$20:H178)</f>
        <v>3303256.8223960488</v>
      </c>
      <c r="K178" s="1287">
        <f>SUM($G$20:G178)</f>
        <v>852032.84427504649</v>
      </c>
      <c r="L178" s="1288"/>
      <c r="N178" s="47">
        <f t="shared" si="51"/>
        <v>15</v>
      </c>
      <c r="O178" s="45">
        <f t="shared" si="68"/>
        <v>158</v>
      </c>
      <c r="P178" s="1265">
        <f t="shared" si="55"/>
        <v>50829</v>
      </c>
      <c r="Q178" s="1287">
        <f t="shared" si="56"/>
        <v>0</v>
      </c>
      <c r="R178" s="1287">
        <f t="shared" si="57"/>
        <v>0</v>
      </c>
      <c r="S178" s="1287">
        <f t="shared" si="58"/>
        <v>0</v>
      </c>
      <c r="T178" s="1287">
        <f t="shared" si="59"/>
        <v>0</v>
      </c>
      <c r="U178" s="1287">
        <f t="shared" si="69"/>
        <v>0</v>
      </c>
      <c r="V178" s="1287">
        <f>SUM($T$20:T178)</f>
        <v>0</v>
      </c>
      <c r="W178" s="1287">
        <f>SUM($S$20:S178)</f>
        <v>0</v>
      </c>
      <c r="X178" s="1288"/>
      <c r="Y178" s="1288"/>
      <c r="Z178" s="47">
        <f t="shared" si="52"/>
        <v>17</v>
      </c>
      <c r="AA178" s="45">
        <f t="shared" si="70"/>
        <v>158</v>
      </c>
      <c r="AB178" s="1265">
        <f t="shared" si="60"/>
        <v>51560</v>
      </c>
      <c r="AC178" s="1287">
        <f t="shared" si="61"/>
        <v>0</v>
      </c>
      <c r="AD178" s="1287">
        <f t="shared" si="62"/>
        <v>0</v>
      </c>
      <c r="AE178" s="1287">
        <f t="shared" si="63"/>
        <v>0</v>
      </c>
      <c r="AF178" s="1287">
        <f t="shared" si="64"/>
        <v>0</v>
      </c>
      <c r="AG178" s="1287">
        <f t="shared" si="71"/>
        <v>0</v>
      </c>
      <c r="AH178" s="1287">
        <f>SUM($AF$20:AF178)</f>
        <v>0</v>
      </c>
      <c r="AI178" s="1287">
        <f>SUM($AE$20:AE178)</f>
        <v>0</v>
      </c>
    </row>
    <row r="179" spans="2:35">
      <c r="B179" s="47">
        <f t="shared" si="65"/>
        <v>14</v>
      </c>
      <c r="C179" s="45">
        <f t="shared" si="66"/>
        <v>159</v>
      </c>
      <c r="D179" s="1265">
        <f t="shared" si="53"/>
        <v>50495</v>
      </c>
      <c r="E179" s="1287">
        <f t="shared" si="48"/>
        <v>3647967.1557249548</v>
      </c>
      <c r="F179" s="1287">
        <f t="shared" si="54"/>
        <v>26979.773631873853</v>
      </c>
      <c r="G179" s="1287">
        <f t="shared" si="49"/>
        <v>8739.93785324909</v>
      </c>
      <c r="H179" s="1287">
        <f t="shared" si="50"/>
        <v>18239.835778624765</v>
      </c>
      <c r="I179" s="1287">
        <f t="shared" si="67"/>
        <v>3639227.2178717055</v>
      </c>
      <c r="J179" s="1287">
        <f>SUM($H$20:H179)</f>
        <v>3321496.6581746736</v>
      </c>
      <c r="K179" s="1287">
        <f>SUM($G$20:G179)</f>
        <v>860772.78212829563</v>
      </c>
      <c r="L179" s="1288"/>
      <c r="N179" s="47">
        <f t="shared" si="51"/>
        <v>15</v>
      </c>
      <c r="O179" s="45">
        <f t="shared" si="68"/>
        <v>159</v>
      </c>
      <c r="P179" s="1265">
        <f t="shared" si="55"/>
        <v>50860</v>
      </c>
      <c r="Q179" s="1287">
        <f t="shared" si="56"/>
        <v>0</v>
      </c>
      <c r="R179" s="1287">
        <f t="shared" si="57"/>
        <v>0</v>
      </c>
      <c r="S179" s="1287">
        <f t="shared" si="58"/>
        <v>0</v>
      </c>
      <c r="T179" s="1287">
        <f t="shared" si="59"/>
        <v>0</v>
      </c>
      <c r="U179" s="1287">
        <f t="shared" si="69"/>
        <v>0</v>
      </c>
      <c r="V179" s="1287">
        <f>SUM($T$20:T179)</f>
        <v>0</v>
      </c>
      <c r="W179" s="1287">
        <f>SUM($S$20:S179)</f>
        <v>0</v>
      </c>
      <c r="X179" s="1288"/>
      <c r="Y179" s="1288"/>
      <c r="Z179" s="47">
        <f t="shared" si="52"/>
        <v>17</v>
      </c>
      <c r="AA179" s="45">
        <f t="shared" si="70"/>
        <v>159</v>
      </c>
      <c r="AB179" s="1265">
        <f t="shared" si="60"/>
        <v>51591</v>
      </c>
      <c r="AC179" s="1287">
        <f t="shared" si="61"/>
        <v>0</v>
      </c>
      <c r="AD179" s="1287">
        <f t="shared" si="62"/>
        <v>0</v>
      </c>
      <c r="AE179" s="1287">
        <f t="shared" si="63"/>
        <v>0</v>
      </c>
      <c r="AF179" s="1287">
        <f t="shared" si="64"/>
        <v>0</v>
      </c>
      <c r="AG179" s="1287">
        <f t="shared" si="71"/>
        <v>0</v>
      </c>
      <c r="AH179" s="1287">
        <f>SUM($AF$20:AF179)</f>
        <v>0</v>
      </c>
      <c r="AI179" s="1287">
        <f>SUM($AE$20:AE179)</f>
        <v>0</v>
      </c>
    </row>
    <row r="180" spans="2:35">
      <c r="B180" s="47">
        <f t="shared" si="65"/>
        <v>14</v>
      </c>
      <c r="C180" s="45">
        <f t="shared" si="66"/>
        <v>160</v>
      </c>
      <c r="D180" s="1265">
        <f t="shared" si="53"/>
        <v>50525</v>
      </c>
      <c r="E180" s="1287">
        <f t="shared" si="48"/>
        <v>3639227.2178717055</v>
      </c>
      <c r="F180" s="1287">
        <f t="shared" si="54"/>
        <v>26979.773631873853</v>
      </c>
      <c r="G180" s="1287">
        <f t="shared" si="49"/>
        <v>8783.6375425153346</v>
      </c>
      <c r="H180" s="1287">
        <f t="shared" si="50"/>
        <v>18196.136089358519</v>
      </c>
      <c r="I180" s="1287">
        <f t="shared" si="67"/>
        <v>3630443.58032919</v>
      </c>
      <c r="J180" s="1287">
        <f>SUM($H$20:H180)</f>
        <v>3339692.794264032</v>
      </c>
      <c r="K180" s="1287">
        <f>SUM($G$20:G180)</f>
        <v>869556.41967081092</v>
      </c>
      <c r="L180" s="1288"/>
      <c r="N180" s="47">
        <f t="shared" si="51"/>
        <v>15</v>
      </c>
      <c r="O180" s="45">
        <f t="shared" si="68"/>
        <v>160</v>
      </c>
      <c r="P180" s="1265">
        <f t="shared" si="55"/>
        <v>50890</v>
      </c>
      <c r="Q180" s="1287">
        <f t="shared" si="56"/>
        <v>0</v>
      </c>
      <c r="R180" s="1287">
        <f t="shared" si="57"/>
        <v>0</v>
      </c>
      <c r="S180" s="1287">
        <f t="shared" si="58"/>
        <v>0</v>
      </c>
      <c r="T180" s="1287">
        <f t="shared" si="59"/>
        <v>0</v>
      </c>
      <c r="U180" s="1287">
        <f t="shared" si="69"/>
        <v>0</v>
      </c>
      <c r="V180" s="1287">
        <f>SUM($T$20:T180)</f>
        <v>0</v>
      </c>
      <c r="W180" s="1287">
        <f>SUM($S$20:S180)</f>
        <v>0</v>
      </c>
      <c r="X180" s="1288"/>
      <c r="Y180" s="1288"/>
      <c r="Z180" s="47">
        <f t="shared" si="52"/>
        <v>17</v>
      </c>
      <c r="AA180" s="45">
        <f t="shared" si="70"/>
        <v>160</v>
      </c>
      <c r="AB180" s="1265">
        <f t="shared" si="60"/>
        <v>51621</v>
      </c>
      <c r="AC180" s="1287">
        <f t="shared" si="61"/>
        <v>0</v>
      </c>
      <c r="AD180" s="1287">
        <f t="shared" si="62"/>
        <v>0</v>
      </c>
      <c r="AE180" s="1287">
        <f t="shared" si="63"/>
        <v>0</v>
      </c>
      <c r="AF180" s="1287">
        <f t="shared" si="64"/>
        <v>0</v>
      </c>
      <c r="AG180" s="1287">
        <f t="shared" si="71"/>
        <v>0</v>
      </c>
      <c r="AH180" s="1287">
        <f>SUM($AF$20:AF180)</f>
        <v>0</v>
      </c>
      <c r="AI180" s="1287">
        <f>SUM($AE$20:AE180)</f>
        <v>0</v>
      </c>
    </row>
    <row r="181" spans="2:35">
      <c r="B181" s="47">
        <f t="shared" si="65"/>
        <v>14</v>
      </c>
      <c r="C181" s="45">
        <f t="shared" si="66"/>
        <v>161</v>
      </c>
      <c r="D181" s="1265">
        <f t="shared" si="53"/>
        <v>50556</v>
      </c>
      <c r="E181" s="1287">
        <f t="shared" si="48"/>
        <v>3630443.58032919</v>
      </c>
      <c r="F181" s="1287">
        <f t="shared" si="54"/>
        <v>26979.773631873853</v>
      </c>
      <c r="G181" s="1287">
        <f t="shared" si="49"/>
        <v>8827.555730227914</v>
      </c>
      <c r="H181" s="1287">
        <f t="shared" si="50"/>
        <v>18152.217901645941</v>
      </c>
      <c r="I181" s="1287">
        <f t="shared" si="67"/>
        <v>3621616.0245989622</v>
      </c>
      <c r="J181" s="1287">
        <f>SUM($H$20:H181)</f>
        <v>3357845.0121656782</v>
      </c>
      <c r="K181" s="1287">
        <f>SUM($G$20:G181)</f>
        <v>878383.97540103889</v>
      </c>
      <c r="L181" s="1288"/>
      <c r="N181" s="47">
        <f t="shared" si="51"/>
        <v>15</v>
      </c>
      <c r="O181" s="45">
        <f t="shared" si="68"/>
        <v>161</v>
      </c>
      <c r="P181" s="1265">
        <f t="shared" si="55"/>
        <v>50921</v>
      </c>
      <c r="Q181" s="1287">
        <f t="shared" si="56"/>
        <v>0</v>
      </c>
      <c r="R181" s="1287">
        <f t="shared" si="57"/>
        <v>0</v>
      </c>
      <c r="S181" s="1287">
        <f t="shared" si="58"/>
        <v>0</v>
      </c>
      <c r="T181" s="1287">
        <f t="shared" si="59"/>
        <v>0</v>
      </c>
      <c r="U181" s="1287">
        <f t="shared" si="69"/>
        <v>0</v>
      </c>
      <c r="V181" s="1287">
        <f>SUM($T$20:T181)</f>
        <v>0</v>
      </c>
      <c r="W181" s="1287">
        <f>SUM($S$20:S181)</f>
        <v>0</v>
      </c>
      <c r="X181" s="1288"/>
      <c r="Y181" s="1288"/>
      <c r="Z181" s="47">
        <f t="shared" si="52"/>
        <v>17</v>
      </c>
      <c r="AA181" s="45">
        <f t="shared" si="70"/>
        <v>161</v>
      </c>
      <c r="AB181" s="1265">
        <f t="shared" si="60"/>
        <v>51652</v>
      </c>
      <c r="AC181" s="1287">
        <f t="shared" si="61"/>
        <v>0</v>
      </c>
      <c r="AD181" s="1287">
        <f t="shared" si="62"/>
        <v>0</v>
      </c>
      <c r="AE181" s="1287">
        <f t="shared" si="63"/>
        <v>0</v>
      </c>
      <c r="AF181" s="1287">
        <f t="shared" si="64"/>
        <v>0</v>
      </c>
      <c r="AG181" s="1287">
        <f t="shared" si="71"/>
        <v>0</v>
      </c>
      <c r="AH181" s="1287">
        <f>SUM($AF$20:AF181)</f>
        <v>0</v>
      </c>
      <c r="AI181" s="1287">
        <f>SUM($AE$20:AE181)</f>
        <v>0</v>
      </c>
    </row>
    <row r="182" spans="2:35">
      <c r="B182" s="47">
        <f t="shared" si="65"/>
        <v>14</v>
      </c>
      <c r="C182" s="45">
        <f t="shared" si="66"/>
        <v>162</v>
      </c>
      <c r="D182" s="1265">
        <f t="shared" si="53"/>
        <v>50586</v>
      </c>
      <c r="E182" s="1287">
        <f t="shared" si="48"/>
        <v>3621616.0245989622</v>
      </c>
      <c r="F182" s="1287">
        <f t="shared" si="54"/>
        <v>26979.773631873853</v>
      </c>
      <c r="G182" s="1287">
        <f t="shared" si="49"/>
        <v>8871.6935088790506</v>
      </c>
      <c r="H182" s="1287">
        <f t="shared" si="50"/>
        <v>18108.080122994805</v>
      </c>
      <c r="I182" s="1287">
        <f t="shared" si="67"/>
        <v>3612744.3310900829</v>
      </c>
      <c r="J182" s="1287">
        <f>SUM($H$20:H182)</f>
        <v>3375953.0922886729</v>
      </c>
      <c r="K182" s="1287">
        <f>SUM($G$20:G182)</f>
        <v>887255.66890991793</v>
      </c>
      <c r="L182" s="1288"/>
      <c r="N182" s="47">
        <f t="shared" si="51"/>
        <v>15</v>
      </c>
      <c r="O182" s="45">
        <f t="shared" si="68"/>
        <v>162</v>
      </c>
      <c r="P182" s="1265">
        <f t="shared" si="55"/>
        <v>50951</v>
      </c>
      <c r="Q182" s="1287">
        <f t="shared" si="56"/>
        <v>0</v>
      </c>
      <c r="R182" s="1287">
        <f t="shared" si="57"/>
        <v>0</v>
      </c>
      <c r="S182" s="1287">
        <f t="shared" si="58"/>
        <v>0</v>
      </c>
      <c r="T182" s="1287">
        <f t="shared" si="59"/>
        <v>0</v>
      </c>
      <c r="U182" s="1287">
        <f t="shared" si="69"/>
        <v>0</v>
      </c>
      <c r="V182" s="1287">
        <f>SUM($T$20:T182)</f>
        <v>0</v>
      </c>
      <c r="W182" s="1287">
        <f>SUM($S$20:S182)</f>
        <v>0</v>
      </c>
      <c r="X182" s="1288"/>
      <c r="Y182" s="1288"/>
      <c r="Z182" s="47">
        <f t="shared" si="52"/>
        <v>17</v>
      </c>
      <c r="AA182" s="45">
        <f t="shared" si="70"/>
        <v>162</v>
      </c>
      <c r="AB182" s="1265">
        <f t="shared" si="60"/>
        <v>51682</v>
      </c>
      <c r="AC182" s="1287">
        <f t="shared" si="61"/>
        <v>0</v>
      </c>
      <c r="AD182" s="1287">
        <f t="shared" si="62"/>
        <v>0</v>
      </c>
      <c r="AE182" s="1287">
        <f t="shared" si="63"/>
        <v>0</v>
      </c>
      <c r="AF182" s="1287">
        <f t="shared" si="64"/>
        <v>0</v>
      </c>
      <c r="AG182" s="1287">
        <f t="shared" si="71"/>
        <v>0</v>
      </c>
      <c r="AH182" s="1287">
        <f>SUM($AF$20:AF182)</f>
        <v>0</v>
      </c>
      <c r="AI182" s="1287">
        <f>SUM($AE$20:AE182)</f>
        <v>0</v>
      </c>
    </row>
    <row r="183" spans="2:35">
      <c r="B183" s="47">
        <f t="shared" si="65"/>
        <v>14</v>
      </c>
      <c r="C183" s="45">
        <f t="shared" si="66"/>
        <v>163</v>
      </c>
      <c r="D183" s="1265">
        <f t="shared" si="53"/>
        <v>50617</v>
      </c>
      <c r="E183" s="1287">
        <f t="shared" si="48"/>
        <v>3612744.3310900829</v>
      </c>
      <c r="F183" s="1287">
        <f t="shared" si="54"/>
        <v>26979.773631873853</v>
      </c>
      <c r="G183" s="1287">
        <f t="shared" si="49"/>
        <v>8916.0519764234468</v>
      </c>
      <c r="H183" s="1287">
        <f t="shared" si="50"/>
        <v>18063.721655450405</v>
      </c>
      <c r="I183" s="1287">
        <f t="shared" si="67"/>
        <v>3603828.2791136596</v>
      </c>
      <c r="J183" s="1287">
        <f>SUM($H$20:H183)</f>
        <v>3394016.8139441232</v>
      </c>
      <c r="K183" s="1287">
        <f>SUM($G$20:G183)</f>
        <v>896171.72088634141</v>
      </c>
      <c r="L183" s="1288"/>
      <c r="N183" s="47">
        <f t="shared" si="51"/>
        <v>15</v>
      </c>
      <c r="O183" s="45">
        <f t="shared" si="68"/>
        <v>163</v>
      </c>
      <c r="P183" s="1265">
        <f t="shared" si="55"/>
        <v>50982</v>
      </c>
      <c r="Q183" s="1287">
        <f t="shared" si="56"/>
        <v>0</v>
      </c>
      <c r="R183" s="1287">
        <f t="shared" si="57"/>
        <v>0</v>
      </c>
      <c r="S183" s="1287">
        <f t="shared" si="58"/>
        <v>0</v>
      </c>
      <c r="T183" s="1287">
        <f t="shared" si="59"/>
        <v>0</v>
      </c>
      <c r="U183" s="1287">
        <f t="shared" si="69"/>
        <v>0</v>
      </c>
      <c r="V183" s="1287">
        <f>SUM($T$20:T183)</f>
        <v>0</v>
      </c>
      <c r="W183" s="1287">
        <f>SUM($S$20:S183)</f>
        <v>0</v>
      </c>
      <c r="X183" s="1288"/>
      <c r="Y183" s="1288"/>
      <c r="Z183" s="47">
        <f t="shared" si="52"/>
        <v>17</v>
      </c>
      <c r="AA183" s="45">
        <f t="shared" si="70"/>
        <v>163</v>
      </c>
      <c r="AB183" s="1265">
        <f t="shared" si="60"/>
        <v>51713</v>
      </c>
      <c r="AC183" s="1287">
        <f t="shared" si="61"/>
        <v>0</v>
      </c>
      <c r="AD183" s="1287">
        <f t="shared" si="62"/>
        <v>0</v>
      </c>
      <c r="AE183" s="1287">
        <f t="shared" si="63"/>
        <v>0</v>
      </c>
      <c r="AF183" s="1287">
        <f t="shared" si="64"/>
        <v>0</v>
      </c>
      <c r="AG183" s="1287">
        <f t="shared" si="71"/>
        <v>0</v>
      </c>
      <c r="AH183" s="1287">
        <f>SUM($AF$20:AF183)</f>
        <v>0</v>
      </c>
      <c r="AI183" s="1287">
        <f>SUM($AE$20:AE183)</f>
        <v>0</v>
      </c>
    </row>
    <row r="184" spans="2:35">
      <c r="B184" s="47">
        <f t="shared" si="65"/>
        <v>14</v>
      </c>
      <c r="C184" s="45">
        <f t="shared" si="66"/>
        <v>164</v>
      </c>
      <c r="D184" s="1265">
        <f t="shared" si="53"/>
        <v>50648</v>
      </c>
      <c r="E184" s="1287">
        <f t="shared" si="48"/>
        <v>3603828.2791136596</v>
      </c>
      <c r="F184" s="1287">
        <f t="shared" si="54"/>
        <v>26979.773631873853</v>
      </c>
      <c r="G184" s="1287">
        <f t="shared" si="49"/>
        <v>8960.6322363055624</v>
      </c>
      <c r="H184" s="1287">
        <f t="shared" si="50"/>
        <v>18019.141395568291</v>
      </c>
      <c r="I184" s="1287">
        <f t="shared" si="67"/>
        <v>3594867.646877354</v>
      </c>
      <c r="J184" s="1287">
        <f>SUM($H$20:H184)</f>
        <v>3412035.9553396916</v>
      </c>
      <c r="K184" s="1287">
        <f>SUM($G$20:G184)</f>
        <v>905132.35312264692</v>
      </c>
      <c r="L184" s="1288"/>
      <c r="N184" s="47">
        <f t="shared" si="51"/>
        <v>15</v>
      </c>
      <c r="O184" s="45">
        <f t="shared" si="68"/>
        <v>164</v>
      </c>
      <c r="P184" s="1265">
        <f t="shared" si="55"/>
        <v>51013</v>
      </c>
      <c r="Q184" s="1287">
        <f t="shared" si="56"/>
        <v>0</v>
      </c>
      <c r="R184" s="1287">
        <f t="shared" si="57"/>
        <v>0</v>
      </c>
      <c r="S184" s="1287">
        <f t="shared" si="58"/>
        <v>0</v>
      </c>
      <c r="T184" s="1287">
        <f t="shared" si="59"/>
        <v>0</v>
      </c>
      <c r="U184" s="1287">
        <f t="shared" si="69"/>
        <v>0</v>
      </c>
      <c r="V184" s="1287">
        <f>SUM($T$20:T184)</f>
        <v>0</v>
      </c>
      <c r="W184" s="1287">
        <f>SUM($S$20:S184)</f>
        <v>0</v>
      </c>
      <c r="X184" s="1288"/>
      <c r="Y184" s="1288"/>
      <c r="Z184" s="47">
        <f t="shared" si="52"/>
        <v>17</v>
      </c>
      <c r="AA184" s="45">
        <f t="shared" si="70"/>
        <v>164</v>
      </c>
      <c r="AB184" s="1265">
        <f t="shared" si="60"/>
        <v>51744</v>
      </c>
      <c r="AC184" s="1287">
        <f t="shared" si="61"/>
        <v>0</v>
      </c>
      <c r="AD184" s="1287">
        <f t="shared" si="62"/>
        <v>0</v>
      </c>
      <c r="AE184" s="1287">
        <f t="shared" si="63"/>
        <v>0</v>
      </c>
      <c r="AF184" s="1287">
        <f t="shared" si="64"/>
        <v>0</v>
      </c>
      <c r="AG184" s="1287">
        <f t="shared" si="71"/>
        <v>0</v>
      </c>
      <c r="AH184" s="1287">
        <f>SUM($AF$20:AF184)</f>
        <v>0</v>
      </c>
      <c r="AI184" s="1287">
        <f>SUM($AE$20:AE184)</f>
        <v>0</v>
      </c>
    </row>
    <row r="185" spans="2:35">
      <c r="B185" s="47">
        <f t="shared" si="65"/>
        <v>14</v>
      </c>
      <c r="C185" s="45">
        <f t="shared" si="66"/>
        <v>165</v>
      </c>
      <c r="D185" s="1265">
        <f t="shared" si="53"/>
        <v>50678</v>
      </c>
      <c r="E185" s="1287">
        <f t="shared" si="48"/>
        <v>3594867.646877354</v>
      </c>
      <c r="F185" s="1287">
        <f t="shared" si="54"/>
        <v>26979.773631873853</v>
      </c>
      <c r="G185" s="1287">
        <f t="shared" si="49"/>
        <v>9005.4353974870901</v>
      </c>
      <c r="H185" s="1287">
        <f t="shared" si="50"/>
        <v>17974.338234386763</v>
      </c>
      <c r="I185" s="1287">
        <f t="shared" si="67"/>
        <v>3585862.2114798669</v>
      </c>
      <c r="J185" s="1287">
        <f>SUM($H$20:H185)</f>
        <v>3430010.2935740785</v>
      </c>
      <c r="K185" s="1287">
        <f>SUM($G$20:G185)</f>
        <v>914137.78852013405</v>
      </c>
      <c r="L185" s="1288"/>
      <c r="N185" s="47">
        <f t="shared" si="51"/>
        <v>15</v>
      </c>
      <c r="O185" s="45">
        <f t="shared" si="68"/>
        <v>165</v>
      </c>
      <c r="P185" s="1265">
        <f t="shared" si="55"/>
        <v>51043</v>
      </c>
      <c r="Q185" s="1287">
        <f t="shared" si="56"/>
        <v>0</v>
      </c>
      <c r="R185" s="1287">
        <f t="shared" si="57"/>
        <v>0</v>
      </c>
      <c r="S185" s="1287">
        <f t="shared" si="58"/>
        <v>0</v>
      </c>
      <c r="T185" s="1287">
        <f t="shared" si="59"/>
        <v>0</v>
      </c>
      <c r="U185" s="1287">
        <f t="shared" si="69"/>
        <v>0</v>
      </c>
      <c r="V185" s="1287">
        <f>SUM($T$20:T185)</f>
        <v>0</v>
      </c>
      <c r="W185" s="1287">
        <f>SUM($S$20:S185)</f>
        <v>0</v>
      </c>
      <c r="X185" s="1288"/>
      <c r="Y185" s="1288"/>
      <c r="Z185" s="47">
        <f t="shared" si="52"/>
        <v>17</v>
      </c>
      <c r="AA185" s="45">
        <f t="shared" si="70"/>
        <v>165</v>
      </c>
      <c r="AB185" s="1265">
        <f t="shared" si="60"/>
        <v>51774</v>
      </c>
      <c r="AC185" s="1287">
        <f t="shared" si="61"/>
        <v>0</v>
      </c>
      <c r="AD185" s="1287">
        <f t="shared" si="62"/>
        <v>0</v>
      </c>
      <c r="AE185" s="1287">
        <f t="shared" si="63"/>
        <v>0</v>
      </c>
      <c r="AF185" s="1287">
        <f t="shared" si="64"/>
        <v>0</v>
      </c>
      <c r="AG185" s="1287">
        <f t="shared" si="71"/>
        <v>0</v>
      </c>
      <c r="AH185" s="1287">
        <f>SUM($AF$20:AF185)</f>
        <v>0</v>
      </c>
      <c r="AI185" s="1287">
        <f>SUM($AE$20:AE185)</f>
        <v>0</v>
      </c>
    </row>
    <row r="186" spans="2:35">
      <c r="B186" s="47">
        <f t="shared" si="65"/>
        <v>14</v>
      </c>
      <c r="C186" s="45">
        <f t="shared" si="66"/>
        <v>166</v>
      </c>
      <c r="D186" s="1265">
        <f t="shared" si="53"/>
        <v>50709</v>
      </c>
      <c r="E186" s="1287">
        <f t="shared" si="48"/>
        <v>3585862.2114798669</v>
      </c>
      <c r="F186" s="1287">
        <f t="shared" si="54"/>
        <v>26979.773631873853</v>
      </c>
      <c r="G186" s="1287">
        <f t="shared" si="49"/>
        <v>9050.4625744745263</v>
      </c>
      <c r="H186" s="1287">
        <f t="shared" si="50"/>
        <v>17929.311057399325</v>
      </c>
      <c r="I186" s="1287">
        <f t="shared" si="67"/>
        <v>3576811.7489053924</v>
      </c>
      <c r="J186" s="1287">
        <f>SUM($H$20:H186)</f>
        <v>3447939.604631478</v>
      </c>
      <c r="K186" s="1287">
        <f>SUM($G$20:G186)</f>
        <v>923188.25109460857</v>
      </c>
      <c r="L186" s="1288"/>
      <c r="N186" s="47">
        <f t="shared" si="51"/>
        <v>15</v>
      </c>
      <c r="O186" s="45">
        <f t="shared" si="68"/>
        <v>166</v>
      </c>
      <c r="P186" s="1265">
        <f t="shared" si="55"/>
        <v>51074</v>
      </c>
      <c r="Q186" s="1287">
        <f t="shared" si="56"/>
        <v>0</v>
      </c>
      <c r="R186" s="1287">
        <f t="shared" si="57"/>
        <v>0</v>
      </c>
      <c r="S186" s="1287">
        <f t="shared" si="58"/>
        <v>0</v>
      </c>
      <c r="T186" s="1287">
        <f t="shared" si="59"/>
        <v>0</v>
      </c>
      <c r="U186" s="1287">
        <f t="shared" si="69"/>
        <v>0</v>
      </c>
      <c r="V186" s="1287">
        <f>SUM($T$20:T186)</f>
        <v>0</v>
      </c>
      <c r="W186" s="1287">
        <f>SUM($S$20:S186)</f>
        <v>0</v>
      </c>
      <c r="X186" s="1288"/>
      <c r="Y186" s="1288"/>
      <c r="Z186" s="47">
        <f t="shared" si="52"/>
        <v>17</v>
      </c>
      <c r="AA186" s="45">
        <f t="shared" si="70"/>
        <v>166</v>
      </c>
      <c r="AB186" s="1265">
        <f t="shared" si="60"/>
        <v>51805</v>
      </c>
      <c r="AC186" s="1287">
        <f t="shared" si="61"/>
        <v>0</v>
      </c>
      <c r="AD186" s="1287">
        <f t="shared" si="62"/>
        <v>0</v>
      </c>
      <c r="AE186" s="1287">
        <f t="shared" si="63"/>
        <v>0</v>
      </c>
      <c r="AF186" s="1287">
        <f t="shared" si="64"/>
        <v>0</v>
      </c>
      <c r="AG186" s="1287">
        <f t="shared" si="71"/>
        <v>0</v>
      </c>
      <c r="AH186" s="1287">
        <f>SUM($AF$20:AF186)</f>
        <v>0</v>
      </c>
      <c r="AI186" s="1287">
        <f>SUM($AE$20:AE186)</f>
        <v>0</v>
      </c>
    </row>
    <row r="187" spans="2:35">
      <c r="B187" s="47">
        <f t="shared" si="65"/>
        <v>14</v>
      </c>
      <c r="C187" s="45">
        <f t="shared" si="66"/>
        <v>167</v>
      </c>
      <c r="D187" s="1265">
        <f t="shared" si="53"/>
        <v>50739</v>
      </c>
      <c r="E187" s="1287">
        <f t="shared" si="48"/>
        <v>3576811.7489053924</v>
      </c>
      <c r="F187" s="1287">
        <f t="shared" si="54"/>
        <v>26979.773631873853</v>
      </c>
      <c r="G187" s="1287">
        <f t="shared" si="49"/>
        <v>9095.7148873468996</v>
      </c>
      <c r="H187" s="1287">
        <f t="shared" si="50"/>
        <v>17884.058744526952</v>
      </c>
      <c r="I187" s="1287">
        <f t="shared" si="67"/>
        <v>3567716.0340180453</v>
      </c>
      <c r="J187" s="1287">
        <f>SUM($H$20:H187)</f>
        <v>3465823.6633760049</v>
      </c>
      <c r="K187" s="1287">
        <f>SUM($G$20:G187)</f>
        <v>932283.96598195552</v>
      </c>
      <c r="L187" s="1288"/>
      <c r="N187" s="47">
        <f t="shared" si="51"/>
        <v>15</v>
      </c>
      <c r="O187" s="45">
        <f t="shared" si="68"/>
        <v>167</v>
      </c>
      <c r="P187" s="1265">
        <f t="shared" si="55"/>
        <v>51104</v>
      </c>
      <c r="Q187" s="1287">
        <f t="shared" si="56"/>
        <v>0</v>
      </c>
      <c r="R187" s="1287">
        <f t="shared" si="57"/>
        <v>0</v>
      </c>
      <c r="S187" s="1287">
        <f t="shared" si="58"/>
        <v>0</v>
      </c>
      <c r="T187" s="1287">
        <f t="shared" si="59"/>
        <v>0</v>
      </c>
      <c r="U187" s="1287">
        <f t="shared" si="69"/>
        <v>0</v>
      </c>
      <c r="V187" s="1287">
        <f>SUM($T$20:T187)</f>
        <v>0</v>
      </c>
      <c r="W187" s="1287">
        <f>SUM($S$20:S187)</f>
        <v>0</v>
      </c>
      <c r="X187" s="1288"/>
      <c r="Y187" s="1288"/>
      <c r="Z187" s="47">
        <f t="shared" si="52"/>
        <v>17</v>
      </c>
      <c r="AA187" s="45">
        <f t="shared" si="70"/>
        <v>167</v>
      </c>
      <c r="AB187" s="1265">
        <f t="shared" si="60"/>
        <v>51835</v>
      </c>
      <c r="AC187" s="1287">
        <f t="shared" si="61"/>
        <v>0</v>
      </c>
      <c r="AD187" s="1287">
        <f t="shared" si="62"/>
        <v>0</v>
      </c>
      <c r="AE187" s="1287">
        <f t="shared" si="63"/>
        <v>0</v>
      </c>
      <c r="AF187" s="1287">
        <f t="shared" si="64"/>
        <v>0</v>
      </c>
      <c r="AG187" s="1287">
        <f t="shared" si="71"/>
        <v>0</v>
      </c>
      <c r="AH187" s="1287">
        <f>SUM($AF$20:AF187)</f>
        <v>0</v>
      </c>
      <c r="AI187" s="1287">
        <f>SUM($AE$20:AE187)</f>
        <v>0</v>
      </c>
    </row>
    <row r="188" spans="2:35">
      <c r="B188" s="47">
        <f t="shared" si="65"/>
        <v>14</v>
      </c>
      <c r="C188" s="45">
        <f t="shared" si="66"/>
        <v>168</v>
      </c>
      <c r="D188" s="1265">
        <f t="shared" si="53"/>
        <v>50770</v>
      </c>
      <c r="E188" s="1287">
        <f t="shared" si="48"/>
        <v>3567716.0340180453</v>
      </c>
      <c r="F188" s="1287">
        <f t="shared" si="54"/>
        <v>26979.773631873853</v>
      </c>
      <c r="G188" s="1287">
        <f t="shared" si="49"/>
        <v>9141.1934617836359</v>
      </c>
      <c r="H188" s="1287">
        <f t="shared" si="50"/>
        <v>17838.580170090219</v>
      </c>
      <c r="I188" s="1287">
        <f t="shared" si="67"/>
        <v>3558574.8405562616</v>
      </c>
      <c r="J188" s="1287">
        <f>SUM($H$20:H188)</f>
        <v>3483662.2435460952</v>
      </c>
      <c r="K188" s="1287">
        <f>SUM($G$20:G188)</f>
        <v>941425.1594437391</v>
      </c>
      <c r="L188" s="1288"/>
      <c r="N188" s="47">
        <f t="shared" si="51"/>
        <v>15</v>
      </c>
      <c r="O188" s="45">
        <f t="shared" si="68"/>
        <v>168</v>
      </c>
      <c r="P188" s="1265">
        <f t="shared" si="55"/>
        <v>51135</v>
      </c>
      <c r="Q188" s="1287">
        <f t="shared" si="56"/>
        <v>0</v>
      </c>
      <c r="R188" s="1287">
        <f t="shared" si="57"/>
        <v>0</v>
      </c>
      <c r="S188" s="1287">
        <f t="shared" si="58"/>
        <v>0</v>
      </c>
      <c r="T188" s="1287">
        <f t="shared" si="59"/>
        <v>0</v>
      </c>
      <c r="U188" s="1287">
        <f t="shared" si="69"/>
        <v>0</v>
      </c>
      <c r="V188" s="1287">
        <f>SUM($T$20:T188)</f>
        <v>0</v>
      </c>
      <c r="W188" s="1287">
        <f>SUM($S$20:S188)</f>
        <v>0</v>
      </c>
      <c r="X188" s="1288"/>
      <c r="Y188" s="1288"/>
      <c r="Z188" s="47">
        <f t="shared" si="52"/>
        <v>17</v>
      </c>
      <c r="AA188" s="45">
        <f t="shared" si="70"/>
        <v>168</v>
      </c>
      <c r="AB188" s="1265">
        <f t="shared" si="60"/>
        <v>51866</v>
      </c>
      <c r="AC188" s="1287">
        <f t="shared" si="61"/>
        <v>0</v>
      </c>
      <c r="AD188" s="1287">
        <f t="shared" si="62"/>
        <v>0</v>
      </c>
      <c r="AE188" s="1287">
        <f t="shared" si="63"/>
        <v>0</v>
      </c>
      <c r="AF188" s="1287">
        <f t="shared" si="64"/>
        <v>0</v>
      </c>
      <c r="AG188" s="1287">
        <f t="shared" si="71"/>
        <v>0</v>
      </c>
      <c r="AH188" s="1287">
        <f>SUM($AF$20:AF188)</f>
        <v>0</v>
      </c>
      <c r="AI188" s="1287">
        <f>SUM($AE$20:AE188)</f>
        <v>0</v>
      </c>
    </row>
    <row r="189" spans="2:35">
      <c r="B189" s="47">
        <f t="shared" si="65"/>
        <v>15</v>
      </c>
      <c r="C189" s="45">
        <f t="shared" si="66"/>
        <v>169</v>
      </c>
      <c r="D189" s="1265">
        <f t="shared" si="53"/>
        <v>50801</v>
      </c>
      <c r="E189" s="1287">
        <f t="shared" si="48"/>
        <v>3558574.8405562616</v>
      </c>
      <c r="F189" s="1287">
        <f t="shared" si="54"/>
        <v>26979.773631873853</v>
      </c>
      <c r="G189" s="1287">
        <f t="shared" si="49"/>
        <v>9186.8994290925511</v>
      </c>
      <c r="H189" s="1287">
        <f t="shared" si="50"/>
        <v>17792.874202781302</v>
      </c>
      <c r="I189" s="1287">
        <f t="shared" si="67"/>
        <v>3549387.9411271689</v>
      </c>
      <c r="J189" s="1287">
        <f>SUM($H$20:H189)</f>
        <v>3501455.1177488766</v>
      </c>
      <c r="K189" s="1287">
        <f>SUM($G$20:G189)</f>
        <v>950612.05887283164</v>
      </c>
      <c r="L189" s="1288"/>
      <c r="N189" s="47">
        <f t="shared" si="51"/>
        <v>16</v>
      </c>
      <c r="O189" s="45">
        <f t="shared" si="68"/>
        <v>169</v>
      </c>
      <c r="P189" s="1265">
        <f t="shared" si="55"/>
        <v>51166</v>
      </c>
      <c r="Q189" s="1287">
        <f t="shared" si="56"/>
        <v>0</v>
      </c>
      <c r="R189" s="1287">
        <f t="shared" si="57"/>
        <v>0</v>
      </c>
      <c r="S189" s="1287">
        <f t="shared" si="58"/>
        <v>0</v>
      </c>
      <c r="T189" s="1287">
        <f t="shared" si="59"/>
        <v>0</v>
      </c>
      <c r="U189" s="1287">
        <f t="shared" si="69"/>
        <v>0</v>
      </c>
      <c r="V189" s="1287">
        <f>SUM($T$20:T189)</f>
        <v>0</v>
      </c>
      <c r="W189" s="1287">
        <f>SUM($S$20:S189)</f>
        <v>0</v>
      </c>
      <c r="X189" s="1288"/>
      <c r="Y189" s="1288"/>
      <c r="Z189" s="47">
        <f t="shared" si="52"/>
        <v>18</v>
      </c>
      <c r="AA189" s="45">
        <f t="shared" si="70"/>
        <v>169</v>
      </c>
      <c r="AB189" s="1265">
        <f t="shared" si="60"/>
        <v>51897</v>
      </c>
      <c r="AC189" s="1287">
        <f t="shared" si="61"/>
        <v>0</v>
      </c>
      <c r="AD189" s="1287">
        <f t="shared" si="62"/>
        <v>0</v>
      </c>
      <c r="AE189" s="1287">
        <f t="shared" si="63"/>
        <v>0</v>
      </c>
      <c r="AF189" s="1287">
        <f t="shared" si="64"/>
        <v>0</v>
      </c>
      <c r="AG189" s="1287">
        <f t="shared" si="71"/>
        <v>0</v>
      </c>
      <c r="AH189" s="1287">
        <f>SUM($AF$20:AF189)</f>
        <v>0</v>
      </c>
      <c r="AI189" s="1287">
        <f>SUM($AE$20:AE189)</f>
        <v>0</v>
      </c>
    </row>
    <row r="190" spans="2:35">
      <c r="B190" s="47">
        <f t="shared" si="65"/>
        <v>15</v>
      </c>
      <c r="C190" s="45">
        <f t="shared" si="66"/>
        <v>170</v>
      </c>
      <c r="D190" s="1265">
        <f t="shared" si="53"/>
        <v>50829</v>
      </c>
      <c r="E190" s="1287">
        <f t="shared" si="48"/>
        <v>3549387.9411271689</v>
      </c>
      <c r="F190" s="1287">
        <f t="shared" si="54"/>
        <v>26979.773631873853</v>
      </c>
      <c r="G190" s="1287">
        <f t="shared" si="49"/>
        <v>9232.8339262380159</v>
      </c>
      <c r="H190" s="1287">
        <f t="shared" si="50"/>
        <v>17746.939705635839</v>
      </c>
      <c r="I190" s="1287">
        <f t="shared" si="67"/>
        <v>3540155.1072009308</v>
      </c>
      <c r="J190" s="1287">
        <f>SUM($H$20:H190)</f>
        <v>3519202.0574545125</v>
      </c>
      <c r="K190" s="1287">
        <f>SUM($G$20:G190)</f>
        <v>959844.89279906964</v>
      </c>
      <c r="L190" s="1288"/>
      <c r="N190" s="47">
        <f t="shared" si="51"/>
        <v>16</v>
      </c>
      <c r="O190" s="45">
        <f t="shared" si="68"/>
        <v>170</v>
      </c>
      <c r="P190" s="1265">
        <f t="shared" si="55"/>
        <v>51195</v>
      </c>
      <c r="Q190" s="1287">
        <f t="shared" si="56"/>
        <v>0</v>
      </c>
      <c r="R190" s="1287">
        <f t="shared" si="57"/>
        <v>0</v>
      </c>
      <c r="S190" s="1287">
        <f t="shared" si="58"/>
        <v>0</v>
      </c>
      <c r="T190" s="1287">
        <f t="shared" si="59"/>
        <v>0</v>
      </c>
      <c r="U190" s="1287">
        <f t="shared" si="69"/>
        <v>0</v>
      </c>
      <c r="V190" s="1287">
        <f>SUM($T$20:T190)</f>
        <v>0</v>
      </c>
      <c r="W190" s="1287">
        <f>SUM($S$20:S190)</f>
        <v>0</v>
      </c>
      <c r="X190" s="1288"/>
      <c r="Y190" s="1288"/>
      <c r="Z190" s="47">
        <f t="shared" si="52"/>
        <v>18</v>
      </c>
      <c r="AA190" s="45">
        <f t="shared" si="70"/>
        <v>170</v>
      </c>
      <c r="AB190" s="1265">
        <f t="shared" si="60"/>
        <v>51925</v>
      </c>
      <c r="AC190" s="1287">
        <f t="shared" si="61"/>
        <v>0</v>
      </c>
      <c r="AD190" s="1287">
        <f t="shared" si="62"/>
        <v>0</v>
      </c>
      <c r="AE190" s="1287">
        <f t="shared" si="63"/>
        <v>0</v>
      </c>
      <c r="AF190" s="1287">
        <f t="shared" si="64"/>
        <v>0</v>
      </c>
      <c r="AG190" s="1287">
        <f t="shared" si="71"/>
        <v>0</v>
      </c>
      <c r="AH190" s="1287">
        <f>SUM($AF$20:AF190)</f>
        <v>0</v>
      </c>
      <c r="AI190" s="1287">
        <f>SUM($AE$20:AE190)</f>
        <v>0</v>
      </c>
    </row>
    <row r="191" spans="2:35">
      <c r="B191" s="47">
        <f t="shared" si="65"/>
        <v>15</v>
      </c>
      <c r="C191" s="45">
        <f t="shared" si="66"/>
        <v>171</v>
      </c>
      <c r="D191" s="1265">
        <f t="shared" si="53"/>
        <v>50860</v>
      </c>
      <c r="E191" s="1287">
        <f t="shared" si="48"/>
        <v>3540155.1072009308</v>
      </c>
      <c r="F191" s="1287">
        <f t="shared" si="54"/>
        <v>26979.773631873853</v>
      </c>
      <c r="G191" s="1287">
        <f t="shared" si="49"/>
        <v>9278.9980958692049</v>
      </c>
      <c r="H191" s="1287">
        <f t="shared" si="50"/>
        <v>17700.775536004647</v>
      </c>
      <c r="I191" s="1287">
        <f t="shared" si="67"/>
        <v>3530876.1091050617</v>
      </c>
      <c r="J191" s="1287">
        <f>SUM($H$20:H191)</f>
        <v>3536902.8329905169</v>
      </c>
      <c r="K191" s="1287">
        <f>SUM($G$20:G191)</f>
        <v>969123.89089493884</v>
      </c>
      <c r="L191" s="1288"/>
      <c r="N191" s="47">
        <f t="shared" si="51"/>
        <v>16</v>
      </c>
      <c r="O191" s="45">
        <f t="shared" si="68"/>
        <v>171</v>
      </c>
      <c r="P191" s="1265">
        <f t="shared" si="55"/>
        <v>51226</v>
      </c>
      <c r="Q191" s="1287">
        <f t="shared" si="56"/>
        <v>0</v>
      </c>
      <c r="R191" s="1287">
        <f t="shared" si="57"/>
        <v>0</v>
      </c>
      <c r="S191" s="1287">
        <f t="shared" si="58"/>
        <v>0</v>
      </c>
      <c r="T191" s="1287">
        <f t="shared" si="59"/>
        <v>0</v>
      </c>
      <c r="U191" s="1287">
        <f t="shared" si="69"/>
        <v>0</v>
      </c>
      <c r="V191" s="1287">
        <f>SUM($T$20:T191)</f>
        <v>0</v>
      </c>
      <c r="W191" s="1287">
        <f>SUM($S$20:S191)</f>
        <v>0</v>
      </c>
      <c r="X191" s="1288"/>
      <c r="Y191" s="1288"/>
      <c r="Z191" s="47">
        <f t="shared" si="52"/>
        <v>18</v>
      </c>
      <c r="AA191" s="45">
        <f t="shared" si="70"/>
        <v>171</v>
      </c>
      <c r="AB191" s="1265">
        <f t="shared" si="60"/>
        <v>51956</v>
      </c>
      <c r="AC191" s="1287">
        <f t="shared" si="61"/>
        <v>0</v>
      </c>
      <c r="AD191" s="1287">
        <f t="shared" si="62"/>
        <v>0</v>
      </c>
      <c r="AE191" s="1287">
        <f t="shared" si="63"/>
        <v>0</v>
      </c>
      <c r="AF191" s="1287">
        <f t="shared" si="64"/>
        <v>0</v>
      </c>
      <c r="AG191" s="1287">
        <f t="shared" si="71"/>
        <v>0</v>
      </c>
      <c r="AH191" s="1287">
        <f>SUM($AF$20:AF191)</f>
        <v>0</v>
      </c>
      <c r="AI191" s="1287">
        <f>SUM($AE$20:AE191)</f>
        <v>0</v>
      </c>
    </row>
    <row r="192" spans="2:35">
      <c r="B192" s="47">
        <f t="shared" si="65"/>
        <v>15</v>
      </c>
      <c r="C192" s="45">
        <f t="shared" si="66"/>
        <v>172</v>
      </c>
      <c r="D192" s="1265">
        <f t="shared" si="53"/>
        <v>50890</v>
      </c>
      <c r="E192" s="1287">
        <f t="shared" si="48"/>
        <v>3530876.1091050617</v>
      </c>
      <c r="F192" s="1287">
        <f t="shared" si="54"/>
        <v>26979.773631873853</v>
      </c>
      <c r="G192" s="1287">
        <f t="shared" si="49"/>
        <v>9325.393086348553</v>
      </c>
      <c r="H192" s="1287">
        <f t="shared" si="50"/>
        <v>17654.380545525299</v>
      </c>
      <c r="I192" s="1287">
        <f t="shared" si="67"/>
        <v>3521550.7160187131</v>
      </c>
      <c r="J192" s="1287">
        <f>SUM($H$20:H192)</f>
        <v>3554557.2135360423</v>
      </c>
      <c r="K192" s="1287">
        <f>SUM($G$20:G192)</f>
        <v>978449.28398128739</v>
      </c>
      <c r="L192" s="1288"/>
      <c r="N192" s="47">
        <f t="shared" si="51"/>
        <v>16</v>
      </c>
      <c r="O192" s="45">
        <f t="shared" si="68"/>
        <v>172</v>
      </c>
      <c r="P192" s="1265">
        <f t="shared" si="55"/>
        <v>51256</v>
      </c>
      <c r="Q192" s="1287">
        <f t="shared" si="56"/>
        <v>0</v>
      </c>
      <c r="R192" s="1287">
        <f t="shared" si="57"/>
        <v>0</v>
      </c>
      <c r="S192" s="1287">
        <f t="shared" si="58"/>
        <v>0</v>
      </c>
      <c r="T192" s="1287">
        <f t="shared" si="59"/>
        <v>0</v>
      </c>
      <c r="U192" s="1287">
        <f t="shared" si="69"/>
        <v>0</v>
      </c>
      <c r="V192" s="1287">
        <f>SUM($T$20:T192)</f>
        <v>0</v>
      </c>
      <c r="W192" s="1287">
        <f>SUM($S$20:S192)</f>
        <v>0</v>
      </c>
      <c r="X192" s="1288"/>
      <c r="Y192" s="1288"/>
      <c r="Z192" s="47">
        <f t="shared" si="52"/>
        <v>18</v>
      </c>
      <c r="AA192" s="45">
        <f t="shared" si="70"/>
        <v>172</v>
      </c>
      <c r="AB192" s="1265">
        <f t="shared" si="60"/>
        <v>51986</v>
      </c>
      <c r="AC192" s="1287">
        <f t="shared" si="61"/>
        <v>0</v>
      </c>
      <c r="AD192" s="1287">
        <f t="shared" si="62"/>
        <v>0</v>
      </c>
      <c r="AE192" s="1287">
        <f t="shared" si="63"/>
        <v>0</v>
      </c>
      <c r="AF192" s="1287">
        <f t="shared" si="64"/>
        <v>0</v>
      </c>
      <c r="AG192" s="1287">
        <f t="shared" si="71"/>
        <v>0</v>
      </c>
      <c r="AH192" s="1287">
        <f>SUM($AF$20:AF192)</f>
        <v>0</v>
      </c>
      <c r="AI192" s="1287">
        <f>SUM($AE$20:AE192)</f>
        <v>0</v>
      </c>
    </row>
    <row r="193" spans="2:35">
      <c r="B193" s="47">
        <f t="shared" si="65"/>
        <v>15</v>
      </c>
      <c r="C193" s="45">
        <f t="shared" si="66"/>
        <v>173</v>
      </c>
      <c r="D193" s="1265">
        <f t="shared" si="53"/>
        <v>50921</v>
      </c>
      <c r="E193" s="1287">
        <f t="shared" si="48"/>
        <v>3521550.7160187131</v>
      </c>
      <c r="F193" s="1287">
        <f t="shared" si="54"/>
        <v>26979.773631873853</v>
      </c>
      <c r="G193" s="1287">
        <f t="shared" si="49"/>
        <v>9372.0200517802932</v>
      </c>
      <c r="H193" s="1287">
        <f t="shared" si="50"/>
        <v>17607.753580093558</v>
      </c>
      <c r="I193" s="1287">
        <f t="shared" si="67"/>
        <v>3512178.6959669329</v>
      </c>
      <c r="J193" s="1287">
        <f>SUM($H$20:H193)</f>
        <v>3572164.9671161356</v>
      </c>
      <c r="K193" s="1287">
        <f>SUM($G$20:G193)</f>
        <v>987821.30403306766</v>
      </c>
      <c r="L193" s="1288"/>
      <c r="N193" s="47">
        <f t="shared" si="51"/>
        <v>16</v>
      </c>
      <c r="O193" s="45">
        <f t="shared" si="68"/>
        <v>173</v>
      </c>
      <c r="P193" s="1265">
        <f t="shared" si="55"/>
        <v>51287</v>
      </c>
      <c r="Q193" s="1287">
        <f t="shared" si="56"/>
        <v>0</v>
      </c>
      <c r="R193" s="1287">
        <f t="shared" si="57"/>
        <v>0</v>
      </c>
      <c r="S193" s="1287">
        <f t="shared" si="58"/>
        <v>0</v>
      </c>
      <c r="T193" s="1287">
        <f t="shared" si="59"/>
        <v>0</v>
      </c>
      <c r="U193" s="1287">
        <f t="shared" si="69"/>
        <v>0</v>
      </c>
      <c r="V193" s="1287">
        <f>SUM($T$20:T193)</f>
        <v>0</v>
      </c>
      <c r="W193" s="1287">
        <f>SUM($S$20:S193)</f>
        <v>0</v>
      </c>
      <c r="X193" s="1288"/>
      <c r="Y193" s="1288"/>
      <c r="Z193" s="47">
        <f t="shared" si="52"/>
        <v>18</v>
      </c>
      <c r="AA193" s="45">
        <f t="shared" si="70"/>
        <v>173</v>
      </c>
      <c r="AB193" s="1265">
        <f t="shared" si="60"/>
        <v>52017</v>
      </c>
      <c r="AC193" s="1287">
        <f t="shared" si="61"/>
        <v>0</v>
      </c>
      <c r="AD193" s="1287">
        <f t="shared" si="62"/>
        <v>0</v>
      </c>
      <c r="AE193" s="1287">
        <f t="shared" si="63"/>
        <v>0</v>
      </c>
      <c r="AF193" s="1287">
        <f t="shared" si="64"/>
        <v>0</v>
      </c>
      <c r="AG193" s="1287">
        <f t="shared" si="71"/>
        <v>0</v>
      </c>
      <c r="AH193" s="1287">
        <f>SUM($AF$20:AF193)</f>
        <v>0</v>
      </c>
      <c r="AI193" s="1287">
        <f>SUM($AE$20:AE193)</f>
        <v>0</v>
      </c>
    </row>
    <row r="194" spans="2:35">
      <c r="B194" s="47">
        <f t="shared" si="65"/>
        <v>15</v>
      </c>
      <c r="C194" s="45">
        <f t="shared" si="66"/>
        <v>174</v>
      </c>
      <c r="D194" s="1265">
        <f t="shared" si="53"/>
        <v>50951</v>
      </c>
      <c r="E194" s="1287">
        <f t="shared" si="48"/>
        <v>3512178.6959669329</v>
      </c>
      <c r="F194" s="1287">
        <f t="shared" si="54"/>
        <v>26979.773631873853</v>
      </c>
      <c r="G194" s="1287">
        <f t="shared" si="49"/>
        <v>9418.8801520391971</v>
      </c>
      <c r="H194" s="1287">
        <f t="shared" si="50"/>
        <v>17560.893479834656</v>
      </c>
      <c r="I194" s="1287">
        <f t="shared" si="67"/>
        <v>3502759.8158148937</v>
      </c>
      <c r="J194" s="1287">
        <f>SUM($H$20:H194)</f>
        <v>3589725.8605959704</v>
      </c>
      <c r="K194" s="1287">
        <f>SUM($G$20:G194)</f>
        <v>997240.18418510689</v>
      </c>
      <c r="L194" s="1288"/>
      <c r="N194" s="47">
        <f t="shared" si="51"/>
        <v>16</v>
      </c>
      <c r="O194" s="45">
        <f t="shared" si="68"/>
        <v>174</v>
      </c>
      <c r="P194" s="1265">
        <f t="shared" si="55"/>
        <v>51317</v>
      </c>
      <c r="Q194" s="1287">
        <f t="shared" si="56"/>
        <v>0</v>
      </c>
      <c r="R194" s="1287">
        <f t="shared" si="57"/>
        <v>0</v>
      </c>
      <c r="S194" s="1287">
        <f t="shared" si="58"/>
        <v>0</v>
      </c>
      <c r="T194" s="1287">
        <f t="shared" si="59"/>
        <v>0</v>
      </c>
      <c r="U194" s="1287">
        <f t="shared" si="69"/>
        <v>0</v>
      </c>
      <c r="V194" s="1287">
        <f>SUM($T$20:T194)</f>
        <v>0</v>
      </c>
      <c r="W194" s="1287">
        <f>SUM($S$20:S194)</f>
        <v>0</v>
      </c>
      <c r="X194" s="1288"/>
      <c r="Y194" s="1288"/>
      <c r="Z194" s="47">
        <f t="shared" si="52"/>
        <v>18</v>
      </c>
      <c r="AA194" s="45">
        <f t="shared" si="70"/>
        <v>174</v>
      </c>
      <c r="AB194" s="1265">
        <f t="shared" si="60"/>
        <v>52047</v>
      </c>
      <c r="AC194" s="1287">
        <f t="shared" si="61"/>
        <v>0</v>
      </c>
      <c r="AD194" s="1287">
        <f t="shared" si="62"/>
        <v>0</v>
      </c>
      <c r="AE194" s="1287">
        <f t="shared" si="63"/>
        <v>0</v>
      </c>
      <c r="AF194" s="1287">
        <f t="shared" si="64"/>
        <v>0</v>
      </c>
      <c r="AG194" s="1287">
        <f t="shared" si="71"/>
        <v>0</v>
      </c>
      <c r="AH194" s="1287">
        <f>SUM($AF$20:AF194)</f>
        <v>0</v>
      </c>
      <c r="AI194" s="1287">
        <f>SUM($AE$20:AE194)</f>
        <v>0</v>
      </c>
    </row>
    <row r="195" spans="2:35">
      <c r="B195" s="47">
        <f t="shared" si="65"/>
        <v>15</v>
      </c>
      <c r="C195" s="45">
        <f t="shared" si="66"/>
        <v>175</v>
      </c>
      <c r="D195" s="1265">
        <f t="shared" si="53"/>
        <v>50982</v>
      </c>
      <c r="E195" s="1287">
        <f t="shared" si="48"/>
        <v>3502759.8158148937</v>
      </c>
      <c r="F195" s="1287">
        <f t="shared" si="54"/>
        <v>26979.773631873853</v>
      </c>
      <c r="G195" s="1287">
        <f t="shared" si="49"/>
        <v>9465.9745527993909</v>
      </c>
      <c r="H195" s="1287">
        <f t="shared" si="50"/>
        <v>17513.799079074462</v>
      </c>
      <c r="I195" s="1287">
        <f t="shared" si="67"/>
        <v>3493293.8412620942</v>
      </c>
      <c r="J195" s="1287">
        <f>SUM($H$20:H195)</f>
        <v>3607239.6596750449</v>
      </c>
      <c r="K195" s="1287">
        <f>SUM($G$20:G195)</f>
        <v>1006706.1587379063</v>
      </c>
      <c r="L195" s="1288"/>
      <c r="N195" s="47">
        <f t="shared" si="51"/>
        <v>16</v>
      </c>
      <c r="O195" s="45">
        <f t="shared" si="68"/>
        <v>175</v>
      </c>
      <c r="P195" s="1265">
        <f t="shared" si="55"/>
        <v>51348</v>
      </c>
      <c r="Q195" s="1287">
        <f t="shared" si="56"/>
        <v>0</v>
      </c>
      <c r="R195" s="1287">
        <f t="shared" si="57"/>
        <v>0</v>
      </c>
      <c r="S195" s="1287">
        <f t="shared" si="58"/>
        <v>0</v>
      </c>
      <c r="T195" s="1287">
        <f t="shared" si="59"/>
        <v>0</v>
      </c>
      <c r="U195" s="1287">
        <f t="shared" si="69"/>
        <v>0</v>
      </c>
      <c r="V195" s="1287">
        <f>SUM($T$20:T195)</f>
        <v>0</v>
      </c>
      <c r="W195" s="1287">
        <f>SUM($S$20:S195)</f>
        <v>0</v>
      </c>
      <c r="X195" s="1288"/>
      <c r="Y195" s="1288"/>
      <c r="Z195" s="47">
        <f t="shared" si="52"/>
        <v>18</v>
      </c>
      <c r="AA195" s="45">
        <f t="shared" si="70"/>
        <v>175</v>
      </c>
      <c r="AB195" s="1265">
        <f t="shared" si="60"/>
        <v>52078</v>
      </c>
      <c r="AC195" s="1287">
        <f t="shared" si="61"/>
        <v>0</v>
      </c>
      <c r="AD195" s="1287">
        <f t="shared" si="62"/>
        <v>0</v>
      </c>
      <c r="AE195" s="1287">
        <f t="shared" si="63"/>
        <v>0</v>
      </c>
      <c r="AF195" s="1287">
        <f t="shared" si="64"/>
        <v>0</v>
      </c>
      <c r="AG195" s="1287">
        <f t="shared" si="71"/>
        <v>0</v>
      </c>
      <c r="AH195" s="1287">
        <f>SUM($AF$20:AF195)</f>
        <v>0</v>
      </c>
      <c r="AI195" s="1287">
        <f>SUM($AE$20:AE195)</f>
        <v>0</v>
      </c>
    </row>
    <row r="196" spans="2:35">
      <c r="B196" s="47">
        <f t="shared" si="65"/>
        <v>15</v>
      </c>
      <c r="C196" s="45">
        <f t="shared" si="66"/>
        <v>176</v>
      </c>
      <c r="D196" s="1265">
        <f t="shared" si="53"/>
        <v>51013</v>
      </c>
      <c r="E196" s="1287">
        <f t="shared" si="48"/>
        <v>3493293.8412620942</v>
      </c>
      <c r="F196" s="1287">
        <f t="shared" si="54"/>
        <v>26979.773631873853</v>
      </c>
      <c r="G196" s="1287">
        <f t="shared" si="49"/>
        <v>9513.3044255633868</v>
      </c>
      <c r="H196" s="1287">
        <f t="shared" si="50"/>
        <v>17466.469206310467</v>
      </c>
      <c r="I196" s="1287">
        <f t="shared" si="67"/>
        <v>3483780.536836531</v>
      </c>
      <c r="J196" s="1287">
        <f>SUM($H$20:H196)</f>
        <v>3624706.1288813553</v>
      </c>
      <c r="K196" s="1287">
        <f>SUM($G$20:G196)</f>
        <v>1016219.4631634697</v>
      </c>
      <c r="L196" s="1288"/>
      <c r="N196" s="47">
        <f t="shared" si="51"/>
        <v>16</v>
      </c>
      <c r="O196" s="45">
        <f t="shared" si="68"/>
        <v>176</v>
      </c>
      <c r="P196" s="1265">
        <f t="shared" si="55"/>
        <v>51379</v>
      </c>
      <c r="Q196" s="1287">
        <f t="shared" si="56"/>
        <v>0</v>
      </c>
      <c r="R196" s="1287">
        <f t="shared" si="57"/>
        <v>0</v>
      </c>
      <c r="S196" s="1287">
        <f t="shared" si="58"/>
        <v>0</v>
      </c>
      <c r="T196" s="1287">
        <f t="shared" si="59"/>
        <v>0</v>
      </c>
      <c r="U196" s="1287">
        <f t="shared" si="69"/>
        <v>0</v>
      </c>
      <c r="V196" s="1287">
        <f>SUM($T$20:T196)</f>
        <v>0</v>
      </c>
      <c r="W196" s="1287">
        <f>SUM($S$20:S196)</f>
        <v>0</v>
      </c>
      <c r="X196" s="1288"/>
      <c r="Y196" s="1288"/>
      <c r="Z196" s="47">
        <f t="shared" si="52"/>
        <v>18</v>
      </c>
      <c r="AA196" s="45">
        <f t="shared" si="70"/>
        <v>176</v>
      </c>
      <c r="AB196" s="1265">
        <f t="shared" si="60"/>
        <v>52109</v>
      </c>
      <c r="AC196" s="1287">
        <f t="shared" si="61"/>
        <v>0</v>
      </c>
      <c r="AD196" s="1287">
        <f t="shared" si="62"/>
        <v>0</v>
      </c>
      <c r="AE196" s="1287">
        <f t="shared" si="63"/>
        <v>0</v>
      </c>
      <c r="AF196" s="1287">
        <f t="shared" si="64"/>
        <v>0</v>
      </c>
      <c r="AG196" s="1287">
        <f t="shared" si="71"/>
        <v>0</v>
      </c>
      <c r="AH196" s="1287">
        <f>SUM($AF$20:AF196)</f>
        <v>0</v>
      </c>
      <c r="AI196" s="1287">
        <f>SUM($AE$20:AE196)</f>
        <v>0</v>
      </c>
    </row>
    <row r="197" spans="2:35">
      <c r="B197" s="47">
        <f t="shared" si="65"/>
        <v>15</v>
      </c>
      <c r="C197" s="45">
        <f t="shared" si="66"/>
        <v>177</v>
      </c>
      <c r="D197" s="1265">
        <f t="shared" si="53"/>
        <v>51043</v>
      </c>
      <c r="E197" s="1287">
        <f t="shared" si="48"/>
        <v>3483780.536836531</v>
      </c>
      <c r="F197" s="1287">
        <f t="shared" si="54"/>
        <v>26979.773631873853</v>
      </c>
      <c r="G197" s="1287">
        <f t="shared" si="49"/>
        <v>9560.8709476912063</v>
      </c>
      <c r="H197" s="1287">
        <f t="shared" si="50"/>
        <v>17418.902684182645</v>
      </c>
      <c r="I197" s="1287">
        <f t="shared" si="67"/>
        <v>3474219.6658888399</v>
      </c>
      <c r="J197" s="1287">
        <f>SUM($H$20:H197)</f>
        <v>3642125.0315655381</v>
      </c>
      <c r="K197" s="1287">
        <f>SUM($G$20:G197)</f>
        <v>1025780.3341111609</v>
      </c>
      <c r="L197" s="1288"/>
      <c r="N197" s="47">
        <f t="shared" si="51"/>
        <v>16</v>
      </c>
      <c r="O197" s="45">
        <f t="shared" si="68"/>
        <v>177</v>
      </c>
      <c r="P197" s="1265">
        <f t="shared" si="55"/>
        <v>51409</v>
      </c>
      <c r="Q197" s="1287">
        <f t="shared" si="56"/>
        <v>0</v>
      </c>
      <c r="R197" s="1287">
        <f t="shared" si="57"/>
        <v>0</v>
      </c>
      <c r="S197" s="1287">
        <f t="shared" si="58"/>
        <v>0</v>
      </c>
      <c r="T197" s="1287">
        <f t="shared" si="59"/>
        <v>0</v>
      </c>
      <c r="U197" s="1287">
        <f t="shared" si="69"/>
        <v>0</v>
      </c>
      <c r="V197" s="1287">
        <f>SUM($T$20:T197)</f>
        <v>0</v>
      </c>
      <c r="W197" s="1287">
        <f>SUM($S$20:S197)</f>
        <v>0</v>
      </c>
      <c r="X197" s="1288"/>
      <c r="Y197" s="1288"/>
      <c r="Z197" s="47">
        <f t="shared" si="52"/>
        <v>18</v>
      </c>
      <c r="AA197" s="45">
        <f t="shared" si="70"/>
        <v>177</v>
      </c>
      <c r="AB197" s="1265">
        <f t="shared" si="60"/>
        <v>52139</v>
      </c>
      <c r="AC197" s="1287">
        <f t="shared" si="61"/>
        <v>0</v>
      </c>
      <c r="AD197" s="1287">
        <f t="shared" si="62"/>
        <v>0</v>
      </c>
      <c r="AE197" s="1287">
        <f t="shared" si="63"/>
        <v>0</v>
      </c>
      <c r="AF197" s="1287">
        <f t="shared" si="64"/>
        <v>0</v>
      </c>
      <c r="AG197" s="1287">
        <f t="shared" si="71"/>
        <v>0</v>
      </c>
      <c r="AH197" s="1287">
        <f>SUM($AF$20:AF197)</f>
        <v>0</v>
      </c>
      <c r="AI197" s="1287">
        <f>SUM($AE$20:AE197)</f>
        <v>0</v>
      </c>
    </row>
    <row r="198" spans="2:35">
      <c r="B198" s="47">
        <f t="shared" si="65"/>
        <v>15</v>
      </c>
      <c r="C198" s="45">
        <f t="shared" si="66"/>
        <v>178</v>
      </c>
      <c r="D198" s="1265">
        <f t="shared" si="53"/>
        <v>51074</v>
      </c>
      <c r="E198" s="1287">
        <f t="shared" si="48"/>
        <v>3474219.6658888399</v>
      </c>
      <c r="F198" s="1287">
        <f t="shared" si="54"/>
        <v>26979.773631873853</v>
      </c>
      <c r="G198" s="1287">
        <f t="shared" si="49"/>
        <v>9608.6753024296613</v>
      </c>
      <c r="H198" s="1287">
        <f t="shared" si="50"/>
        <v>17371.098329444194</v>
      </c>
      <c r="I198" s="1287">
        <f t="shared" si="67"/>
        <v>3464610.9905864103</v>
      </c>
      <c r="J198" s="1287">
        <f>SUM($H$20:H198)</f>
        <v>3659496.1298949826</v>
      </c>
      <c r="K198" s="1287">
        <f>SUM($G$20:G198)</f>
        <v>1035389.0094135907</v>
      </c>
      <c r="L198" s="1288"/>
      <c r="N198" s="47">
        <f t="shared" si="51"/>
        <v>16</v>
      </c>
      <c r="O198" s="45">
        <f t="shared" si="68"/>
        <v>178</v>
      </c>
      <c r="P198" s="1265">
        <f t="shared" si="55"/>
        <v>51440</v>
      </c>
      <c r="Q198" s="1287">
        <f t="shared" si="56"/>
        <v>0</v>
      </c>
      <c r="R198" s="1287">
        <f t="shared" si="57"/>
        <v>0</v>
      </c>
      <c r="S198" s="1287">
        <f t="shared" si="58"/>
        <v>0</v>
      </c>
      <c r="T198" s="1287">
        <f t="shared" si="59"/>
        <v>0</v>
      </c>
      <c r="U198" s="1287">
        <f t="shared" si="69"/>
        <v>0</v>
      </c>
      <c r="V198" s="1287">
        <f>SUM($T$20:T198)</f>
        <v>0</v>
      </c>
      <c r="W198" s="1287">
        <f>SUM($S$20:S198)</f>
        <v>0</v>
      </c>
      <c r="X198" s="1288"/>
      <c r="Y198" s="1288"/>
      <c r="Z198" s="47">
        <f t="shared" si="52"/>
        <v>18</v>
      </c>
      <c r="AA198" s="45">
        <f t="shared" si="70"/>
        <v>178</v>
      </c>
      <c r="AB198" s="1265">
        <f t="shared" si="60"/>
        <v>52170</v>
      </c>
      <c r="AC198" s="1287">
        <f t="shared" si="61"/>
        <v>0</v>
      </c>
      <c r="AD198" s="1287">
        <f t="shared" si="62"/>
        <v>0</v>
      </c>
      <c r="AE198" s="1287">
        <f t="shared" si="63"/>
        <v>0</v>
      </c>
      <c r="AF198" s="1287">
        <f t="shared" si="64"/>
        <v>0</v>
      </c>
      <c r="AG198" s="1287">
        <f t="shared" si="71"/>
        <v>0</v>
      </c>
      <c r="AH198" s="1287">
        <f>SUM($AF$20:AF198)</f>
        <v>0</v>
      </c>
      <c r="AI198" s="1287">
        <f>SUM($AE$20:AE198)</f>
        <v>0</v>
      </c>
    </row>
    <row r="199" spans="2:35">
      <c r="B199" s="47">
        <f t="shared" si="65"/>
        <v>15</v>
      </c>
      <c r="C199" s="45">
        <f t="shared" si="66"/>
        <v>179</v>
      </c>
      <c r="D199" s="1265">
        <f t="shared" si="53"/>
        <v>51104</v>
      </c>
      <c r="E199" s="1287">
        <f t="shared" si="48"/>
        <v>3464610.9905864103</v>
      </c>
      <c r="F199" s="1287">
        <f t="shared" si="54"/>
        <v>26979.773631873853</v>
      </c>
      <c r="G199" s="1287">
        <f t="shared" si="49"/>
        <v>9656.7186789418101</v>
      </c>
      <c r="H199" s="1287">
        <f t="shared" si="50"/>
        <v>17323.054952932045</v>
      </c>
      <c r="I199" s="1287">
        <f t="shared" si="67"/>
        <v>3454954.2719074683</v>
      </c>
      <c r="J199" s="1287">
        <f>SUM($H$20:H199)</f>
        <v>3676819.1848479146</v>
      </c>
      <c r="K199" s="1287">
        <f>SUM($G$20:G199)</f>
        <v>1045045.7280925325</v>
      </c>
      <c r="L199" s="1288"/>
      <c r="N199" s="47">
        <f t="shared" si="51"/>
        <v>16</v>
      </c>
      <c r="O199" s="45">
        <f t="shared" si="68"/>
        <v>179</v>
      </c>
      <c r="P199" s="1265">
        <f t="shared" si="55"/>
        <v>51470</v>
      </c>
      <c r="Q199" s="1287">
        <f t="shared" si="56"/>
        <v>0</v>
      </c>
      <c r="R199" s="1287">
        <f t="shared" si="57"/>
        <v>0</v>
      </c>
      <c r="S199" s="1287">
        <f t="shared" si="58"/>
        <v>0</v>
      </c>
      <c r="T199" s="1287">
        <f t="shared" si="59"/>
        <v>0</v>
      </c>
      <c r="U199" s="1287">
        <f t="shared" si="69"/>
        <v>0</v>
      </c>
      <c r="V199" s="1287">
        <f>SUM($T$20:T199)</f>
        <v>0</v>
      </c>
      <c r="W199" s="1287">
        <f>SUM($S$20:S199)</f>
        <v>0</v>
      </c>
      <c r="X199" s="1288"/>
      <c r="Y199" s="1288"/>
      <c r="Z199" s="47">
        <f t="shared" si="52"/>
        <v>18</v>
      </c>
      <c r="AA199" s="45">
        <f t="shared" si="70"/>
        <v>179</v>
      </c>
      <c r="AB199" s="1265">
        <f t="shared" si="60"/>
        <v>52200</v>
      </c>
      <c r="AC199" s="1287">
        <f t="shared" si="61"/>
        <v>0</v>
      </c>
      <c r="AD199" s="1287">
        <f t="shared" si="62"/>
        <v>0</v>
      </c>
      <c r="AE199" s="1287">
        <f t="shared" si="63"/>
        <v>0</v>
      </c>
      <c r="AF199" s="1287">
        <f t="shared" si="64"/>
        <v>0</v>
      </c>
      <c r="AG199" s="1287">
        <f t="shared" si="71"/>
        <v>0</v>
      </c>
      <c r="AH199" s="1287">
        <f>SUM($AF$20:AF199)</f>
        <v>0</v>
      </c>
      <c r="AI199" s="1287">
        <f>SUM($AE$20:AE199)</f>
        <v>0</v>
      </c>
    </row>
    <row r="200" spans="2:35">
      <c r="B200" s="47">
        <f t="shared" si="65"/>
        <v>15</v>
      </c>
      <c r="C200" s="45">
        <f t="shared" si="66"/>
        <v>180</v>
      </c>
      <c r="D200" s="1265">
        <f t="shared" si="53"/>
        <v>51135</v>
      </c>
      <c r="E200" s="1287">
        <f t="shared" si="48"/>
        <v>3454954.2719074683</v>
      </c>
      <c r="F200" s="1287">
        <f t="shared" si="54"/>
        <v>26979.773631873853</v>
      </c>
      <c r="G200" s="1287">
        <f t="shared" si="49"/>
        <v>9705.0022723365182</v>
      </c>
      <c r="H200" s="1287">
        <f t="shared" si="50"/>
        <v>17274.771359537335</v>
      </c>
      <c r="I200" s="1287">
        <f t="shared" si="67"/>
        <v>3445249.2696351316</v>
      </c>
      <c r="J200" s="1287">
        <f>SUM($H$20:H200)</f>
        <v>3694093.9562074519</v>
      </c>
      <c r="K200" s="1287">
        <f>SUM($G$20:G200)</f>
        <v>1054750.7303648691</v>
      </c>
      <c r="L200" s="1288"/>
      <c r="N200" s="47">
        <f t="shared" si="51"/>
        <v>16</v>
      </c>
      <c r="O200" s="45">
        <f t="shared" si="68"/>
        <v>180</v>
      </c>
      <c r="P200" s="1265">
        <f t="shared" si="55"/>
        <v>51501</v>
      </c>
      <c r="Q200" s="1287">
        <f t="shared" si="56"/>
        <v>0</v>
      </c>
      <c r="R200" s="1287">
        <f t="shared" si="57"/>
        <v>0</v>
      </c>
      <c r="S200" s="1287">
        <f t="shared" si="58"/>
        <v>0</v>
      </c>
      <c r="T200" s="1287">
        <f t="shared" si="59"/>
        <v>0</v>
      </c>
      <c r="U200" s="1287">
        <f t="shared" si="69"/>
        <v>0</v>
      </c>
      <c r="V200" s="1287">
        <f>SUM($T$20:T200)</f>
        <v>0</v>
      </c>
      <c r="W200" s="1287">
        <f>SUM($S$20:S200)</f>
        <v>0</v>
      </c>
      <c r="X200" s="1288"/>
      <c r="Y200" s="1288"/>
      <c r="Z200" s="47">
        <f t="shared" si="52"/>
        <v>18</v>
      </c>
      <c r="AA200" s="45">
        <f t="shared" si="70"/>
        <v>180</v>
      </c>
      <c r="AB200" s="1265">
        <f t="shared" si="60"/>
        <v>52231</v>
      </c>
      <c r="AC200" s="1287">
        <f t="shared" si="61"/>
        <v>0</v>
      </c>
      <c r="AD200" s="1287">
        <f t="shared" si="62"/>
        <v>0</v>
      </c>
      <c r="AE200" s="1287">
        <f t="shared" si="63"/>
        <v>0</v>
      </c>
      <c r="AF200" s="1287">
        <f t="shared" si="64"/>
        <v>0</v>
      </c>
      <c r="AG200" s="1287">
        <f t="shared" si="71"/>
        <v>0</v>
      </c>
      <c r="AH200" s="1287">
        <f>SUM($AF$20:AF200)</f>
        <v>0</v>
      </c>
      <c r="AI200" s="1287">
        <f>SUM($AE$20:AE200)</f>
        <v>0</v>
      </c>
    </row>
    <row r="201" spans="2:35">
      <c r="B201" s="47">
        <f t="shared" si="65"/>
        <v>16</v>
      </c>
      <c r="C201" s="45">
        <f t="shared" si="66"/>
        <v>181</v>
      </c>
      <c r="D201" s="1265">
        <f t="shared" si="53"/>
        <v>51166</v>
      </c>
      <c r="E201" s="1287">
        <f t="shared" si="48"/>
        <v>3445249.2696351316</v>
      </c>
      <c r="F201" s="1287">
        <f t="shared" si="54"/>
        <v>26979.773631873853</v>
      </c>
      <c r="G201" s="1287">
        <f t="shared" si="49"/>
        <v>9753.5272836982022</v>
      </c>
      <c r="H201" s="1287">
        <f t="shared" si="50"/>
        <v>17226.246348175649</v>
      </c>
      <c r="I201" s="1287">
        <f t="shared" si="67"/>
        <v>3435495.7423514333</v>
      </c>
      <c r="J201" s="1287">
        <f>SUM($H$20:H201)</f>
        <v>3711320.2025556276</v>
      </c>
      <c r="K201" s="1287">
        <f>SUM($G$20:G201)</f>
        <v>1064504.2576485672</v>
      </c>
      <c r="L201" s="1288"/>
      <c r="N201" s="47">
        <f t="shared" si="51"/>
        <v>17</v>
      </c>
      <c r="O201" s="45">
        <f t="shared" si="68"/>
        <v>181</v>
      </c>
      <c r="P201" s="1265">
        <f t="shared" si="55"/>
        <v>51532</v>
      </c>
      <c r="Q201" s="1287">
        <f t="shared" si="56"/>
        <v>0</v>
      </c>
      <c r="R201" s="1287">
        <f t="shared" si="57"/>
        <v>0</v>
      </c>
      <c r="S201" s="1287">
        <f t="shared" si="58"/>
        <v>0</v>
      </c>
      <c r="T201" s="1287">
        <f t="shared" si="59"/>
        <v>0</v>
      </c>
      <c r="U201" s="1287">
        <f t="shared" si="69"/>
        <v>0</v>
      </c>
      <c r="V201" s="1287">
        <f>SUM($T$20:T201)</f>
        <v>0</v>
      </c>
      <c r="W201" s="1287">
        <f>SUM($S$20:S201)</f>
        <v>0</v>
      </c>
      <c r="X201" s="1288"/>
      <c r="Y201" s="1288"/>
      <c r="Z201" s="47">
        <f t="shared" si="52"/>
        <v>19</v>
      </c>
      <c r="AA201" s="45">
        <f t="shared" si="70"/>
        <v>181</v>
      </c>
      <c r="AB201" s="1265">
        <f t="shared" si="60"/>
        <v>52262</v>
      </c>
      <c r="AC201" s="1287">
        <f t="shared" si="61"/>
        <v>0</v>
      </c>
      <c r="AD201" s="1287">
        <f t="shared" si="62"/>
        <v>0</v>
      </c>
      <c r="AE201" s="1287">
        <f t="shared" si="63"/>
        <v>0</v>
      </c>
      <c r="AF201" s="1287">
        <f t="shared" si="64"/>
        <v>0</v>
      </c>
      <c r="AG201" s="1287">
        <f t="shared" si="71"/>
        <v>0</v>
      </c>
      <c r="AH201" s="1287">
        <f>SUM($AF$20:AF201)</f>
        <v>0</v>
      </c>
      <c r="AI201" s="1287">
        <f>SUM($AE$20:AE201)</f>
        <v>0</v>
      </c>
    </row>
    <row r="202" spans="2:35">
      <c r="B202" s="47">
        <f t="shared" si="65"/>
        <v>16</v>
      </c>
      <c r="C202" s="45">
        <f t="shared" si="66"/>
        <v>182</v>
      </c>
      <c r="D202" s="1265">
        <f t="shared" si="53"/>
        <v>51195</v>
      </c>
      <c r="E202" s="1287">
        <f t="shared" si="48"/>
        <v>3435495.7423514333</v>
      </c>
      <c r="F202" s="1287">
        <f t="shared" si="54"/>
        <v>26979.773631873853</v>
      </c>
      <c r="G202" s="1287">
        <f t="shared" si="49"/>
        <v>9802.2949201166903</v>
      </c>
      <c r="H202" s="1287">
        <f t="shared" si="50"/>
        <v>17177.478711757161</v>
      </c>
      <c r="I202" s="1287">
        <f t="shared" si="67"/>
        <v>3425693.4474313166</v>
      </c>
      <c r="J202" s="1287">
        <f>SUM($H$20:H202)</f>
        <v>3728497.6812673849</v>
      </c>
      <c r="K202" s="1287">
        <f>SUM($G$20:G202)</f>
        <v>1074306.5525686839</v>
      </c>
      <c r="L202" s="1288"/>
      <c r="N202" s="47">
        <f t="shared" si="51"/>
        <v>17</v>
      </c>
      <c r="O202" s="45">
        <f t="shared" si="68"/>
        <v>182</v>
      </c>
      <c r="P202" s="1265">
        <f t="shared" si="55"/>
        <v>51560</v>
      </c>
      <c r="Q202" s="1287">
        <f t="shared" si="56"/>
        <v>0</v>
      </c>
      <c r="R202" s="1287">
        <f t="shared" si="57"/>
        <v>0</v>
      </c>
      <c r="S202" s="1287">
        <f t="shared" si="58"/>
        <v>0</v>
      </c>
      <c r="T202" s="1287">
        <f t="shared" si="59"/>
        <v>0</v>
      </c>
      <c r="U202" s="1287">
        <f t="shared" si="69"/>
        <v>0</v>
      </c>
      <c r="V202" s="1287">
        <f>SUM($T$20:T202)</f>
        <v>0</v>
      </c>
      <c r="W202" s="1287">
        <f>SUM($S$20:S202)</f>
        <v>0</v>
      </c>
      <c r="X202" s="1288"/>
      <c r="Y202" s="1288"/>
      <c r="Z202" s="47">
        <f t="shared" si="52"/>
        <v>19</v>
      </c>
      <c r="AA202" s="45">
        <f t="shared" si="70"/>
        <v>182</v>
      </c>
      <c r="AB202" s="1265">
        <f t="shared" si="60"/>
        <v>52290</v>
      </c>
      <c r="AC202" s="1287">
        <f t="shared" si="61"/>
        <v>0</v>
      </c>
      <c r="AD202" s="1287">
        <f t="shared" si="62"/>
        <v>0</v>
      </c>
      <c r="AE202" s="1287">
        <f t="shared" si="63"/>
        <v>0</v>
      </c>
      <c r="AF202" s="1287">
        <f t="shared" si="64"/>
        <v>0</v>
      </c>
      <c r="AG202" s="1287">
        <f t="shared" si="71"/>
        <v>0</v>
      </c>
      <c r="AH202" s="1287">
        <f>SUM($AF$20:AF202)</f>
        <v>0</v>
      </c>
      <c r="AI202" s="1287">
        <f>SUM($AE$20:AE202)</f>
        <v>0</v>
      </c>
    </row>
    <row r="203" spans="2:35">
      <c r="B203" s="47">
        <f t="shared" si="65"/>
        <v>16</v>
      </c>
      <c r="C203" s="45">
        <f t="shared" si="66"/>
        <v>183</v>
      </c>
      <c r="D203" s="1265">
        <f t="shared" si="53"/>
        <v>51226</v>
      </c>
      <c r="E203" s="1287">
        <f t="shared" si="48"/>
        <v>3425693.4474313166</v>
      </c>
      <c r="F203" s="1287">
        <f t="shared" si="54"/>
        <v>26979.773631873853</v>
      </c>
      <c r="G203" s="1287">
        <f t="shared" si="49"/>
        <v>9851.3063947172759</v>
      </c>
      <c r="H203" s="1287">
        <f t="shared" si="50"/>
        <v>17128.467237156579</v>
      </c>
      <c r="I203" s="1287">
        <f t="shared" si="67"/>
        <v>3415842.1410365994</v>
      </c>
      <c r="J203" s="1287">
        <f>SUM($H$20:H203)</f>
        <v>3745626.1485045413</v>
      </c>
      <c r="K203" s="1287">
        <f>SUM($G$20:G203)</f>
        <v>1084157.8589634011</v>
      </c>
      <c r="L203" s="1288"/>
      <c r="N203" s="47">
        <f t="shared" si="51"/>
        <v>17</v>
      </c>
      <c r="O203" s="45">
        <f t="shared" si="68"/>
        <v>183</v>
      </c>
      <c r="P203" s="1265">
        <f t="shared" si="55"/>
        <v>51591</v>
      </c>
      <c r="Q203" s="1287">
        <f t="shared" si="56"/>
        <v>0</v>
      </c>
      <c r="R203" s="1287">
        <f t="shared" si="57"/>
        <v>0</v>
      </c>
      <c r="S203" s="1287">
        <f t="shared" si="58"/>
        <v>0</v>
      </c>
      <c r="T203" s="1287">
        <f t="shared" si="59"/>
        <v>0</v>
      </c>
      <c r="U203" s="1287">
        <f t="shared" si="69"/>
        <v>0</v>
      </c>
      <c r="V203" s="1287">
        <f>SUM($T$20:T203)</f>
        <v>0</v>
      </c>
      <c r="W203" s="1287">
        <f>SUM($S$20:S203)</f>
        <v>0</v>
      </c>
      <c r="X203" s="1288"/>
      <c r="Y203" s="1288"/>
      <c r="Z203" s="47">
        <f t="shared" si="52"/>
        <v>19</v>
      </c>
      <c r="AA203" s="45">
        <f t="shared" si="70"/>
        <v>183</v>
      </c>
      <c r="AB203" s="1265">
        <f t="shared" si="60"/>
        <v>52321</v>
      </c>
      <c r="AC203" s="1287">
        <f t="shared" si="61"/>
        <v>0</v>
      </c>
      <c r="AD203" s="1287">
        <f t="shared" si="62"/>
        <v>0</v>
      </c>
      <c r="AE203" s="1287">
        <f t="shared" si="63"/>
        <v>0</v>
      </c>
      <c r="AF203" s="1287">
        <f t="shared" si="64"/>
        <v>0</v>
      </c>
      <c r="AG203" s="1287">
        <f t="shared" si="71"/>
        <v>0</v>
      </c>
      <c r="AH203" s="1287">
        <f>SUM($AF$20:AF203)</f>
        <v>0</v>
      </c>
      <c r="AI203" s="1287">
        <f>SUM($AE$20:AE203)</f>
        <v>0</v>
      </c>
    </row>
    <row r="204" spans="2:35">
      <c r="B204" s="47">
        <f t="shared" si="65"/>
        <v>16</v>
      </c>
      <c r="C204" s="45">
        <f t="shared" si="66"/>
        <v>184</v>
      </c>
      <c r="D204" s="1265">
        <f t="shared" si="53"/>
        <v>51256</v>
      </c>
      <c r="E204" s="1287">
        <f t="shared" si="48"/>
        <v>3415842.1410365994</v>
      </c>
      <c r="F204" s="1287">
        <f t="shared" si="54"/>
        <v>26979.773631873853</v>
      </c>
      <c r="G204" s="1287">
        <f t="shared" si="49"/>
        <v>9900.5629266908636</v>
      </c>
      <c r="H204" s="1287">
        <f t="shared" si="50"/>
        <v>17079.210705182992</v>
      </c>
      <c r="I204" s="1287">
        <f t="shared" si="67"/>
        <v>3405941.5781099084</v>
      </c>
      <c r="J204" s="1287">
        <f>SUM($H$20:H204)</f>
        <v>3762705.3592097242</v>
      </c>
      <c r="K204" s="1287">
        <f>SUM($G$20:G204)</f>
        <v>1094058.4218900918</v>
      </c>
      <c r="L204" s="1288"/>
      <c r="N204" s="47">
        <f t="shared" si="51"/>
        <v>17</v>
      </c>
      <c r="O204" s="45">
        <f t="shared" si="68"/>
        <v>184</v>
      </c>
      <c r="P204" s="1265">
        <f t="shared" si="55"/>
        <v>51621</v>
      </c>
      <c r="Q204" s="1287">
        <f t="shared" si="56"/>
        <v>0</v>
      </c>
      <c r="R204" s="1287">
        <f t="shared" si="57"/>
        <v>0</v>
      </c>
      <c r="S204" s="1287">
        <f t="shared" si="58"/>
        <v>0</v>
      </c>
      <c r="T204" s="1287">
        <f t="shared" si="59"/>
        <v>0</v>
      </c>
      <c r="U204" s="1287">
        <f t="shared" si="69"/>
        <v>0</v>
      </c>
      <c r="V204" s="1287">
        <f>SUM($T$20:T204)</f>
        <v>0</v>
      </c>
      <c r="W204" s="1287">
        <f>SUM($S$20:S204)</f>
        <v>0</v>
      </c>
      <c r="X204" s="1288"/>
      <c r="Y204" s="1288"/>
      <c r="Z204" s="47">
        <f t="shared" si="52"/>
        <v>19</v>
      </c>
      <c r="AA204" s="45">
        <f t="shared" si="70"/>
        <v>184</v>
      </c>
      <c r="AB204" s="1265">
        <f t="shared" si="60"/>
        <v>52351</v>
      </c>
      <c r="AC204" s="1287">
        <f t="shared" si="61"/>
        <v>0</v>
      </c>
      <c r="AD204" s="1287">
        <f t="shared" si="62"/>
        <v>0</v>
      </c>
      <c r="AE204" s="1287">
        <f t="shared" si="63"/>
        <v>0</v>
      </c>
      <c r="AF204" s="1287">
        <f t="shared" si="64"/>
        <v>0</v>
      </c>
      <c r="AG204" s="1287">
        <f t="shared" si="71"/>
        <v>0</v>
      </c>
      <c r="AH204" s="1287">
        <f>SUM($AF$20:AF204)</f>
        <v>0</v>
      </c>
      <c r="AI204" s="1287">
        <f>SUM($AE$20:AE204)</f>
        <v>0</v>
      </c>
    </row>
    <row r="205" spans="2:35">
      <c r="B205" s="47">
        <f t="shared" si="65"/>
        <v>16</v>
      </c>
      <c r="C205" s="45">
        <f t="shared" si="66"/>
        <v>185</v>
      </c>
      <c r="D205" s="1265">
        <f t="shared" si="53"/>
        <v>51287</v>
      </c>
      <c r="E205" s="1287">
        <f t="shared" si="48"/>
        <v>3405941.5781099084</v>
      </c>
      <c r="F205" s="1287">
        <f t="shared" si="54"/>
        <v>26979.773631873853</v>
      </c>
      <c r="G205" s="1287">
        <f t="shared" si="49"/>
        <v>9950.0657413243171</v>
      </c>
      <c r="H205" s="1287">
        <f t="shared" si="50"/>
        <v>17029.707890549536</v>
      </c>
      <c r="I205" s="1287">
        <f t="shared" si="67"/>
        <v>3395991.5123685841</v>
      </c>
      <c r="J205" s="1287">
        <f>SUM($H$20:H205)</f>
        <v>3779735.0671002739</v>
      </c>
      <c r="K205" s="1287">
        <f>SUM($G$20:G205)</f>
        <v>1104008.4876314162</v>
      </c>
      <c r="L205" s="1288"/>
      <c r="N205" s="47">
        <f t="shared" si="51"/>
        <v>17</v>
      </c>
      <c r="O205" s="45">
        <f t="shared" si="68"/>
        <v>185</v>
      </c>
      <c r="P205" s="1265">
        <f t="shared" si="55"/>
        <v>51652</v>
      </c>
      <c r="Q205" s="1287">
        <f t="shared" si="56"/>
        <v>0</v>
      </c>
      <c r="R205" s="1287">
        <f t="shared" si="57"/>
        <v>0</v>
      </c>
      <c r="S205" s="1287">
        <f t="shared" si="58"/>
        <v>0</v>
      </c>
      <c r="T205" s="1287">
        <f t="shared" si="59"/>
        <v>0</v>
      </c>
      <c r="U205" s="1287">
        <f t="shared" si="69"/>
        <v>0</v>
      </c>
      <c r="V205" s="1287">
        <f>SUM($T$20:T205)</f>
        <v>0</v>
      </c>
      <c r="W205" s="1287">
        <f>SUM($S$20:S205)</f>
        <v>0</v>
      </c>
      <c r="X205" s="1288"/>
      <c r="Y205" s="1288"/>
      <c r="Z205" s="47">
        <f t="shared" si="52"/>
        <v>19</v>
      </c>
      <c r="AA205" s="45">
        <f t="shared" si="70"/>
        <v>185</v>
      </c>
      <c r="AB205" s="1265">
        <f t="shared" si="60"/>
        <v>52382</v>
      </c>
      <c r="AC205" s="1287">
        <f t="shared" si="61"/>
        <v>0</v>
      </c>
      <c r="AD205" s="1287">
        <f t="shared" si="62"/>
        <v>0</v>
      </c>
      <c r="AE205" s="1287">
        <f t="shared" si="63"/>
        <v>0</v>
      </c>
      <c r="AF205" s="1287">
        <f t="shared" si="64"/>
        <v>0</v>
      </c>
      <c r="AG205" s="1287">
        <f t="shared" si="71"/>
        <v>0</v>
      </c>
      <c r="AH205" s="1287">
        <f>SUM($AF$20:AF205)</f>
        <v>0</v>
      </c>
      <c r="AI205" s="1287">
        <f>SUM($AE$20:AE205)</f>
        <v>0</v>
      </c>
    </row>
    <row r="206" spans="2:35">
      <c r="B206" s="47">
        <f t="shared" si="65"/>
        <v>16</v>
      </c>
      <c r="C206" s="45">
        <f t="shared" si="66"/>
        <v>186</v>
      </c>
      <c r="D206" s="1265">
        <f t="shared" si="53"/>
        <v>51317</v>
      </c>
      <c r="E206" s="1287">
        <f t="shared" si="48"/>
        <v>3395991.5123685841</v>
      </c>
      <c r="F206" s="1287">
        <f t="shared" si="54"/>
        <v>26979.773631873853</v>
      </c>
      <c r="G206" s="1287">
        <f t="shared" si="49"/>
        <v>9999.8160700309381</v>
      </c>
      <c r="H206" s="1287">
        <f t="shared" si="50"/>
        <v>16979.957561842915</v>
      </c>
      <c r="I206" s="1287">
        <f t="shared" si="67"/>
        <v>3385991.6962985531</v>
      </c>
      <c r="J206" s="1287">
        <f>SUM($H$20:H206)</f>
        <v>3796715.024662117</v>
      </c>
      <c r="K206" s="1287">
        <f>SUM($G$20:G206)</f>
        <v>1114008.3037014471</v>
      </c>
      <c r="L206" s="1288"/>
      <c r="N206" s="47">
        <f t="shared" si="51"/>
        <v>17</v>
      </c>
      <c r="O206" s="45">
        <f t="shared" si="68"/>
        <v>186</v>
      </c>
      <c r="P206" s="1265">
        <f t="shared" si="55"/>
        <v>51682</v>
      </c>
      <c r="Q206" s="1287">
        <f t="shared" si="56"/>
        <v>0</v>
      </c>
      <c r="R206" s="1287">
        <f t="shared" si="57"/>
        <v>0</v>
      </c>
      <c r="S206" s="1287">
        <f t="shared" si="58"/>
        <v>0</v>
      </c>
      <c r="T206" s="1287">
        <f t="shared" si="59"/>
        <v>0</v>
      </c>
      <c r="U206" s="1287">
        <f t="shared" si="69"/>
        <v>0</v>
      </c>
      <c r="V206" s="1287">
        <f>SUM($T$20:T206)</f>
        <v>0</v>
      </c>
      <c r="W206" s="1287">
        <f>SUM($S$20:S206)</f>
        <v>0</v>
      </c>
      <c r="X206" s="1288"/>
      <c r="Y206" s="1288"/>
      <c r="Z206" s="47">
        <f t="shared" si="52"/>
        <v>19</v>
      </c>
      <c r="AA206" s="45">
        <f t="shared" si="70"/>
        <v>186</v>
      </c>
      <c r="AB206" s="1265">
        <f t="shared" si="60"/>
        <v>52412</v>
      </c>
      <c r="AC206" s="1287">
        <f t="shared" si="61"/>
        <v>0</v>
      </c>
      <c r="AD206" s="1287">
        <f t="shared" si="62"/>
        <v>0</v>
      </c>
      <c r="AE206" s="1287">
        <f t="shared" si="63"/>
        <v>0</v>
      </c>
      <c r="AF206" s="1287">
        <f t="shared" si="64"/>
        <v>0</v>
      </c>
      <c r="AG206" s="1287">
        <f t="shared" si="71"/>
        <v>0</v>
      </c>
      <c r="AH206" s="1287">
        <f>SUM($AF$20:AF206)</f>
        <v>0</v>
      </c>
      <c r="AI206" s="1287">
        <f>SUM($AE$20:AE206)</f>
        <v>0</v>
      </c>
    </row>
    <row r="207" spans="2:35">
      <c r="B207" s="47">
        <f t="shared" si="65"/>
        <v>16</v>
      </c>
      <c r="C207" s="45">
        <f t="shared" si="66"/>
        <v>187</v>
      </c>
      <c r="D207" s="1265">
        <f t="shared" si="53"/>
        <v>51348</v>
      </c>
      <c r="E207" s="1287">
        <f t="shared" si="48"/>
        <v>3385991.6962985531</v>
      </c>
      <c r="F207" s="1287">
        <f t="shared" si="54"/>
        <v>26979.773631873853</v>
      </c>
      <c r="G207" s="1287">
        <f t="shared" si="49"/>
        <v>10049.815150381093</v>
      </c>
      <c r="H207" s="1287">
        <f t="shared" si="50"/>
        <v>16929.958481492758</v>
      </c>
      <c r="I207" s="1287">
        <f t="shared" si="67"/>
        <v>3375941.8811481721</v>
      </c>
      <c r="J207" s="1287">
        <f>SUM($H$20:H207)</f>
        <v>3813644.9831436099</v>
      </c>
      <c r="K207" s="1287">
        <f>SUM($G$20:G207)</f>
        <v>1124058.1188518282</v>
      </c>
      <c r="L207" s="1288"/>
      <c r="N207" s="47">
        <f t="shared" si="51"/>
        <v>17</v>
      </c>
      <c r="O207" s="45">
        <f t="shared" si="68"/>
        <v>187</v>
      </c>
      <c r="P207" s="1265">
        <f t="shared" si="55"/>
        <v>51713</v>
      </c>
      <c r="Q207" s="1287">
        <f t="shared" si="56"/>
        <v>0</v>
      </c>
      <c r="R207" s="1287">
        <f t="shared" si="57"/>
        <v>0</v>
      </c>
      <c r="S207" s="1287">
        <f t="shared" si="58"/>
        <v>0</v>
      </c>
      <c r="T207" s="1287">
        <f t="shared" si="59"/>
        <v>0</v>
      </c>
      <c r="U207" s="1287">
        <f t="shared" si="69"/>
        <v>0</v>
      </c>
      <c r="V207" s="1287">
        <f>SUM($T$20:T207)</f>
        <v>0</v>
      </c>
      <c r="W207" s="1287">
        <f>SUM($S$20:S207)</f>
        <v>0</v>
      </c>
      <c r="X207" s="1288"/>
      <c r="Y207" s="1288"/>
      <c r="Z207" s="47">
        <f t="shared" si="52"/>
        <v>19</v>
      </c>
      <c r="AA207" s="45">
        <f t="shared" si="70"/>
        <v>187</v>
      </c>
      <c r="AB207" s="1265">
        <f t="shared" si="60"/>
        <v>52443</v>
      </c>
      <c r="AC207" s="1287">
        <f t="shared" si="61"/>
        <v>0</v>
      </c>
      <c r="AD207" s="1287">
        <f t="shared" si="62"/>
        <v>0</v>
      </c>
      <c r="AE207" s="1287">
        <f t="shared" si="63"/>
        <v>0</v>
      </c>
      <c r="AF207" s="1287">
        <f t="shared" si="64"/>
        <v>0</v>
      </c>
      <c r="AG207" s="1287">
        <f t="shared" si="71"/>
        <v>0</v>
      </c>
      <c r="AH207" s="1287">
        <f>SUM($AF$20:AF207)</f>
        <v>0</v>
      </c>
      <c r="AI207" s="1287">
        <f>SUM($AE$20:AE207)</f>
        <v>0</v>
      </c>
    </row>
    <row r="208" spans="2:35">
      <c r="B208" s="47">
        <f t="shared" si="65"/>
        <v>16</v>
      </c>
      <c r="C208" s="45">
        <f t="shared" si="66"/>
        <v>188</v>
      </c>
      <c r="D208" s="1265">
        <f t="shared" si="53"/>
        <v>51379</v>
      </c>
      <c r="E208" s="1287">
        <f t="shared" si="48"/>
        <v>3375941.8811481721</v>
      </c>
      <c r="F208" s="1287">
        <f t="shared" si="54"/>
        <v>26979.773631873853</v>
      </c>
      <c r="G208" s="1287">
        <f t="shared" si="49"/>
        <v>10100.064226132998</v>
      </c>
      <c r="H208" s="1287">
        <f t="shared" si="50"/>
        <v>16879.709405740854</v>
      </c>
      <c r="I208" s="1287">
        <f t="shared" si="67"/>
        <v>3365841.8169220393</v>
      </c>
      <c r="J208" s="1287">
        <f>SUM($H$20:H208)</f>
        <v>3830524.6925493507</v>
      </c>
      <c r="K208" s="1287">
        <f>SUM($G$20:G208)</f>
        <v>1134158.1830779612</v>
      </c>
      <c r="L208" s="1288"/>
      <c r="N208" s="47">
        <f t="shared" si="51"/>
        <v>17</v>
      </c>
      <c r="O208" s="45">
        <f t="shared" si="68"/>
        <v>188</v>
      </c>
      <c r="P208" s="1265">
        <f t="shared" si="55"/>
        <v>51744</v>
      </c>
      <c r="Q208" s="1287">
        <f t="shared" si="56"/>
        <v>0</v>
      </c>
      <c r="R208" s="1287">
        <f t="shared" si="57"/>
        <v>0</v>
      </c>
      <c r="S208" s="1287">
        <f t="shared" si="58"/>
        <v>0</v>
      </c>
      <c r="T208" s="1287">
        <f t="shared" si="59"/>
        <v>0</v>
      </c>
      <c r="U208" s="1287">
        <f t="shared" si="69"/>
        <v>0</v>
      </c>
      <c r="V208" s="1287">
        <f>SUM($T$20:T208)</f>
        <v>0</v>
      </c>
      <c r="W208" s="1287">
        <f>SUM($S$20:S208)</f>
        <v>0</v>
      </c>
      <c r="X208" s="1288"/>
      <c r="Y208" s="1288"/>
      <c r="Z208" s="47">
        <f t="shared" si="52"/>
        <v>19</v>
      </c>
      <c r="AA208" s="45">
        <f t="shared" si="70"/>
        <v>188</v>
      </c>
      <c r="AB208" s="1265">
        <f t="shared" si="60"/>
        <v>52474</v>
      </c>
      <c r="AC208" s="1287">
        <f t="shared" si="61"/>
        <v>0</v>
      </c>
      <c r="AD208" s="1287">
        <f t="shared" si="62"/>
        <v>0</v>
      </c>
      <c r="AE208" s="1287">
        <f t="shared" si="63"/>
        <v>0</v>
      </c>
      <c r="AF208" s="1287">
        <f t="shared" si="64"/>
        <v>0</v>
      </c>
      <c r="AG208" s="1287">
        <f t="shared" si="71"/>
        <v>0</v>
      </c>
      <c r="AH208" s="1287">
        <f>SUM($AF$20:AF208)</f>
        <v>0</v>
      </c>
      <c r="AI208" s="1287">
        <f>SUM($AE$20:AE208)</f>
        <v>0</v>
      </c>
    </row>
    <row r="209" spans="2:35">
      <c r="B209" s="47">
        <f t="shared" si="65"/>
        <v>16</v>
      </c>
      <c r="C209" s="45">
        <f t="shared" si="66"/>
        <v>189</v>
      </c>
      <c r="D209" s="1265">
        <f t="shared" si="53"/>
        <v>51409</v>
      </c>
      <c r="E209" s="1287">
        <f t="shared" si="48"/>
        <v>3365841.8169220393</v>
      </c>
      <c r="F209" s="1287">
        <f t="shared" si="54"/>
        <v>26979.77363187385</v>
      </c>
      <c r="G209" s="1287">
        <f t="shared" si="49"/>
        <v>10150.564547263664</v>
      </c>
      <c r="H209" s="1287">
        <f t="shared" si="50"/>
        <v>16829.209084610186</v>
      </c>
      <c r="I209" s="1287">
        <f t="shared" si="67"/>
        <v>3355691.2523747757</v>
      </c>
      <c r="J209" s="1287">
        <f>SUM($H$20:H209)</f>
        <v>3847353.9016339607</v>
      </c>
      <c r="K209" s="1287">
        <f>SUM($G$20:G209)</f>
        <v>1144308.7476252248</v>
      </c>
      <c r="L209" s="1288"/>
      <c r="N209" s="47">
        <f t="shared" si="51"/>
        <v>17</v>
      </c>
      <c r="O209" s="45">
        <f t="shared" si="68"/>
        <v>189</v>
      </c>
      <c r="P209" s="1265">
        <f t="shared" si="55"/>
        <v>51774</v>
      </c>
      <c r="Q209" s="1287">
        <f t="shared" si="56"/>
        <v>0</v>
      </c>
      <c r="R209" s="1287">
        <f t="shared" si="57"/>
        <v>0</v>
      </c>
      <c r="S209" s="1287">
        <f t="shared" si="58"/>
        <v>0</v>
      </c>
      <c r="T209" s="1287">
        <f t="shared" si="59"/>
        <v>0</v>
      </c>
      <c r="U209" s="1287">
        <f t="shared" si="69"/>
        <v>0</v>
      </c>
      <c r="V209" s="1287">
        <f>SUM($T$20:T209)</f>
        <v>0</v>
      </c>
      <c r="W209" s="1287">
        <f>SUM($S$20:S209)</f>
        <v>0</v>
      </c>
      <c r="X209" s="1288"/>
      <c r="Y209" s="1288"/>
      <c r="Z209" s="47">
        <f t="shared" si="52"/>
        <v>19</v>
      </c>
      <c r="AA209" s="45">
        <f t="shared" si="70"/>
        <v>189</v>
      </c>
      <c r="AB209" s="1265">
        <f t="shared" si="60"/>
        <v>52504</v>
      </c>
      <c r="AC209" s="1287">
        <f t="shared" si="61"/>
        <v>0</v>
      </c>
      <c r="AD209" s="1287">
        <f t="shared" si="62"/>
        <v>0</v>
      </c>
      <c r="AE209" s="1287">
        <f t="shared" si="63"/>
        <v>0</v>
      </c>
      <c r="AF209" s="1287">
        <f t="shared" si="64"/>
        <v>0</v>
      </c>
      <c r="AG209" s="1287">
        <f t="shared" si="71"/>
        <v>0</v>
      </c>
      <c r="AH209" s="1287">
        <f>SUM($AF$20:AF209)</f>
        <v>0</v>
      </c>
      <c r="AI209" s="1287">
        <f>SUM($AE$20:AE209)</f>
        <v>0</v>
      </c>
    </row>
    <row r="210" spans="2:35">
      <c r="B210" s="47">
        <f t="shared" si="65"/>
        <v>16</v>
      </c>
      <c r="C210" s="45">
        <f t="shared" si="66"/>
        <v>190</v>
      </c>
      <c r="D210" s="1265">
        <f t="shared" si="53"/>
        <v>51440</v>
      </c>
      <c r="E210" s="1287">
        <f t="shared" si="48"/>
        <v>3355691.2523747757</v>
      </c>
      <c r="F210" s="1287">
        <f t="shared" si="54"/>
        <v>26979.773631873853</v>
      </c>
      <c r="G210" s="1287">
        <f t="shared" si="49"/>
        <v>10201.317369999981</v>
      </c>
      <c r="H210" s="1287">
        <f t="shared" si="50"/>
        <v>16778.456261873871</v>
      </c>
      <c r="I210" s="1287">
        <f t="shared" si="67"/>
        <v>3345489.9350047759</v>
      </c>
      <c r="J210" s="1287">
        <f>SUM($H$20:H210)</f>
        <v>3864132.3578958344</v>
      </c>
      <c r="K210" s="1287">
        <f>SUM($G$20:G210)</f>
        <v>1154510.0649952248</v>
      </c>
      <c r="L210" s="1288"/>
      <c r="N210" s="47">
        <f t="shared" si="51"/>
        <v>17</v>
      </c>
      <c r="O210" s="45">
        <f t="shared" si="68"/>
        <v>190</v>
      </c>
      <c r="P210" s="1265">
        <f t="shared" si="55"/>
        <v>51805</v>
      </c>
      <c r="Q210" s="1287">
        <f t="shared" si="56"/>
        <v>0</v>
      </c>
      <c r="R210" s="1287">
        <f t="shared" si="57"/>
        <v>0</v>
      </c>
      <c r="S210" s="1287">
        <f t="shared" si="58"/>
        <v>0</v>
      </c>
      <c r="T210" s="1287">
        <f t="shared" si="59"/>
        <v>0</v>
      </c>
      <c r="U210" s="1287">
        <f t="shared" si="69"/>
        <v>0</v>
      </c>
      <c r="V210" s="1287">
        <f>SUM($T$20:T210)</f>
        <v>0</v>
      </c>
      <c r="W210" s="1287">
        <f>SUM($S$20:S210)</f>
        <v>0</v>
      </c>
      <c r="X210" s="1288"/>
      <c r="Y210" s="1288"/>
      <c r="Z210" s="47">
        <f t="shared" si="52"/>
        <v>19</v>
      </c>
      <c r="AA210" s="45">
        <f t="shared" si="70"/>
        <v>190</v>
      </c>
      <c r="AB210" s="1265">
        <f t="shared" si="60"/>
        <v>52535</v>
      </c>
      <c r="AC210" s="1287">
        <f t="shared" si="61"/>
        <v>0</v>
      </c>
      <c r="AD210" s="1287">
        <f t="shared" si="62"/>
        <v>0</v>
      </c>
      <c r="AE210" s="1287">
        <f t="shared" si="63"/>
        <v>0</v>
      </c>
      <c r="AF210" s="1287">
        <f t="shared" si="64"/>
        <v>0</v>
      </c>
      <c r="AG210" s="1287">
        <f t="shared" si="71"/>
        <v>0</v>
      </c>
      <c r="AH210" s="1287">
        <f>SUM($AF$20:AF210)</f>
        <v>0</v>
      </c>
      <c r="AI210" s="1287">
        <f>SUM($AE$20:AE210)</f>
        <v>0</v>
      </c>
    </row>
    <row r="211" spans="2:35">
      <c r="B211" s="47">
        <f t="shared" si="65"/>
        <v>16</v>
      </c>
      <c r="C211" s="45">
        <f t="shared" si="66"/>
        <v>191</v>
      </c>
      <c r="D211" s="1265">
        <f t="shared" si="53"/>
        <v>51470</v>
      </c>
      <c r="E211" s="1287">
        <f t="shared" si="48"/>
        <v>3345489.9350047759</v>
      </c>
      <c r="F211" s="1287">
        <f t="shared" si="54"/>
        <v>26979.773631873853</v>
      </c>
      <c r="G211" s="1287">
        <f t="shared" si="49"/>
        <v>10252.323956849981</v>
      </c>
      <c r="H211" s="1287">
        <f t="shared" si="50"/>
        <v>16727.449675023872</v>
      </c>
      <c r="I211" s="1287">
        <f t="shared" si="67"/>
        <v>3335237.6110479259</v>
      </c>
      <c r="J211" s="1287">
        <f>SUM($H$20:H211)</f>
        <v>3880859.8075708584</v>
      </c>
      <c r="K211" s="1287">
        <f>SUM($G$20:G211)</f>
        <v>1164762.3889520748</v>
      </c>
      <c r="L211" s="1288"/>
      <c r="N211" s="47">
        <f t="shared" si="51"/>
        <v>17</v>
      </c>
      <c r="O211" s="45">
        <f t="shared" si="68"/>
        <v>191</v>
      </c>
      <c r="P211" s="1265">
        <f t="shared" si="55"/>
        <v>51835</v>
      </c>
      <c r="Q211" s="1287">
        <f t="shared" si="56"/>
        <v>0</v>
      </c>
      <c r="R211" s="1287">
        <f t="shared" si="57"/>
        <v>0</v>
      </c>
      <c r="S211" s="1287">
        <f t="shared" si="58"/>
        <v>0</v>
      </c>
      <c r="T211" s="1287">
        <f t="shared" si="59"/>
        <v>0</v>
      </c>
      <c r="U211" s="1287">
        <f t="shared" si="69"/>
        <v>0</v>
      </c>
      <c r="V211" s="1287">
        <f>SUM($T$20:T211)</f>
        <v>0</v>
      </c>
      <c r="W211" s="1287">
        <f>SUM($S$20:S211)</f>
        <v>0</v>
      </c>
      <c r="X211" s="1288"/>
      <c r="Y211" s="1288"/>
      <c r="Z211" s="47">
        <f t="shared" si="52"/>
        <v>19</v>
      </c>
      <c r="AA211" s="45">
        <f t="shared" si="70"/>
        <v>191</v>
      </c>
      <c r="AB211" s="1265">
        <f t="shared" si="60"/>
        <v>52565</v>
      </c>
      <c r="AC211" s="1287">
        <f t="shared" si="61"/>
        <v>0</v>
      </c>
      <c r="AD211" s="1287">
        <f t="shared" si="62"/>
        <v>0</v>
      </c>
      <c r="AE211" s="1287">
        <f t="shared" si="63"/>
        <v>0</v>
      </c>
      <c r="AF211" s="1287">
        <f t="shared" si="64"/>
        <v>0</v>
      </c>
      <c r="AG211" s="1287">
        <f t="shared" si="71"/>
        <v>0</v>
      </c>
      <c r="AH211" s="1287">
        <f>SUM($AF$20:AF211)</f>
        <v>0</v>
      </c>
      <c r="AI211" s="1287">
        <f>SUM($AE$20:AE211)</f>
        <v>0</v>
      </c>
    </row>
    <row r="212" spans="2:35">
      <c r="B212" s="47">
        <f t="shared" si="65"/>
        <v>16</v>
      </c>
      <c r="C212" s="45">
        <f t="shared" si="66"/>
        <v>192</v>
      </c>
      <c r="D212" s="1265">
        <f t="shared" si="53"/>
        <v>51501</v>
      </c>
      <c r="E212" s="1287">
        <f t="shared" si="48"/>
        <v>3335237.6110479259</v>
      </c>
      <c r="F212" s="1287">
        <f t="shared" si="54"/>
        <v>26979.77363187385</v>
      </c>
      <c r="G212" s="1287">
        <f t="shared" si="49"/>
        <v>10303.585576634232</v>
      </c>
      <c r="H212" s="1287">
        <f t="shared" si="50"/>
        <v>16676.188055239618</v>
      </c>
      <c r="I212" s="1287">
        <f t="shared" si="67"/>
        <v>3324934.0254712915</v>
      </c>
      <c r="J212" s="1287">
        <f>SUM($H$20:H212)</f>
        <v>3897535.995626098</v>
      </c>
      <c r="K212" s="1287">
        <f>SUM($G$20:G212)</f>
        <v>1175065.974528709</v>
      </c>
      <c r="L212" s="1288"/>
      <c r="N212" s="47">
        <f t="shared" si="51"/>
        <v>17</v>
      </c>
      <c r="O212" s="45">
        <f t="shared" si="68"/>
        <v>192</v>
      </c>
      <c r="P212" s="1265">
        <f t="shared" si="55"/>
        <v>51866</v>
      </c>
      <c r="Q212" s="1287">
        <f t="shared" si="56"/>
        <v>0</v>
      </c>
      <c r="R212" s="1287">
        <f t="shared" si="57"/>
        <v>0</v>
      </c>
      <c r="S212" s="1287">
        <f t="shared" si="58"/>
        <v>0</v>
      </c>
      <c r="T212" s="1287">
        <f t="shared" si="59"/>
        <v>0</v>
      </c>
      <c r="U212" s="1287">
        <f t="shared" si="69"/>
        <v>0</v>
      </c>
      <c r="V212" s="1287">
        <f>SUM($T$20:T212)</f>
        <v>0</v>
      </c>
      <c r="W212" s="1287">
        <f>SUM($S$20:S212)</f>
        <v>0</v>
      </c>
      <c r="X212" s="1288"/>
      <c r="Y212" s="1288"/>
      <c r="Z212" s="47">
        <f t="shared" si="52"/>
        <v>19</v>
      </c>
      <c r="AA212" s="45">
        <f t="shared" si="70"/>
        <v>192</v>
      </c>
      <c r="AB212" s="1265">
        <f t="shared" si="60"/>
        <v>52596</v>
      </c>
      <c r="AC212" s="1287">
        <f t="shared" si="61"/>
        <v>0</v>
      </c>
      <c r="AD212" s="1287">
        <f t="shared" si="62"/>
        <v>0</v>
      </c>
      <c r="AE212" s="1287">
        <f t="shared" si="63"/>
        <v>0</v>
      </c>
      <c r="AF212" s="1287">
        <f t="shared" si="64"/>
        <v>0</v>
      </c>
      <c r="AG212" s="1287">
        <f t="shared" si="71"/>
        <v>0</v>
      </c>
      <c r="AH212" s="1287">
        <f>SUM($AF$20:AF212)</f>
        <v>0</v>
      </c>
      <c r="AI212" s="1287">
        <f>SUM($AE$20:AE212)</f>
        <v>0</v>
      </c>
    </row>
    <row r="213" spans="2:35">
      <c r="B213" s="47">
        <f t="shared" si="65"/>
        <v>17</v>
      </c>
      <c r="C213" s="45">
        <f t="shared" si="66"/>
        <v>193</v>
      </c>
      <c r="D213" s="1265">
        <f t="shared" si="53"/>
        <v>51532</v>
      </c>
      <c r="E213" s="1287">
        <f t="shared" ref="E213:E276" si="72">IF(D213=$C$8,$C$10,I212)</f>
        <v>3324934.0254712915</v>
      </c>
      <c r="F213" s="1287">
        <f t="shared" si="54"/>
        <v>26979.773631873853</v>
      </c>
      <c r="G213" s="1287">
        <f t="shared" ref="G213:G276" si="73">-IF(C213&lt;=$C$13,0,PPMT($C$14/12,C213-$C$13,$C$12*12,$C$10))</f>
        <v>10355.103504517403</v>
      </c>
      <c r="H213" s="1287">
        <f t="shared" ref="H213:H276" si="74">IF(C213&lt;=$C$13,$C$14/12*$C$10,-IPMT($C$14/12,C213-$C$13,$C$12*12,$C$10))</f>
        <v>16624.67012735645</v>
      </c>
      <c r="I213" s="1287">
        <f t="shared" si="67"/>
        <v>3314578.9219667739</v>
      </c>
      <c r="J213" s="1287">
        <f>SUM($H$20:H213)</f>
        <v>3914160.6657534544</v>
      </c>
      <c r="K213" s="1287">
        <f>SUM($G$20:G213)</f>
        <v>1185421.0780332263</v>
      </c>
      <c r="L213" s="1288"/>
      <c r="N213" s="47">
        <f t="shared" ref="N213:N276" si="75">SUMIFS(B:B,D:D,P213)</f>
        <v>18</v>
      </c>
      <c r="O213" s="45">
        <f t="shared" si="68"/>
        <v>193</v>
      </c>
      <c r="P213" s="1265">
        <f t="shared" si="55"/>
        <v>51897</v>
      </c>
      <c r="Q213" s="1287">
        <f t="shared" si="56"/>
        <v>0</v>
      </c>
      <c r="R213" s="1287">
        <f t="shared" si="57"/>
        <v>0</v>
      </c>
      <c r="S213" s="1287">
        <f t="shared" si="58"/>
        <v>0</v>
      </c>
      <c r="T213" s="1287">
        <f t="shared" si="59"/>
        <v>0</v>
      </c>
      <c r="U213" s="1287">
        <f t="shared" si="69"/>
        <v>0</v>
      </c>
      <c r="V213" s="1287">
        <f>SUM($T$20:T213)</f>
        <v>0</v>
      </c>
      <c r="W213" s="1287">
        <f>SUM($S$20:S213)</f>
        <v>0</v>
      </c>
      <c r="X213" s="1288"/>
      <c r="Y213" s="1288"/>
      <c r="Z213" s="47">
        <f t="shared" ref="Z213:Z276" si="76">SUMIFS(B:B,D:D,AB213)</f>
        <v>20</v>
      </c>
      <c r="AA213" s="45">
        <f t="shared" si="70"/>
        <v>193</v>
      </c>
      <c r="AB213" s="1265">
        <f t="shared" si="60"/>
        <v>52627</v>
      </c>
      <c r="AC213" s="1287">
        <f t="shared" si="61"/>
        <v>0</v>
      </c>
      <c r="AD213" s="1287">
        <f t="shared" si="62"/>
        <v>0</v>
      </c>
      <c r="AE213" s="1287">
        <f t="shared" si="63"/>
        <v>0</v>
      </c>
      <c r="AF213" s="1287">
        <f t="shared" si="64"/>
        <v>0</v>
      </c>
      <c r="AG213" s="1287">
        <f t="shared" si="71"/>
        <v>0</v>
      </c>
      <c r="AH213" s="1287">
        <f>SUM($AF$20:AF213)</f>
        <v>0</v>
      </c>
      <c r="AI213" s="1287">
        <f>SUM($AE$20:AE213)</f>
        <v>0</v>
      </c>
    </row>
    <row r="214" spans="2:35">
      <c r="B214" s="47">
        <f t="shared" si="65"/>
        <v>17</v>
      </c>
      <c r="C214" s="45">
        <f t="shared" si="66"/>
        <v>194</v>
      </c>
      <c r="D214" s="1265">
        <f t="shared" ref="D214:D277" si="77">EOMONTH(D213,1)</f>
        <v>51560</v>
      </c>
      <c r="E214" s="1287">
        <f t="shared" si="72"/>
        <v>3314578.9219667739</v>
      </c>
      <c r="F214" s="1287">
        <f t="shared" ref="F214:F277" si="78">G214+H214</f>
        <v>26979.773631873853</v>
      </c>
      <c r="G214" s="1287">
        <f t="shared" si="73"/>
        <v>10406.87902203999</v>
      </c>
      <c r="H214" s="1287">
        <f t="shared" si="74"/>
        <v>16572.894609833864</v>
      </c>
      <c r="I214" s="1287">
        <f t="shared" si="67"/>
        <v>3304172.042944734</v>
      </c>
      <c r="J214" s="1287">
        <f>SUM($H$20:H214)</f>
        <v>3930733.5603632885</v>
      </c>
      <c r="K214" s="1287">
        <f>SUM($G$20:G214)</f>
        <v>1195827.9570552662</v>
      </c>
      <c r="L214" s="1288"/>
      <c r="N214" s="47">
        <f t="shared" si="75"/>
        <v>18</v>
      </c>
      <c r="O214" s="45">
        <f t="shared" si="68"/>
        <v>194</v>
      </c>
      <c r="P214" s="1265">
        <f t="shared" ref="P214:P277" si="79">EOMONTH(P213,1)</f>
        <v>51925</v>
      </c>
      <c r="Q214" s="1287">
        <f t="shared" ref="Q214:Q277" si="80">IF(P214=$O$8,$O$10,U213)</f>
        <v>0</v>
      </c>
      <c r="R214" s="1287">
        <f t="shared" ref="R214:R277" si="81">S214+T214</f>
        <v>0</v>
      </c>
      <c r="S214" s="1287">
        <f t="shared" ref="S214:S277" si="82">-IF(O214&lt;=$O$13,0,PPMT($O$14/12,O214-$O$13,$O$12*12,$O$10))</f>
        <v>0</v>
      </c>
      <c r="T214" s="1287">
        <f t="shared" ref="T214:T277" si="83">IF(O214&lt;=$O$13,$O$14/12*$O$10,-IPMT($O$14/12,O214-$O$13,$O$12*12,$O$10))</f>
        <v>0</v>
      </c>
      <c r="U214" s="1287">
        <f t="shared" si="69"/>
        <v>0</v>
      </c>
      <c r="V214" s="1287">
        <f>SUM($T$20:T214)</f>
        <v>0</v>
      </c>
      <c r="W214" s="1287">
        <f>SUM($S$20:S214)</f>
        <v>0</v>
      </c>
      <c r="X214" s="1288"/>
      <c r="Y214" s="1288"/>
      <c r="Z214" s="47">
        <f t="shared" si="76"/>
        <v>20</v>
      </c>
      <c r="AA214" s="45">
        <f t="shared" si="70"/>
        <v>194</v>
      </c>
      <c r="AB214" s="1265">
        <f t="shared" ref="AB214:AB277" si="84">EOMONTH(AB213,1)</f>
        <v>52656</v>
      </c>
      <c r="AC214" s="1287">
        <f t="shared" ref="AC214:AC277" si="85">IF(AB214=$AA$8,$AA$10,AG213)</f>
        <v>0</v>
      </c>
      <c r="AD214" s="1287">
        <f t="shared" ref="AD214:AD277" si="86">AE214+AF214</f>
        <v>0</v>
      </c>
      <c r="AE214" s="1287">
        <f t="shared" ref="AE214:AE277" si="87">-IF(AA214&lt;=$AA$13,0,PPMT($AA$14/12,AA214-$AA$13,$AA$12*12,$AA$10))</f>
        <v>0</v>
      </c>
      <c r="AF214" s="1287">
        <f t="shared" ref="AF214:AF277" si="88">IF(AA214&lt;=$AA$13,$AA$14/12*$AA$10,-IPMT($AA$14/12,AA214-$AA$13,$AA$12*12,$AA$10))</f>
        <v>0</v>
      </c>
      <c r="AG214" s="1287">
        <f t="shared" si="71"/>
        <v>0</v>
      </c>
      <c r="AH214" s="1287">
        <f>SUM($AF$20:AF214)</f>
        <v>0</v>
      </c>
      <c r="AI214" s="1287">
        <f>SUM($AE$20:AE214)</f>
        <v>0</v>
      </c>
    </row>
    <row r="215" spans="2:35">
      <c r="B215" s="47">
        <f t="shared" ref="B215:B278" si="89">ROUNDUP(C215/12,0)</f>
        <v>17</v>
      </c>
      <c r="C215" s="45">
        <f t="shared" ref="C215:C278" si="90">C214+1</f>
        <v>195</v>
      </c>
      <c r="D215" s="1265">
        <f t="shared" si="77"/>
        <v>51591</v>
      </c>
      <c r="E215" s="1287">
        <f t="shared" si="72"/>
        <v>3304172.042944734</v>
      </c>
      <c r="F215" s="1287">
        <f t="shared" si="78"/>
        <v>26979.773631873853</v>
      </c>
      <c r="G215" s="1287">
        <f t="shared" si="73"/>
        <v>10458.913417150188</v>
      </c>
      <c r="H215" s="1287">
        <f t="shared" si="74"/>
        <v>16520.860214723667</v>
      </c>
      <c r="I215" s="1287">
        <f t="shared" ref="I215:I278" si="91">E215-G215</f>
        <v>3293713.1295275837</v>
      </c>
      <c r="J215" s="1287">
        <f>SUM($H$20:H215)</f>
        <v>3947254.4205780122</v>
      </c>
      <c r="K215" s="1287">
        <f>SUM($G$20:G215)</f>
        <v>1206286.8704724165</v>
      </c>
      <c r="L215" s="1288"/>
      <c r="N215" s="47">
        <f t="shared" si="75"/>
        <v>18</v>
      </c>
      <c r="O215" s="45">
        <f t="shared" ref="O215:O278" si="92">O214+1</f>
        <v>195</v>
      </c>
      <c r="P215" s="1265">
        <f t="shared" si="79"/>
        <v>51956</v>
      </c>
      <c r="Q215" s="1287">
        <f t="shared" si="80"/>
        <v>0</v>
      </c>
      <c r="R215" s="1287">
        <f t="shared" si="81"/>
        <v>0</v>
      </c>
      <c r="S215" s="1287">
        <f t="shared" si="82"/>
        <v>0</v>
      </c>
      <c r="T215" s="1287">
        <f t="shared" si="83"/>
        <v>0</v>
      </c>
      <c r="U215" s="1287">
        <f t="shared" ref="U215:U278" si="93">Q215-S215</f>
        <v>0</v>
      </c>
      <c r="V215" s="1287">
        <f>SUM($T$20:T215)</f>
        <v>0</v>
      </c>
      <c r="W215" s="1287">
        <f>SUM($S$20:S215)</f>
        <v>0</v>
      </c>
      <c r="X215" s="1288"/>
      <c r="Y215" s="1288"/>
      <c r="Z215" s="47">
        <f t="shared" si="76"/>
        <v>20</v>
      </c>
      <c r="AA215" s="45">
        <f t="shared" ref="AA215:AA278" si="94">AA214+1</f>
        <v>195</v>
      </c>
      <c r="AB215" s="1265">
        <f t="shared" si="84"/>
        <v>52687</v>
      </c>
      <c r="AC215" s="1287">
        <f t="shared" si="85"/>
        <v>0</v>
      </c>
      <c r="AD215" s="1287">
        <f t="shared" si="86"/>
        <v>0</v>
      </c>
      <c r="AE215" s="1287">
        <f t="shared" si="87"/>
        <v>0</v>
      </c>
      <c r="AF215" s="1287">
        <f t="shared" si="88"/>
        <v>0</v>
      </c>
      <c r="AG215" s="1287">
        <f t="shared" ref="AG215:AG278" si="95">AC215-AE215</f>
        <v>0</v>
      </c>
      <c r="AH215" s="1287">
        <f>SUM($AF$20:AF215)</f>
        <v>0</v>
      </c>
      <c r="AI215" s="1287">
        <f>SUM($AE$20:AE215)</f>
        <v>0</v>
      </c>
    </row>
    <row r="216" spans="2:35">
      <c r="B216" s="47">
        <f t="shared" si="89"/>
        <v>17</v>
      </c>
      <c r="C216" s="45">
        <f t="shared" si="90"/>
        <v>196</v>
      </c>
      <c r="D216" s="1265">
        <f t="shared" si="77"/>
        <v>51621</v>
      </c>
      <c r="E216" s="1287">
        <f t="shared" si="72"/>
        <v>3293713.1295275837</v>
      </c>
      <c r="F216" s="1287">
        <f t="shared" si="78"/>
        <v>26979.77363187385</v>
      </c>
      <c r="G216" s="1287">
        <f t="shared" si="73"/>
        <v>10511.207984235938</v>
      </c>
      <c r="H216" s="1287">
        <f t="shared" si="74"/>
        <v>16468.565647637912</v>
      </c>
      <c r="I216" s="1287">
        <f t="shared" si="91"/>
        <v>3283201.9215433476</v>
      </c>
      <c r="J216" s="1287">
        <f>SUM($H$20:H216)</f>
        <v>3963722.9862256502</v>
      </c>
      <c r="K216" s="1287">
        <f>SUM($G$20:G216)</f>
        <v>1216798.0784566524</v>
      </c>
      <c r="L216" s="1288"/>
      <c r="N216" s="47">
        <f t="shared" si="75"/>
        <v>18</v>
      </c>
      <c r="O216" s="45">
        <f t="shared" si="92"/>
        <v>196</v>
      </c>
      <c r="P216" s="1265">
        <f t="shared" si="79"/>
        <v>51986</v>
      </c>
      <c r="Q216" s="1287">
        <f t="shared" si="80"/>
        <v>0</v>
      </c>
      <c r="R216" s="1287">
        <f t="shared" si="81"/>
        <v>0</v>
      </c>
      <c r="S216" s="1287">
        <f t="shared" si="82"/>
        <v>0</v>
      </c>
      <c r="T216" s="1287">
        <f t="shared" si="83"/>
        <v>0</v>
      </c>
      <c r="U216" s="1287">
        <f t="shared" si="93"/>
        <v>0</v>
      </c>
      <c r="V216" s="1287">
        <f>SUM($T$20:T216)</f>
        <v>0</v>
      </c>
      <c r="W216" s="1287">
        <f>SUM($S$20:S216)</f>
        <v>0</v>
      </c>
      <c r="X216" s="1288"/>
      <c r="Y216" s="1288"/>
      <c r="Z216" s="47">
        <f t="shared" si="76"/>
        <v>20</v>
      </c>
      <c r="AA216" s="45">
        <f t="shared" si="94"/>
        <v>196</v>
      </c>
      <c r="AB216" s="1265">
        <f t="shared" si="84"/>
        <v>52717</v>
      </c>
      <c r="AC216" s="1287">
        <f t="shared" si="85"/>
        <v>0</v>
      </c>
      <c r="AD216" s="1287">
        <f t="shared" si="86"/>
        <v>0</v>
      </c>
      <c r="AE216" s="1287">
        <f t="shared" si="87"/>
        <v>0</v>
      </c>
      <c r="AF216" s="1287">
        <f t="shared" si="88"/>
        <v>0</v>
      </c>
      <c r="AG216" s="1287">
        <f t="shared" si="95"/>
        <v>0</v>
      </c>
      <c r="AH216" s="1287">
        <f>SUM($AF$20:AF216)</f>
        <v>0</v>
      </c>
      <c r="AI216" s="1287">
        <f>SUM($AE$20:AE216)</f>
        <v>0</v>
      </c>
    </row>
    <row r="217" spans="2:35">
      <c r="B217" s="47">
        <f t="shared" si="89"/>
        <v>17</v>
      </c>
      <c r="C217" s="45">
        <f t="shared" si="90"/>
        <v>197</v>
      </c>
      <c r="D217" s="1265">
        <f t="shared" si="77"/>
        <v>51652</v>
      </c>
      <c r="E217" s="1287">
        <f t="shared" si="72"/>
        <v>3283201.9215433476</v>
      </c>
      <c r="F217" s="1287">
        <f t="shared" si="78"/>
        <v>26979.773631873853</v>
      </c>
      <c r="G217" s="1287">
        <f t="shared" si="73"/>
        <v>10563.764024157119</v>
      </c>
      <c r="H217" s="1287">
        <f t="shared" si="74"/>
        <v>16416.009607716733</v>
      </c>
      <c r="I217" s="1287">
        <f t="shared" si="91"/>
        <v>3272638.1575191906</v>
      </c>
      <c r="J217" s="1287">
        <f>SUM($H$20:H217)</f>
        <v>3980138.9958333671</v>
      </c>
      <c r="K217" s="1287">
        <f>SUM($G$20:G217)</f>
        <v>1227361.8424808094</v>
      </c>
      <c r="L217" s="1288"/>
      <c r="N217" s="47">
        <f t="shared" si="75"/>
        <v>18</v>
      </c>
      <c r="O217" s="45">
        <f t="shared" si="92"/>
        <v>197</v>
      </c>
      <c r="P217" s="1265">
        <f t="shared" si="79"/>
        <v>52017</v>
      </c>
      <c r="Q217" s="1287">
        <f t="shared" si="80"/>
        <v>0</v>
      </c>
      <c r="R217" s="1287">
        <f t="shared" si="81"/>
        <v>0</v>
      </c>
      <c r="S217" s="1287">
        <f t="shared" si="82"/>
        <v>0</v>
      </c>
      <c r="T217" s="1287">
        <f t="shared" si="83"/>
        <v>0</v>
      </c>
      <c r="U217" s="1287">
        <f t="shared" si="93"/>
        <v>0</v>
      </c>
      <c r="V217" s="1287">
        <f>SUM($T$20:T217)</f>
        <v>0</v>
      </c>
      <c r="W217" s="1287">
        <f>SUM($S$20:S217)</f>
        <v>0</v>
      </c>
      <c r="X217" s="1288"/>
      <c r="Y217" s="1288"/>
      <c r="Z217" s="47">
        <f t="shared" si="76"/>
        <v>20</v>
      </c>
      <c r="AA217" s="45">
        <f t="shared" si="94"/>
        <v>197</v>
      </c>
      <c r="AB217" s="1265">
        <f t="shared" si="84"/>
        <v>52748</v>
      </c>
      <c r="AC217" s="1287">
        <f t="shared" si="85"/>
        <v>0</v>
      </c>
      <c r="AD217" s="1287">
        <f t="shared" si="86"/>
        <v>0</v>
      </c>
      <c r="AE217" s="1287">
        <f t="shared" si="87"/>
        <v>0</v>
      </c>
      <c r="AF217" s="1287">
        <f t="shared" si="88"/>
        <v>0</v>
      </c>
      <c r="AG217" s="1287">
        <f t="shared" si="95"/>
        <v>0</v>
      </c>
      <c r="AH217" s="1287">
        <f>SUM($AF$20:AF217)</f>
        <v>0</v>
      </c>
      <c r="AI217" s="1287">
        <f>SUM($AE$20:AE217)</f>
        <v>0</v>
      </c>
    </row>
    <row r="218" spans="2:35">
      <c r="B218" s="47">
        <f t="shared" si="89"/>
        <v>17</v>
      </c>
      <c r="C218" s="45">
        <f t="shared" si="90"/>
        <v>198</v>
      </c>
      <c r="D218" s="1265">
        <f t="shared" si="77"/>
        <v>51682</v>
      </c>
      <c r="E218" s="1287">
        <f t="shared" si="72"/>
        <v>3272638.1575191906</v>
      </c>
      <c r="F218" s="1287">
        <f t="shared" si="78"/>
        <v>26979.773631873853</v>
      </c>
      <c r="G218" s="1287">
        <f t="shared" si="73"/>
        <v>10616.582844277907</v>
      </c>
      <c r="H218" s="1287">
        <f t="shared" si="74"/>
        <v>16363.190787595946</v>
      </c>
      <c r="I218" s="1287">
        <f t="shared" si="91"/>
        <v>3262021.5746749127</v>
      </c>
      <c r="J218" s="1287">
        <f>SUM($H$20:H218)</f>
        <v>3996502.1866209633</v>
      </c>
      <c r="K218" s="1287">
        <f>SUM($G$20:G218)</f>
        <v>1237978.4253250873</v>
      </c>
      <c r="L218" s="1288"/>
      <c r="N218" s="47">
        <f t="shared" si="75"/>
        <v>18</v>
      </c>
      <c r="O218" s="45">
        <f t="shared" si="92"/>
        <v>198</v>
      </c>
      <c r="P218" s="1265">
        <f t="shared" si="79"/>
        <v>52047</v>
      </c>
      <c r="Q218" s="1287">
        <f t="shared" si="80"/>
        <v>0</v>
      </c>
      <c r="R218" s="1287">
        <f t="shared" si="81"/>
        <v>0</v>
      </c>
      <c r="S218" s="1287">
        <f t="shared" si="82"/>
        <v>0</v>
      </c>
      <c r="T218" s="1287">
        <f t="shared" si="83"/>
        <v>0</v>
      </c>
      <c r="U218" s="1287">
        <f t="shared" si="93"/>
        <v>0</v>
      </c>
      <c r="V218" s="1287">
        <f>SUM($T$20:T218)</f>
        <v>0</v>
      </c>
      <c r="W218" s="1287">
        <f>SUM($S$20:S218)</f>
        <v>0</v>
      </c>
      <c r="X218" s="1288"/>
      <c r="Y218" s="1288"/>
      <c r="Z218" s="47">
        <f t="shared" si="76"/>
        <v>20</v>
      </c>
      <c r="AA218" s="45">
        <f t="shared" si="94"/>
        <v>198</v>
      </c>
      <c r="AB218" s="1265">
        <f t="shared" si="84"/>
        <v>52778</v>
      </c>
      <c r="AC218" s="1287">
        <f t="shared" si="85"/>
        <v>0</v>
      </c>
      <c r="AD218" s="1287">
        <f t="shared" si="86"/>
        <v>0</v>
      </c>
      <c r="AE218" s="1287">
        <f t="shared" si="87"/>
        <v>0</v>
      </c>
      <c r="AF218" s="1287">
        <f t="shared" si="88"/>
        <v>0</v>
      </c>
      <c r="AG218" s="1287">
        <f t="shared" si="95"/>
        <v>0</v>
      </c>
      <c r="AH218" s="1287">
        <f>SUM($AF$20:AF218)</f>
        <v>0</v>
      </c>
      <c r="AI218" s="1287">
        <f>SUM($AE$20:AE218)</f>
        <v>0</v>
      </c>
    </row>
    <row r="219" spans="2:35">
      <c r="B219" s="47">
        <f t="shared" si="89"/>
        <v>17</v>
      </c>
      <c r="C219" s="45">
        <f t="shared" si="90"/>
        <v>199</v>
      </c>
      <c r="D219" s="1265">
        <f t="shared" si="77"/>
        <v>51713</v>
      </c>
      <c r="E219" s="1287">
        <f t="shared" si="72"/>
        <v>3262021.5746749127</v>
      </c>
      <c r="F219" s="1287">
        <f t="shared" si="78"/>
        <v>26979.773631873846</v>
      </c>
      <c r="G219" s="1287">
        <f t="shared" si="73"/>
        <v>10669.665758499294</v>
      </c>
      <c r="H219" s="1287">
        <f t="shared" si="74"/>
        <v>16310.107873374554</v>
      </c>
      <c r="I219" s="1287">
        <f t="shared" si="91"/>
        <v>3251351.9089164133</v>
      </c>
      <c r="J219" s="1287">
        <f>SUM($H$20:H219)</f>
        <v>4012812.2944943379</v>
      </c>
      <c r="K219" s="1287">
        <f>SUM($G$20:G219)</f>
        <v>1248648.0910835867</v>
      </c>
      <c r="L219" s="1288"/>
      <c r="N219" s="47">
        <f t="shared" si="75"/>
        <v>18</v>
      </c>
      <c r="O219" s="45">
        <f t="shared" si="92"/>
        <v>199</v>
      </c>
      <c r="P219" s="1265">
        <f t="shared" si="79"/>
        <v>52078</v>
      </c>
      <c r="Q219" s="1287">
        <f t="shared" si="80"/>
        <v>0</v>
      </c>
      <c r="R219" s="1287">
        <f t="shared" si="81"/>
        <v>0</v>
      </c>
      <c r="S219" s="1287">
        <f t="shared" si="82"/>
        <v>0</v>
      </c>
      <c r="T219" s="1287">
        <f t="shared" si="83"/>
        <v>0</v>
      </c>
      <c r="U219" s="1287">
        <f t="shared" si="93"/>
        <v>0</v>
      </c>
      <c r="V219" s="1287">
        <f>SUM($T$20:T219)</f>
        <v>0</v>
      </c>
      <c r="W219" s="1287">
        <f>SUM($S$20:S219)</f>
        <v>0</v>
      </c>
      <c r="X219" s="1288"/>
      <c r="Y219" s="1288"/>
      <c r="Z219" s="47">
        <f t="shared" si="76"/>
        <v>20</v>
      </c>
      <c r="AA219" s="45">
        <f t="shared" si="94"/>
        <v>199</v>
      </c>
      <c r="AB219" s="1265">
        <f t="shared" si="84"/>
        <v>52809</v>
      </c>
      <c r="AC219" s="1287">
        <f t="shared" si="85"/>
        <v>0</v>
      </c>
      <c r="AD219" s="1287">
        <f t="shared" si="86"/>
        <v>0</v>
      </c>
      <c r="AE219" s="1287">
        <f t="shared" si="87"/>
        <v>0</v>
      </c>
      <c r="AF219" s="1287">
        <f t="shared" si="88"/>
        <v>0</v>
      </c>
      <c r="AG219" s="1287">
        <f t="shared" si="95"/>
        <v>0</v>
      </c>
      <c r="AH219" s="1287">
        <f>SUM($AF$20:AF219)</f>
        <v>0</v>
      </c>
      <c r="AI219" s="1287">
        <f>SUM($AE$20:AE219)</f>
        <v>0</v>
      </c>
    </row>
    <row r="220" spans="2:35">
      <c r="B220" s="47">
        <f t="shared" si="89"/>
        <v>17</v>
      </c>
      <c r="C220" s="45">
        <f t="shared" si="90"/>
        <v>200</v>
      </c>
      <c r="D220" s="1265">
        <f t="shared" si="77"/>
        <v>51744</v>
      </c>
      <c r="E220" s="1287">
        <f t="shared" si="72"/>
        <v>3251351.9089164133</v>
      </c>
      <c r="F220" s="1287">
        <f t="shared" si="78"/>
        <v>26979.773631873853</v>
      </c>
      <c r="G220" s="1287">
        <f t="shared" si="73"/>
        <v>10723.014087291791</v>
      </c>
      <c r="H220" s="1287">
        <f t="shared" si="74"/>
        <v>16256.759544582063</v>
      </c>
      <c r="I220" s="1287">
        <f t="shared" si="91"/>
        <v>3240628.8948291214</v>
      </c>
      <c r="J220" s="1287">
        <f>SUM($H$20:H220)</f>
        <v>4029069.05403892</v>
      </c>
      <c r="K220" s="1287">
        <f>SUM($G$20:G220)</f>
        <v>1259371.1051708786</v>
      </c>
      <c r="L220" s="1288"/>
      <c r="N220" s="47">
        <f t="shared" si="75"/>
        <v>18</v>
      </c>
      <c r="O220" s="45">
        <f t="shared" si="92"/>
        <v>200</v>
      </c>
      <c r="P220" s="1265">
        <f t="shared" si="79"/>
        <v>52109</v>
      </c>
      <c r="Q220" s="1287">
        <f t="shared" si="80"/>
        <v>0</v>
      </c>
      <c r="R220" s="1287">
        <f t="shared" si="81"/>
        <v>0</v>
      </c>
      <c r="S220" s="1287">
        <f t="shared" si="82"/>
        <v>0</v>
      </c>
      <c r="T220" s="1287">
        <f t="shared" si="83"/>
        <v>0</v>
      </c>
      <c r="U220" s="1287">
        <f t="shared" si="93"/>
        <v>0</v>
      </c>
      <c r="V220" s="1287">
        <f>SUM($T$20:T220)</f>
        <v>0</v>
      </c>
      <c r="W220" s="1287">
        <f>SUM($S$20:S220)</f>
        <v>0</v>
      </c>
      <c r="X220" s="1288"/>
      <c r="Y220" s="1288"/>
      <c r="Z220" s="47">
        <f t="shared" si="76"/>
        <v>20</v>
      </c>
      <c r="AA220" s="45">
        <f t="shared" si="94"/>
        <v>200</v>
      </c>
      <c r="AB220" s="1265">
        <f t="shared" si="84"/>
        <v>52840</v>
      </c>
      <c r="AC220" s="1287">
        <f t="shared" si="85"/>
        <v>0</v>
      </c>
      <c r="AD220" s="1287">
        <f t="shared" si="86"/>
        <v>0</v>
      </c>
      <c r="AE220" s="1287">
        <f t="shared" si="87"/>
        <v>0</v>
      </c>
      <c r="AF220" s="1287">
        <f t="shared" si="88"/>
        <v>0</v>
      </c>
      <c r="AG220" s="1287">
        <f t="shared" si="95"/>
        <v>0</v>
      </c>
      <c r="AH220" s="1287">
        <f>SUM($AF$20:AF220)</f>
        <v>0</v>
      </c>
      <c r="AI220" s="1287">
        <f>SUM($AE$20:AE220)</f>
        <v>0</v>
      </c>
    </row>
    <row r="221" spans="2:35">
      <c r="B221" s="47">
        <f t="shared" si="89"/>
        <v>17</v>
      </c>
      <c r="C221" s="45">
        <f t="shared" si="90"/>
        <v>201</v>
      </c>
      <c r="D221" s="1265">
        <f t="shared" si="77"/>
        <v>51774</v>
      </c>
      <c r="E221" s="1287">
        <f t="shared" si="72"/>
        <v>3240628.8948291214</v>
      </c>
      <c r="F221" s="1287">
        <f t="shared" si="78"/>
        <v>26979.773631873853</v>
      </c>
      <c r="G221" s="1287">
        <f t="shared" si="73"/>
        <v>10776.629157728252</v>
      </c>
      <c r="H221" s="1287">
        <f t="shared" si="74"/>
        <v>16203.144474145603</v>
      </c>
      <c r="I221" s="1287">
        <f t="shared" si="91"/>
        <v>3229852.2656713934</v>
      </c>
      <c r="J221" s="1287">
        <f>SUM($H$20:H221)</f>
        <v>4045272.1985130655</v>
      </c>
      <c r="K221" s="1287">
        <f>SUM($G$20:G221)</f>
        <v>1270147.7343286069</v>
      </c>
      <c r="L221" s="1288"/>
      <c r="N221" s="47">
        <f t="shared" si="75"/>
        <v>18</v>
      </c>
      <c r="O221" s="45">
        <f t="shared" si="92"/>
        <v>201</v>
      </c>
      <c r="P221" s="1265">
        <f t="shared" si="79"/>
        <v>52139</v>
      </c>
      <c r="Q221" s="1287">
        <f t="shared" si="80"/>
        <v>0</v>
      </c>
      <c r="R221" s="1287">
        <f t="shared" si="81"/>
        <v>0</v>
      </c>
      <c r="S221" s="1287">
        <f t="shared" si="82"/>
        <v>0</v>
      </c>
      <c r="T221" s="1287">
        <f t="shared" si="83"/>
        <v>0</v>
      </c>
      <c r="U221" s="1287">
        <f t="shared" si="93"/>
        <v>0</v>
      </c>
      <c r="V221" s="1287">
        <f>SUM($T$20:T221)</f>
        <v>0</v>
      </c>
      <c r="W221" s="1287">
        <f>SUM($S$20:S221)</f>
        <v>0</v>
      </c>
      <c r="X221" s="1288"/>
      <c r="Y221" s="1288"/>
      <c r="Z221" s="47">
        <f t="shared" si="76"/>
        <v>20</v>
      </c>
      <c r="AA221" s="45">
        <f t="shared" si="94"/>
        <v>201</v>
      </c>
      <c r="AB221" s="1265">
        <f t="shared" si="84"/>
        <v>52870</v>
      </c>
      <c r="AC221" s="1287">
        <f t="shared" si="85"/>
        <v>0</v>
      </c>
      <c r="AD221" s="1287">
        <f t="shared" si="86"/>
        <v>0</v>
      </c>
      <c r="AE221" s="1287">
        <f t="shared" si="87"/>
        <v>0</v>
      </c>
      <c r="AF221" s="1287">
        <f t="shared" si="88"/>
        <v>0</v>
      </c>
      <c r="AG221" s="1287">
        <f t="shared" si="95"/>
        <v>0</v>
      </c>
      <c r="AH221" s="1287">
        <f>SUM($AF$20:AF221)</f>
        <v>0</v>
      </c>
      <c r="AI221" s="1287">
        <f>SUM($AE$20:AE221)</f>
        <v>0</v>
      </c>
    </row>
    <row r="222" spans="2:35">
      <c r="B222" s="47">
        <f t="shared" si="89"/>
        <v>17</v>
      </c>
      <c r="C222" s="45">
        <f t="shared" si="90"/>
        <v>202</v>
      </c>
      <c r="D222" s="1265">
        <f t="shared" si="77"/>
        <v>51805</v>
      </c>
      <c r="E222" s="1287">
        <f t="shared" si="72"/>
        <v>3229852.2656713934</v>
      </c>
      <c r="F222" s="1287">
        <f t="shared" si="78"/>
        <v>26979.773631873853</v>
      </c>
      <c r="G222" s="1287">
        <f t="shared" si="73"/>
        <v>10830.512303516893</v>
      </c>
      <c r="H222" s="1287">
        <f t="shared" si="74"/>
        <v>16149.261328356961</v>
      </c>
      <c r="I222" s="1287">
        <f t="shared" si="91"/>
        <v>3219021.7533678766</v>
      </c>
      <c r="J222" s="1287">
        <f>SUM($H$20:H222)</f>
        <v>4061421.4598414223</v>
      </c>
      <c r="K222" s="1287">
        <f>SUM($G$20:G222)</f>
        <v>1280978.2466321238</v>
      </c>
      <c r="L222" s="1288"/>
      <c r="N222" s="47">
        <f t="shared" si="75"/>
        <v>18</v>
      </c>
      <c r="O222" s="45">
        <f t="shared" si="92"/>
        <v>202</v>
      </c>
      <c r="P222" s="1265">
        <f t="shared" si="79"/>
        <v>52170</v>
      </c>
      <c r="Q222" s="1287">
        <f t="shared" si="80"/>
        <v>0</v>
      </c>
      <c r="R222" s="1287">
        <f t="shared" si="81"/>
        <v>0</v>
      </c>
      <c r="S222" s="1287">
        <f t="shared" si="82"/>
        <v>0</v>
      </c>
      <c r="T222" s="1287">
        <f t="shared" si="83"/>
        <v>0</v>
      </c>
      <c r="U222" s="1287">
        <f t="shared" si="93"/>
        <v>0</v>
      </c>
      <c r="V222" s="1287">
        <f>SUM($T$20:T222)</f>
        <v>0</v>
      </c>
      <c r="W222" s="1287">
        <f>SUM($S$20:S222)</f>
        <v>0</v>
      </c>
      <c r="X222" s="1288"/>
      <c r="Y222" s="1288"/>
      <c r="Z222" s="47">
        <f t="shared" si="76"/>
        <v>20</v>
      </c>
      <c r="AA222" s="45">
        <f t="shared" si="94"/>
        <v>202</v>
      </c>
      <c r="AB222" s="1265">
        <f t="shared" si="84"/>
        <v>52901</v>
      </c>
      <c r="AC222" s="1287">
        <f t="shared" si="85"/>
        <v>0</v>
      </c>
      <c r="AD222" s="1287">
        <f t="shared" si="86"/>
        <v>0</v>
      </c>
      <c r="AE222" s="1287">
        <f t="shared" si="87"/>
        <v>0</v>
      </c>
      <c r="AF222" s="1287">
        <f t="shared" si="88"/>
        <v>0</v>
      </c>
      <c r="AG222" s="1287">
        <f t="shared" si="95"/>
        <v>0</v>
      </c>
      <c r="AH222" s="1287">
        <f>SUM($AF$20:AF222)</f>
        <v>0</v>
      </c>
      <c r="AI222" s="1287">
        <f>SUM($AE$20:AE222)</f>
        <v>0</v>
      </c>
    </row>
    <row r="223" spans="2:35">
      <c r="B223" s="47">
        <f t="shared" si="89"/>
        <v>17</v>
      </c>
      <c r="C223" s="45">
        <f t="shared" si="90"/>
        <v>203</v>
      </c>
      <c r="D223" s="1265">
        <f t="shared" si="77"/>
        <v>51835</v>
      </c>
      <c r="E223" s="1287">
        <f t="shared" si="72"/>
        <v>3219021.7533678766</v>
      </c>
      <c r="F223" s="1287">
        <f t="shared" si="78"/>
        <v>26979.77363187385</v>
      </c>
      <c r="G223" s="1287">
        <f t="shared" si="73"/>
        <v>10884.664865034476</v>
      </c>
      <c r="H223" s="1287">
        <f t="shared" si="74"/>
        <v>16095.108766839374</v>
      </c>
      <c r="I223" s="1287">
        <f t="shared" si="91"/>
        <v>3208137.088502842</v>
      </c>
      <c r="J223" s="1287">
        <f>SUM($H$20:H223)</f>
        <v>4077516.5686082616</v>
      </c>
      <c r="K223" s="1287">
        <f>SUM($G$20:G223)</f>
        <v>1291862.9114971582</v>
      </c>
      <c r="L223" s="1288"/>
      <c r="N223" s="47">
        <f t="shared" si="75"/>
        <v>18</v>
      </c>
      <c r="O223" s="45">
        <f t="shared" si="92"/>
        <v>203</v>
      </c>
      <c r="P223" s="1265">
        <f t="shared" si="79"/>
        <v>52200</v>
      </c>
      <c r="Q223" s="1287">
        <f t="shared" si="80"/>
        <v>0</v>
      </c>
      <c r="R223" s="1287">
        <f t="shared" si="81"/>
        <v>0</v>
      </c>
      <c r="S223" s="1287">
        <f t="shared" si="82"/>
        <v>0</v>
      </c>
      <c r="T223" s="1287">
        <f t="shared" si="83"/>
        <v>0</v>
      </c>
      <c r="U223" s="1287">
        <f t="shared" si="93"/>
        <v>0</v>
      </c>
      <c r="V223" s="1287">
        <f>SUM($T$20:T223)</f>
        <v>0</v>
      </c>
      <c r="W223" s="1287">
        <f>SUM($S$20:S223)</f>
        <v>0</v>
      </c>
      <c r="X223" s="1288"/>
      <c r="Y223" s="1288"/>
      <c r="Z223" s="47">
        <f t="shared" si="76"/>
        <v>20</v>
      </c>
      <c r="AA223" s="45">
        <f t="shared" si="94"/>
        <v>203</v>
      </c>
      <c r="AB223" s="1265">
        <f t="shared" si="84"/>
        <v>52931</v>
      </c>
      <c r="AC223" s="1287">
        <f t="shared" si="85"/>
        <v>0</v>
      </c>
      <c r="AD223" s="1287">
        <f t="shared" si="86"/>
        <v>0</v>
      </c>
      <c r="AE223" s="1287">
        <f t="shared" si="87"/>
        <v>0</v>
      </c>
      <c r="AF223" s="1287">
        <f t="shared" si="88"/>
        <v>0</v>
      </c>
      <c r="AG223" s="1287">
        <f t="shared" si="95"/>
        <v>0</v>
      </c>
      <c r="AH223" s="1287">
        <f>SUM($AF$20:AF223)</f>
        <v>0</v>
      </c>
      <c r="AI223" s="1287">
        <f>SUM($AE$20:AE223)</f>
        <v>0</v>
      </c>
    </row>
    <row r="224" spans="2:35">
      <c r="B224" s="47">
        <f t="shared" si="89"/>
        <v>17</v>
      </c>
      <c r="C224" s="45">
        <f t="shared" si="90"/>
        <v>204</v>
      </c>
      <c r="D224" s="1265">
        <f t="shared" si="77"/>
        <v>51866</v>
      </c>
      <c r="E224" s="1287">
        <f t="shared" si="72"/>
        <v>3208137.088502842</v>
      </c>
      <c r="F224" s="1287">
        <f t="shared" si="78"/>
        <v>26979.773631873857</v>
      </c>
      <c r="G224" s="1287">
        <f t="shared" si="73"/>
        <v>10939.088189359651</v>
      </c>
      <c r="H224" s="1287">
        <f t="shared" si="74"/>
        <v>16040.685442514206</v>
      </c>
      <c r="I224" s="1287">
        <f t="shared" si="91"/>
        <v>3197198.0003134822</v>
      </c>
      <c r="J224" s="1287">
        <f>SUM($H$20:H224)</f>
        <v>4093557.2540507759</v>
      </c>
      <c r="K224" s="1287">
        <f>SUM($G$20:G224)</f>
        <v>1302801.999686518</v>
      </c>
      <c r="L224" s="1288"/>
      <c r="N224" s="47">
        <f t="shared" si="75"/>
        <v>18</v>
      </c>
      <c r="O224" s="45">
        <f t="shared" si="92"/>
        <v>204</v>
      </c>
      <c r="P224" s="1265">
        <f t="shared" si="79"/>
        <v>52231</v>
      </c>
      <c r="Q224" s="1287">
        <f t="shared" si="80"/>
        <v>0</v>
      </c>
      <c r="R224" s="1287">
        <f t="shared" si="81"/>
        <v>0</v>
      </c>
      <c r="S224" s="1287">
        <f t="shared" si="82"/>
        <v>0</v>
      </c>
      <c r="T224" s="1287">
        <f t="shared" si="83"/>
        <v>0</v>
      </c>
      <c r="U224" s="1287">
        <f t="shared" si="93"/>
        <v>0</v>
      </c>
      <c r="V224" s="1287">
        <f>SUM($T$20:T224)</f>
        <v>0</v>
      </c>
      <c r="W224" s="1287">
        <f>SUM($S$20:S224)</f>
        <v>0</v>
      </c>
      <c r="X224" s="1288"/>
      <c r="Y224" s="1288"/>
      <c r="Z224" s="47">
        <f t="shared" si="76"/>
        <v>20</v>
      </c>
      <c r="AA224" s="45">
        <f t="shared" si="94"/>
        <v>204</v>
      </c>
      <c r="AB224" s="1265">
        <f t="shared" si="84"/>
        <v>52962</v>
      </c>
      <c r="AC224" s="1287">
        <f t="shared" si="85"/>
        <v>0</v>
      </c>
      <c r="AD224" s="1287">
        <f t="shared" si="86"/>
        <v>0</v>
      </c>
      <c r="AE224" s="1287">
        <f t="shared" si="87"/>
        <v>0</v>
      </c>
      <c r="AF224" s="1287">
        <f t="shared" si="88"/>
        <v>0</v>
      </c>
      <c r="AG224" s="1287">
        <f t="shared" si="95"/>
        <v>0</v>
      </c>
      <c r="AH224" s="1287">
        <f>SUM($AF$20:AF224)</f>
        <v>0</v>
      </c>
      <c r="AI224" s="1287">
        <f>SUM($AE$20:AE224)</f>
        <v>0</v>
      </c>
    </row>
    <row r="225" spans="2:35">
      <c r="B225" s="47">
        <f t="shared" si="89"/>
        <v>18</v>
      </c>
      <c r="C225" s="45">
        <f t="shared" si="90"/>
        <v>205</v>
      </c>
      <c r="D225" s="1265">
        <f t="shared" si="77"/>
        <v>51897</v>
      </c>
      <c r="E225" s="1287">
        <f t="shared" si="72"/>
        <v>3197198.0003134822</v>
      </c>
      <c r="F225" s="1287">
        <f t="shared" si="78"/>
        <v>26979.773631873853</v>
      </c>
      <c r="G225" s="1287">
        <f t="shared" si="73"/>
        <v>10993.783630306447</v>
      </c>
      <c r="H225" s="1287">
        <f t="shared" si="74"/>
        <v>15985.990001567405</v>
      </c>
      <c r="I225" s="1287">
        <f t="shared" si="91"/>
        <v>3186204.2166831759</v>
      </c>
      <c r="J225" s="1287">
        <f>SUM($H$20:H225)</f>
        <v>4109543.2440523431</v>
      </c>
      <c r="K225" s="1287">
        <f>SUM($G$20:G225)</f>
        <v>1313795.7833168244</v>
      </c>
      <c r="L225" s="1288"/>
      <c r="N225" s="47">
        <f t="shared" si="75"/>
        <v>19</v>
      </c>
      <c r="O225" s="45">
        <f t="shared" si="92"/>
        <v>205</v>
      </c>
      <c r="P225" s="1265">
        <f t="shared" si="79"/>
        <v>52262</v>
      </c>
      <c r="Q225" s="1287">
        <f t="shared" si="80"/>
        <v>0</v>
      </c>
      <c r="R225" s="1287">
        <f t="shared" si="81"/>
        <v>0</v>
      </c>
      <c r="S225" s="1287">
        <f t="shared" si="82"/>
        <v>0</v>
      </c>
      <c r="T225" s="1287">
        <f t="shared" si="83"/>
        <v>0</v>
      </c>
      <c r="U225" s="1287">
        <f t="shared" si="93"/>
        <v>0</v>
      </c>
      <c r="V225" s="1287">
        <f>SUM($T$20:T225)</f>
        <v>0</v>
      </c>
      <c r="W225" s="1287">
        <f>SUM($S$20:S225)</f>
        <v>0</v>
      </c>
      <c r="X225" s="1288"/>
      <c r="Y225" s="1288"/>
      <c r="Z225" s="47">
        <f t="shared" si="76"/>
        <v>21</v>
      </c>
      <c r="AA225" s="45">
        <f t="shared" si="94"/>
        <v>205</v>
      </c>
      <c r="AB225" s="1265">
        <f t="shared" si="84"/>
        <v>52993</v>
      </c>
      <c r="AC225" s="1287">
        <f t="shared" si="85"/>
        <v>0</v>
      </c>
      <c r="AD225" s="1287">
        <f t="shared" si="86"/>
        <v>0</v>
      </c>
      <c r="AE225" s="1287">
        <f t="shared" si="87"/>
        <v>0</v>
      </c>
      <c r="AF225" s="1287">
        <f t="shared" si="88"/>
        <v>0</v>
      </c>
      <c r="AG225" s="1287">
        <f t="shared" si="95"/>
        <v>0</v>
      </c>
      <c r="AH225" s="1287">
        <f>SUM($AF$20:AF225)</f>
        <v>0</v>
      </c>
      <c r="AI225" s="1287">
        <f>SUM($AE$20:AE225)</f>
        <v>0</v>
      </c>
    </row>
    <row r="226" spans="2:35">
      <c r="B226" s="47">
        <f t="shared" si="89"/>
        <v>18</v>
      </c>
      <c r="C226" s="45">
        <f t="shared" si="90"/>
        <v>206</v>
      </c>
      <c r="D226" s="1265">
        <f t="shared" si="77"/>
        <v>51925</v>
      </c>
      <c r="E226" s="1287">
        <f t="shared" si="72"/>
        <v>3186204.2166831759</v>
      </c>
      <c r="F226" s="1287">
        <f t="shared" si="78"/>
        <v>26979.773631873853</v>
      </c>
      <c r="G226" s="1287">
        <f t="shared" si="73"/>
        <v>11048.752548457978</v>
      </c>
      <c r="H226" s="1287">
        <f t="shared" si="74"/>
        <v>15931.021083415875</v>
      </c>
      <c r="I226" s="1287">
        <f t="shared" si="91"/>
        <v>3175155.4641347178</v>
      </c>
      <c r="J226" s="1287">
        <f>SUM($H$20:H226)</f>
        <v>4125474.265135759</v>
      </c>
      <c r="K226" s="1287">
        <f>SUM($G$20:G226)</f>
        <v>1324844.5358652824</v>
      </c>
      <c r="L226" s="1288"/>
      <c r="N226" s="47">
        <f t="shared" si="75"/>
        <v>19</v>
      </c>
      <c r="O226" s="45">
        <f t="shared" si="92"/>
        <v>206</v>
      </c>
      <c r="P226" s="1265">
        <f t="shared" si="79"/>
        <v>52290</v>
      </c>
      <c r="Q226" s="1287">
        <f t="shared" si="80"/>
        <v>0</v>
      </c>
      <c r="R226" s="1287">
        <f t="shared" si="81"/>
        <v>0</v>
      </c>
      <c r="S226" s="1287">
        <f t="shared" si="82"/>
        <v>0</v>
      </c>
      <c r="T226" s="1287">
        <f t="shared" si="83"/>
        <v>0</v>
      </c>
      <c r="U226" s="1287">
        <f t="shared" si="93"/>
        <v>0</v>
      </c>
      <c r="V226" s="1287">
        <f>SUM($T$20:T226)</f>
        <v>0</v>
      </c>
      <c r="W226" s="1287">
        <f>SUM($S$20:S226)</f>
        <v>0</v>
      </c>
      <c r="X226" s="1288"/>
      <c r="Y226" s="1288"/>
      <c r="Z226" s="47">
        <f t="shared" si="76"/>
        <v>21</v>
      </c>
      <c r="AA226" s="45">
        <f t="shared" si="94"/>
        <v>206</v>
      </c>
      <c r="AB226" s="1265">
        <f t="shared" si="84"/>
        <v>53021</v>
      </c>
      <c r="AC226" s="1287">
        <f t="shared" si="85"/>
        <v>0</v>
      </c>
      <c r="AD226" s="1287">
        <f t="shared" si="86"/>
        <v>0</v>
      </c>
      <c r="AE226" s="1287">
        <f t="shared" si="87"/>
        <v>0</v>
      </c>
      <c r="AF226" s="1287">
        <f t="shared" si="88"/>
        <v>0</v>
      </c>
      <c r="AG226" s="1287">
        <f t="shared" si="95"/>
        <v>0</v>
      </c>
      <c r="AH226" s="1287">
        <f>SUM($AF$20:AF226)</f>
        <v>0</v>
      </c>
      <c r="AI226" s="1287">
        <f>SUM($AE$20:AE226)</f>
        <v>0</v>
      </c>
    </row>
    <row r="227" spans="2:35">
      <c r="B227" s="47">
        <f t="shared" si="89"/>
        <v>18</v>
      </c>
      <c r="C227" s="45">
        <f t="shared" si="90"/>
        <v>207</v>
      </c>
      <c r="D227" s="1265">
        <f t="shared" si="77"/>
        <v>51956</v>
      </c>
      <c r="E227" s="1287">
        <f t="shared" si="72"/>
        <v>3175155.4641347178</v>
      </c>
      <c r="F227" s="1287">
        <f t="shared" si="78"/>
        <v>26979.773631873857</v>
      </c>
      <c r="G227" s="1287">
        <f t="shared" si="73"/>
        <v>11103.996311200272</v>
      </c>
      <c r="H227" s="1287">
        <f t="shared" si="74"/>
        <v>15875.777320673586</v>
      </c>
      <c r="I227" s="1287">
        <f t="shared" si="91"/>
        <v>3164051.4678235175</v>
      </c>
      <c r="J227" s="1287">
        <f>SUM($H$20:H227)</f>
        <v>4141350.0424564327</v>
      </c>
      <c r="K227" s="1287">
        <f>SUM($G$20:G227)</f>
        <v>1335948.5321764827</v>
      </c>
      <c r="L227" s="1288"/>
      <c r="N227" s="47">
        <f t="shared" si="75"/>
        <v>19</v>
      </c>
      <c r="O227" s="45">
        <f t="shared" si="92"/>
        <v>207</v>
      </c>
      <c r="P227" s="1265">
        <f t="shared" si="79"/>
        <v>52321</v>
      </c>
      <c r="Q227" s="1287">
        <f t="shared" si="80"/>
        <v>0</v>
      </c>
      <c r="R227" s="1287">
        <f t="shared" si="81"/>
        <v>0</v>
      </c>
      <c r="S227" s="1287">
        <f t="shared" si="82"/>
        <v>0</v>
      </c>
      <c r="T227" s="1287">
        <f t="shared" si="83"/>
        <v>0</v>
      </c>
      <c r="U227" s="1287">
        <f t="shared" si="93"/>
        <v>0</v>
      </c>
      <c r="V227" s="1287">
        <f>SUM($T$20:T227)</f>
        <v>0</v>
      </c>
      <c r="W227" s="1287">
        <f>SUM($S$20:S227)</f>
        <v>0</v>
      </c>
      <c r="X227" s="1288"/>
      <c r="Y227" s="1288"/>
      <c r="Z227" s="47">
        <f t="shared" si="76"/>
        <v>21</v>
      </c>
      <c r="AA227" s="45">
        <f t="shared" si="94"/>
        <v>207</v>
      </c>
      <c r="AB227" s="1265">
        <f t="shared" si="84"/>
        <v>53052</v>
      </c>
      <c r="AC227" s="1287">
        <f t="shared" si="85"/>
        <v>0</v>
      </c>
      <c r="AD227" s="1287">
        <f t="shared" si="86"/>
        <v>0</v>
      </c>
      <c r="AE227" s="1287">
        <f t="shared" si="87"/>
        <v>0</v>
      </c>
      <c r="AF227" s="1287">
        <f t="shared" si="88"/>
        <v>0</v>
      </c>
      <c r="AG227" s="1287">
        <f t="shared" si="95"/>
        <v>0</v>
      </c>
      <c r="AH227" s="1287">
        <f>SUM($AF$20:AF227)</f>
        <v>0</v>
      </c>
      <c r="AI227" s="1287">
        <f>SUM($AE$20:AE227)</f>
        <v>0</v>
      </c>
    </row>
    <row r="228" spans="2:35">
      <c r="B228" s="47">
        <f t="shared" si="89"/>
        <v>18</v>
      </c>
      <c r="C228" s="45">
        <f t="shared" si="90"/>
        <v>208</v>
      </c>
      <c r="D228" s="1265">
        <f t="shared" si="77"/>
        <v>51986</v>
      </c>
      <c r="E228" s="1287">
        <f t="shared" si="72"/>
        <v>3164051.4678235175</v>
      </c>
      <c r="F228" s="1287">
        <f t="shared" si="78"/>
        <v>26979.773631873853</v>
      </c>
      <c r="G228" s="1287">
        <f t="shared" si="73"/>
        <v>11159.516292756271</v>
      </c>
      <c r="H228" s="1287">
        <f t="shared" si="74"/>
        <v>15820.257339117581</v>
      </c>
      <c r="I228" s="1287">
        <f t="shared" si="91"/>
        <v>3152891.9515307611</v>
      </c>
      <c r="J228" s="1287">
        <f>SUM($H$20:H228)</f>
        <v>4157170.2997955503</v>
      </c>
      <c r="K228" s="1287">
        <f>SUM($G$20:G228)</f>
        <v>1347108.0484692389</v>
      </c>
      <c r="L228" s="1288"/>
      <c r="N228" s="47">
        <f t="shared" si="75"/>
        <v>19</v>
      </c>
      <c r="O228" s="45">
        <f t="shared" si="92"/>
        <v>208</v>
      </c>
      <c r="P228" s="1265">
        <f t="shared" si="79"/>
        <v>52351</v>
      </c>
      <c r="Q228" s="1287">
        <f t="shared" si="80"/>
        <v>0</v>
      </c>
      <c r="R228" s="1287">
        <f t="shared" si="81"/>
        <v>0</v>
      </c>
      <c r="S228" s="1287">
        <f t="shared" si="82"/>
        <v>0</v>
      </c>
      <c r="T228" s="1287">
        <f t="shared" si="83"/>
        <v>0</v>
      </c>
      <c r="U228" s="1287">
        <f t="shared" si="93"/>
        <v>0</v>
      </c>
      <c r="V228" s="1287">
        <f>SUM($T$20:T228)</f>
        <v>0</v>
      </c>
      <c r="W228" s="1287">
        <f>SUM($S$20:S228)</f>
        <v>0</v>
      </c>
      <c r="X228" s="1288"/>
      <c r="Y228" s="1288"/>
      <c r="Z228" s="47">
        <f t="shared" si="76"/>
        <v>21</v>
      </c>
      <c r="AA228" s="45">
        <f t="shared" si="94"/>
        <v>208</v>
      </c>
      <c r="AB228" s="1265">
        <f t="shared" si="84"/>
        <v>53082</v>
      </c>
      <c r="AC228" s="1287">
        <f t="shared" si="85"/>
        <v>0</v>
      </c>
      <c r="AD228" s="1287">
        <f t="shared" si="86"/>
        <v>0</v>
      </c>
      <c r="AE228" s="1287">
        <f t="shared" si="87"/>
        <v>0</v>
      </c>
      <c r="AF228" s="1287">
        <f t="shared" si="88"/>
        <v>0</v>
      </c>
      <c r="AG228" s="1287">
        <f t="shared" si="95"/>
        <v>0</v>
      </c>
      <c r="AH228" s="1287">
        <f>SUM($AF$20:AF228)</f>
        <v>0</v>
      </c>
      <c r="AI228" s="1287">
        <f>SUM($AE$20:AE228)</f>
        <v>0</v>
      </c>
    </row>
    <row r="229" spans="2:35">
      <c r="B229" s="47">
        <f t="shared" si="89"/>
        <v>18</v>
      </c>
      <c r="C229" s="45">
        <f t="shared" si="90"/>
        <v>209</v>
      </c>
      <c r="D229" s="1265">
        <f t="shared" si="77"/>
        <v>52017</v>
      </c>
      <c r="E229" s="1287">
        <f t="shared" si="72"/>
        <v>3152891.9515307611</v>
      </c>
      <c r="F229" s="1287">
        <f t="shared" si="78"/>
        <v>26979.773631873853</v>
      </c>
      <c r="G229" s="1287">
        <f t="shared" si="73"/>
        <v>11215.313874220052</v>
      </c>
      <c r="H229" s="1287">
        <f t="shared" si="74"/>
        <v>15764.459757653802</v>
      </c>
      <c r="I229" s="1287">
        <f t="shared" si="91"/>
        <v>3141676.6376565411</v>
      </c>
      <c r="J229" s="1287">
        <f>SUM($H$20:H229)</f>
        <v>4172934.7595532043</v>
      </c>
      <c r="K229" s="1287">
        <f>SUM($G$20:G229)</f>
        <v>1358323.3623434589</v>
      </c>
      <c r="L229" s="1288"/>
      <c r="N229" s="47">
        <f t="shared" si="75"/>
        <v>19</v>
      </c>
      <c r="O229" s="45">
        <f t="shared" si="92"/>
        <v>209</v>
      </c>
      <c r="P229" s="1265">
        <f t="shared" si="79"/>
        <v>52382</v>
      </c>
      <c r="Q229" s="1287">
        <f t="shared" si="80"/>
        <v>0</v>
      </c>
      <c r="R229" s="1287">
        <f t="shared" si="81"/>
        <v>0</v>
      </c>
      <c r="S229" s="1287">
        <f t="shared" si="82"/>
        <v>0</v>
      </c>
      <c r="T229" s="1287">
        <f t="shared" si="83"/>
        <v>0</v>
      </c>
      <c r="U229" s="1287">
        <f t="shared" si="93"/>
        <v>0</v>
      </c>
      <c r="V229" s="1287">
        <f>SUM($T$20:T229)</f>
        <v>0</v>
      </c>
      <c r="W229" s="1287">
        <f>SUM($S$20:S229)</f>
        <v>0</v>
      </c>
      <c r="X229" s="1288"/>
      <c r="Y229" s="1288"/>
      <c r="Z229" s="47">
        <f t="shared" si="76"/>
        <v>21</v>
      </c>
      <c r="AA229" s="45">
        <f t="shared" si="94"/>
        <v>209</v>
      </c>
      <c r="AB229" s="1265">
        <f t="shared" si="84"/>
        <v>53113</v>
      </c>
      <c r="AC229" s="1287">
        <f t="shared" si="85"/>
        <v>0</v>
      </c>
      <c r="AD229" s="1287">
        <f t="shared" si="86"/>
        <v>0</v>
      </c>
      <c r="AE229" s="1287">
        <f t="shared" si="87"/>
        <v>0</v>
      </c>
      <c r="AF229" s="1287">
        <f t="shared" si="88"/>
        <v>0</v>
      </c>
      <c r="AG229" s="1287">
        <f t="shared" si="95"/>
        <v>0</v>
      </c>
      <c r="AH229" s="1287">
        <f>SUM($AF$20:AF229)</f>
        <v>0</v>
      </c>
      <c r="AI229" s="1287">
        <f>SUM($AE$20:AE229)</f>
        <v>0</v>
      </c>
    </row>
    <row r="230" spans="2:35">
      <c r="B230" s="47">
        <f t="shared" si="89"/>
        <v>18</v>
      </c>
      <c r="C230" s="45">
        <f t="shared" si="90"/>
        <v>210</v>
      </c>
      <c r="D230" s="1265">
        <f t="shared" si="77"/>
        <v>52047</v>
      </c>
      <c r="E230" s="1287">
        <f t="shared" si="72"/>
        <v>3141676.6376565411</v>
      </c>
      <c r="F230" s="1287">
        <f t="shared" si="78"/>
        <v>26979.773631873853</v>
      </c>
      <c r="G230" s="1287">
        <f t="shared" si="73"/>
        <v>11271.390443591152</v>
      </c>
      <c r="H230" s="1287">
        <f t="shared" si="74"/>
        <v>15708.383188282702</v>
      </c>
      <c r="I230" s="1287">
        <f t="shared" si="91"/>
        <v>3130405.2472129501</v>
      </c>
      <c r="J230" s="1287">
        <f>SUM($H$20:H230)</f>
        <v>4188643.1427414869</v>
      </c>
      <c r="K230" s="1287">
        <f>SUM($G$20:G230)</f>
        <v>1369594.7527870501</v>
      </c>
      <c r="L230" s="1288"/>
      <c r="N230" s="47">
        <f t="shared" si="75"/>
        <v>19</v>
      </c>
      <c r="O230" s="45">
        <f t="shared" si="92"/>
        <v>210</v>
      </c>
      <c r="P230" s="1265">
        <f t="shared" si="79"/>
        <v>52412</v>
      </c>
      <c r="Q230" s="1287">
        <f t="shared" si="80"/>
        <v>0</v>
      </c>
      <c r="R230" s="1287">
        <f t="shared" si="81"/>
        <v>0</v>
      </c>
      <c r="S230" s="1287">
        <f t="shared" si="82"/>
        <v>0</v>
      </c>
      <c r="T230" s="1287">
        <f t="shared" si="83"/>
        <v>0</v>
      </c>
      <c r="U230" s="1287">
        <f t="shared" si="93"/>
        <v>0</v>
      </c>
      <c r="V230" s="1287">
        <f>SUM($T$20:T230)</f>
        <v>0</v>
      </c>
      <c r="W230" s="1287">
        <f>SUM($S$20:S230)</f>
        <v>0</v>
      </c>
      <c r="X230" s="1288"/>
      <c r="Y230" s="1288"/>
      <c r="Z230" s="47">
        <f t="shared" si="76"/>
        <v>21</v>
      </c>
      <c r="AA230" s="45">
        <f t="shared" si="94"/>
        <v>210</v>
      </c>
      <c r="AB230" s="1265">
        <f t="shared" si="84"/>
        <v>53143</v>
      </c>
      <c r="AC230" s="1287">
        <f t="shared" si="85"/>
        <v>0</v>
      </c>
      <c r="AD230" s="1287">
        <f t="shared" si="86"/>
        <v>0</v>
      </c>
      <c r="AE230" s="1287">
        <f t="shared" si="87"/>
        <v>0</v>
      </c>
      <c r="AF230" s="1287">
        <f t="shared" si="88"/>
        <v>0</v>
      </c>
      <c r="AG230" s="1287">
        <f t="shared" si="95"/>
        <v>0</v>
      </c>
      <c r="AH230" s="1287">
        <f>SUM($AF$20:AF230)</f>
        <v>0</v>
      </c>
      <c r="AI230" s="1287">
        <f>SUM($AE$20:AE230)</f>
        <v>0</v>
      </c>
    </row>
    <row r="231" spans="2:35">
      <c r="B231" s="47">
        <f t="shared" si="89"/>
        <v>18</v>
      </c>
      <c r="C231" s="45">
        <f t="shared" si="90"/>
        <v>211</v>
      </c>
      <c r="D231" s="1265">
        <f t="shared" si="77"/>
        <v>52078</v>
      </c>
      <c r="E231" s="1287">
        <f t="shared" si="72"/>
        <v>3130405.2472129501</v>
      </c>
      <c r="F231" s="1287">
        <f t="shared" si="78"/>
        <v>26979.773631873853</v>
      </c>
      <c r="G231" s="1287">
        <f t="shared" si="73"/>
        <v>11327.747395809107</v>
      </c>
      <c r="H231" s="1287">
        <f t="shared" si="74"/>
        <v>15652.026236064747</v>
      </c>
      <c r="I231" s="1287">
        <f t="shared" si="91"/>
        <v>3119077.4998171409</v>
      </c>
      <c r="J231" s="1287">
        <f>SUM($H$20:H231)</f>
        <v>4204295.1689775521</v>
      </c>
      <c r="K231" s="1287">
        <f>SUM($G$20:G231)</f>
        <v>1380922.5001828591</v>
      </c>
      <c r="L231" s="1288"/>
      <c r="N231" s="47">
        <f t="shared" si="75"/>
        <v>19</v>
      </c>
      <c r="O231" s="45">
        <f t="shared" si="92"/>
        <v>211</v>
      </c>
      <c r="P231" s="1265">
        <f t="shared" si="79"/>
        <v>52443</v>
      </c>
      <c r="Q231" s="1287">
        <f t="shared" si="80"/>
        <v>0</v>
      </c>
      <c r="R231" s="1287">
        <f t="shared" si="81"/>
        <v>0</v>
      </c>
      <c r="S231" s="1287">
        <f t="shared" si="82"/>
        <v>0</v>
      </c>
      <c r="T231" s="1287">
        <f t="shared" si="83"/>
        <v>0</v>
      </c>
      <c r="U231" s="1287">
        <f t="shared" si="93"/>
        <v>0</v>
      </c>
      <c r="V231" s="1287">
        <f>SUM($T$20:T231)</f>
        <v>0</v>
      </c>
      <c r="W231" s="1287">
        <f>SUM($S$20:S231)</f>
        <v>0</v>
      </c>
      <c r="X231" s="1288"/>
      <c r="Y231" s="1288"/>
      <c r="Z231" s="47">
        <f t="shared" si="76"/>
        <v>21</v>
      </c>
      <c r="AA231" s="45">
        <f t="shared" si="94"/>
        <v>211</v>
      </c>
      <c r="AB231" s="1265">
        <f t="shared" si="84"/>
        <v>53174</v>
      </c>
      <c r="AC231" s="1287">
        <f t="shared" si="85"/>
        <v>0</v>
      </c>
      <c r="AD231" s="1287">
        <f t="shared" si="86"/>
        <v>0</v>
      </c>
      <c r="AE231" s="1287">
        <f t="shared" si="87"/>
        <v>0</v>
      </c>
      <c r="AF231" s="1287">
        <f t="shared" si="88"/>
        <v>0</v>
      </c>
      <c r="AG231" s="1287">
        <f t="shared" si="95"/>
        <v>0</v>
      </c>
      <c r="AH231" s="1287">
        <f>SUM($AF$20:AF231)</f>
        <v>0</v>
      </c>
      <c r="AI231" s="1287">
        <f>SUM($AE$20:AE231)</f>
        <v>0</v>
      </c>
    </row>
    <row r="232" spans="2:35">
      <c r="B232" s="47">
        <f t="shared" si="89"/>
        <v>18</v>
      </c>
      <c r="C232" s="45">
        <f t="shared" si="90"/>
        <v>212</v>
      </c>
      <c r="D232" s="1265">
        <f t="shared" si="77"/>
        <v>52109</v>
      </c>
      <c r="E232" s="1287">
        <f t="shared" si="72"/>
        <v>3119077.4998171409</v>
      </c>
      <c r="F232" s="1287">
        <f t="shared" si="78"/>
        <v>26979.773631873853</v>
      </c>
      <c r="G232" s="1287">
        <f t="shared" si="73"/>
        <v>11384.386132788153</v>
      </c>
      <c r="H232" s="1287">
        <f t="shared" si="74"/>
        <v>15595.387499085698</v>
      </c>
      <c r="I232" s="1287">
        <f t="shared" si="91"/>
        <v>3107693.1136843525</v>
      </c>
      <c r="J232" s="1287">
        <f>SUM($H$20:H232)</f>
        <v>4219890.5564766377</v>
      </c>
      <c r="K232" s="1287">
        <f>SUM($G$20:G232)</f>
        <v>1392306.8863156473</v>
      </c>
      <c r="L232" s="1288"/>
      <c r="N232" s="47">
        <f t="shared" si="75"/>
        <v>19</v>
      </c>
      <c r="O232" s="45">
        <f t="shared" si="92"/>
        <v>212</v>
      </c>
      <c r="P232" s="1265">
        <f t="shared" si="79"/>
        <v>52474</v>
      </c>
      <c r="Q232" s="1287">
        <f t="shared" si="80"/>
        <v>0</v>
      </c>
      <c r="R232" s="1287">
        <f t="shared" si="81"/>
        <v>0</v>
      </c>
      <c r="S232" s="1287">
        <f t="shared" si="82"/>
        <v>0</v>
      </c>
      <c r="T232" s="1287">
        <f t="shared" si="83"/>
        <v>0</v>
      </c>
      <c r="U232" s="1287">
        <f t="shared" si="93"/>
        <v>0</v>
      </c>
      <c r="V232" s="1287">
        <f>SUM($T$20:T232)</f>
        <v>0</v>
      </c>
      <c r="W232" s="1287">
        <f>SUM($S$20:S232)</f>
        <v>0</v>
      </c>
      <c r="X232" s="1288"/>
      <c r="Y232" s="1288"/>
      <c r="Z232" s="47">
        <f t="shared" si="76"/>
        <v>21</v>
      </c>
      <c r="AA232" s="45">
        <f t="shared" si="94"/>
        <v>212</v>
      </c>
      <c r="AB232" s="1265">
        <f t="shared" si="84"/>
        <v>53205</v>
      </c>
      <c r="AC232" s="1287">
        <f t="shared" si="85"/>
        <v>0</v>
      </c>
      <c r="AD232" s="1287">
        <f t="shared" si="86"/>
        <v>0</v>
      </c>
      <c r="AE232" s="1287">
        <f t="shared" si="87"/>
        <v>0</v>
      </c>
      <c r="AF232" s="1287">
        <f t="shared" si="88"/>
        <v>0</v>
      </c>
      <c r="AG232" s="1287">
        <f t="shared" si="95"/>
        <v>0</v>
      </c>
      <c r="AH232" s="1287">
        <f>SUM($AF$20:AF232)</f>
        <v>0</v>
      </c>
      <c r="AI232" s="1287">
        <f>SUM($AE$20:AE232)</f>
        <v>0</v>
      </c>
    </row>
    <row r="233" spans="2:35">
      <c r="B233" s="47">
        <f t="shared" si="89"/>
        <v>18</v>
      </c>
      <c r="C233" s="45">
        <f t="shared" si="90"/>
        <v>213</v>
      </c>
      <c r="D233" s="1265">
        <f t="shared" si="77"/>
        <v>52139</v>
      </c>
      <c r="E233" s="1287">
        <f t="shared" si="72"/>
        <v>3107693.1136843525</v>
      </c>
      <c r="F233" s="1287">
        <f t="shared" si="78"/>
        <v>26979.773631873861</v>
      </c>
      <c r="G233" s="1287">
        <f t="shared" si="73"/>
        <v>11441.308063452096</v>
      </c>
      <c r="H233" s="1287">
        <f t="shared" si="74"/>
        <v>15538.465568421763</v>
      </c>
      <c r="I233" s="1287">
        <f t="shared" si="91"/>
        <v>3096251.8056209004</v>
      </c>
      <c r="J233" s="1287">
        <f>SUM($H$20:H233)</f>
        <v>4235429.0220450591</v>
      </c>
      <c r="K233" s="1287">
        <f>SUM($G$20:G233)</f>
        <v>1403748.1943790994</v>
      </c>
      <c r="L233" s="1288"/>
      <c r="N233" s="47">
        <f t="shared" si="75"/>
        <v>19</v>
      </c>
      <c r="O233" s="45">
        <f t="shared" si="92"/>
        <v>213</v>
      </c>
      <c r="P233" s="1265">
        <f t="shared" si="79"/>
        <v>52504</v>
      </c>
      <c r="Q233" s="1287">
        <f t="shared" si="80"/>
        <v>0</v>
      </c>
      <c r="R233" s="1287">
        <f t="shared" si="81"/>
        <v>0</v>
      </c>
      <c r="S233" s="1287">
        <f t="shared" si="82"/>
        <v>0</v>
      </c>
      <c r="T233" s="1287">
        <f t="shared" si="83"/>
        <v>0</v>
      </c>
      <c r="U233" s="1287">
        <f t="shared" si="93"/>
        <v>0</v>
      </c>
      <c r="V233" s="1287">
        <f>SUM($T$20:T233)</f>
        <v>0</v>
      </c>
      <c r="W233" s="1287">
        <f>SUM($S$20:S233)</f>
        <v>0</v>
      </c>
      <c r="X233" s="1288"/>
      <c r="Y233" s="1288"/>
      <c r="Z233" s="47">
        <f t="shared" si="76"/>
        <v>21</v>
      </c>
      <c r="AA233" s="45">
        <f t="shared" si="94"/>
        <v>213</v>
      </c>
      <c r="AB233" s="1265">
        <f t="shared" si="84"/>
        <v>53235</v>
      </c>
      <c r="AC233" s="1287">
        <f t="shared" si="85"/>
        <v>0</v>
      </c>
      <c r="AD233" s="1287">
        <f t="shared" si="86"/>
        <v>0</v>
      </c>
      <c r="AE233" s="1287">
        <f t="shared" si="87"/>
        <v>0</v>
      </c>
      <c r="AF233" s="1287">
        <f t="shared" si="88"/>
        <v>0</v>
      </c>
      <c r="AG233" s="1287">
        <f t="shared" si="95"/>
        <v>0</v>
      </c>
      <c r="AH233" s="1287">
        <f>SUM($AF$20:AF233)</f>
        <v>0</v>
      </c>
      <c r="AI233" s="1287">
        <f>SUM($AE$20:AE233)</f>
        <v>0</v>
      </c>
    </row>
    <row r="234" spans="2:35">
      <c r="B234" s="47">
        <f t="shared" si="89"/>
        <v>18</v>
      </c>
      <c r="C234" s="45">
        <f t="shared" si="90"/>
        <v>214</v>
      </c>
      <c r="D234" s="1265">
        <f t="shared" si="77"/>
        <v>52170</v>
      </c>
      <c r="E234" s="1287">
        <f t="shared" si="72"/>
        <v>3096251.8056209004</v>
      </c>
      <c r="F234" s="1287">
        <f t="shared" si="78"/>
        <v>26979.773631873853</v>
      </c>
      <c r="G234" s="1287">
        <f t="shared" si="73"/>
        <v>11498.514603769356</v>
      </c>
      <c r="H234" s="1287">
        <f t="shared" si="74"/>
        <v>15481.2590281045</v>
      </c>
      <c r="I234" s="1287">
        <f t="shared" si="91"/>
        <v>3084753.2910171309</v>
      </c>
      <c r="J234" s="1287">
        <f>SUM($H$20:H234)</f>
        <v>4250910.2810731633</v>
      </c>
      <c r="K234" s="1287">
        <f>SUM($G$20:G234)</f>
        <v>1415246.7089828688</v>
      </c>
      <c r="L234" s="1288"/>
      <c r="N234" s="47">
        <f t="shared" si="75"/>
        <v>19</v>
      </c>
      <c r="O234" s="45">
        <f t="shared" si="92"/>
        <v>214</v>
      </c>
      <c r="P234" s="1265">
        <f t="shared" si="79"/>
        <v>52535</v>
      </c>
      <c r="Q234" s="1287">
        <f t="shared" si="80"/>
        <v>0</v>
      </c>
      <c r="R234" s="1287">
        <f t="shared" si="81"/>
        <v>0</v>
      </c>
      <c r="S234" s="1287">
        <f t="shared" si="82"/>
        <v>0</v>
      </c>
      <c r="T234" s="1287">
        <f t="shared" si="83"/>
        <v>0</v>
      </c>
      <c r="U234" s="1287">
        <f t="shared" si="93"/>
        <v>0</v>
      </c>
      <c r="V234" s="1287">
        <f>SUM($T$20:T234)</f>
        <v>0</v>
      </c>
      <c r="W234" s="1287">
        <f>SUM($S$20:S234)</f>
        <v>0</v>
      </c>
      <c r="X234" s="1288"/>
      <c r="Y234" s="1288"/>
      <c r="Z234" s="47">
        <f t="shared" si="76"/>
        <v>21</v>
      </c>
      <c r="AA234" s="45">
        <f t="shared" si="94"/>
        <v>214</v>
      </c>
      <c r="AB234" s="1265">
        <f t="shared" si="84"/>
        <v>53266</v>
      </c>
      <c r="AC234" s="1287">
        <f t="shared" si="85"/>
        <v>0</v>
      </c>
      <c r="AD234" s="1287">
        <f t="shared" si="86"/>
        <v>0</v>
      </c>
      <c r="AE234" s="1287">
        <f t="shared" si="87"/>
        <v>0</v>
      </c>
      <c r="AF234" s="1287">
        <f t="shared" si="88"/>
        <v>0</v>
      </c>
      <c r="AG234" s="1287">
        <f t="shared" si="95"/>
        <v>0</v>
      </c>
      <c r="AH234" s="1287">
        <f>SUM($AF$20:AF234)</f>
        <v>0</v>
      </c>
      <c r="AI234" s="1287">
        <f>SUM($AE$20:AE234)</f>
        <v>0</v>
      </c>
    </row>
    <row r="235" spans="2:35">
      <c r="B235" s="47">
        <f t="shared" si="89"/>
        <v>18</v>
      </c>
      <c r="C235" s="45">
        <f t="shared" si="90"/>
        <v>215</v>
      </c>
      <c r="D235" s="1265">
        <f t="shared" si="77"/>
        <v>52200</v>
      </c>
      <c r="E235" s="1287">
        <f t="shared" si="72"/>
        <v>3084753.2910171309</v>
      </c>
      <c r="F235" s="1287">
        <f t="shared" si="78"/>
        <v>26979.773631873853</v>
      </c>
      <c r="G235" s="1287">
        <f t="shared" si="73"/>
        <v>11556.007176788202</v>
      </c>
      <c r="H235" s="1287">
        <f t="shared" si="74"/>
        <v>15423.766455085653</v>
      </c>
      <c r="I235" s="1287">
        <f t="shared" si="91"/>
        <v>3073197.2838403429</v>
      </c>
      <c r="J235" s="1287">
        <f>SUM($H$20:H235)</f>
        <v>4266334.0475282492</v>
      </c>
      <c r="K235" s="1287">
        <f>SUM($G$20:G235)</f>
        <v>1426802.7161596571</v>
      </c>
      <c r="L235" s="1288"/>
      <c r="N235" s="47">
        <f t="shared" si="75"/>
        <v>19</v>
      </c>
      <c r="O235" s="45">
        <f t="shared" si="92"/>
        <v>215</v>
      </c>
      <c r="P235" s="1265">
        <f t="shared" si="79"/>
        <v>52565</v>
      </c>
      <c r="Q235" s="1287">
        <f t="shared" si="80"/>
        <v>0</v>
      </c>
      <c r="R235" s="1287">
        <f t="shared" si="81"/>
        <v>0</v>
      </c>
      <c r="S235" s="1287">
        <f t="shared" si="82"/>
        <v>0</v>
      </c>
      <c r="T235" s="1287">
        <f t="shared" si="83"/>
        <v>0</v>
      </c>
      <c r="U235" s="1287">
        <f t="shared" si="93"/>
        <v>0</v>
      </c>
      <c r="V235" s="1287">
        <f>SUM($T$20:T235)</f>
        <v>0</v>
      </c>
      <c r="W235" s="1287">
        <f>SUM($S$20:S235)</f>
        <v>0</v>
      </c>
      <c r="X235" s="1288"/>
      <c r="Y235" s="1288"/>
      <c r="Z235" s="47">
        <f t="shared" si="76"/>
        <v>21</v>
      </c>
      <c r="AA235" s="45">
        <f t="shared" si="94"/>
        <v>215</v>
      </c>
      <c r="AB235" s="1265">
        <f t="shared" si="84"/>
        <v>53296</v>
      </c>
      <c r="AC235" s="1287">
        <f t="shared" si="85"/>
        <v>0</v>
      </c>
      <c r="AD235" s="1287">
        <f t="shared" si="86"/>
        <v>0</v>
      </c>
      <c r="AE235" s="1287">
        <f t="shared" si="87"/>
        <v>0</v>
      </c>
      <c r="AF235" s="1287">
        <f t="shared" si="88"/>
        <v>0</v>
      </c>
      <c r="AG235" s="1287">
        <f t="shared" si="95"/>
        <v>0</v>
      </c>
      <c r="AH235" s="1287">
        <f>SUM($AF$20:AF235)</f>
        <v>0</v>
      </c>
      <c r="AI235" s="1287">
        <f>SUM($AE$20:AE235)</f>
        <v>0</v>
      </c>
    </row>
    <row r="236" spans="2:35">
      <c r="B236" s="47">
        <f t="shared" si="89"/>
        <v>18</v>
      </c>
      <c r="C236" s="45">
        <f t="shared" si="90"/>
        <v>216</v>
      </c>
      <c r="D236" s="1265">
        <f t="shared" si="77"/>
        <v>52231</v>
      </c>
      <c r="E236" s="1287">
        <f t="shared" si="72"/>
        <v>3073197.2838403429</v>
      </c>
      <c r="F236" s="1287">
        <f t="shared" si="78"/>
        <v>26979.773631873853</v>
      </c>
      <c r="G236" s="1287">
        <f t="shared" si="73"/>
        <v>11613.787212672143</v>
      </c>
      <c r="H236" s="1287">
        <f t="shared" si="74"/>
        <v>15365.98641920171</v>
      </c>
      <c r="I236" s="1287">
        <f t="shared" si="91"/>
        <v>3061583.4966276707</v>
      </c>
      <c r="J236" s="1287">
        <f>SUM($H$20:H236)</f>
        <v>4281700.033947451</v>
      </c>
      <c r="K236" s="1287">
        <f>SUM($G$20:G236)</f>
        <v>1438416.5033723293</v>
      </c>
      <c r="L236" s="1288"/>
      <c r="N236" s="47">
        <f t="shared" si="75"/>
        <v>19</v>
      </c>
      <c r="O236" s="45">
        <f t="shared" si="92"/>
        <v>216</v>
      </c>
      <c r="P236" s="1265">
        <f t="shared" si="79"/>
        <v>52596</v>
      </c>
      <c r="Q236" s="1287">
        <f t="shared" si="80"/>
        <v>0</v>
      </c>
      <c r="R236" s="1287">
        <f t="shared" si="81"/>
        <v>0</v>
      </c>
      <c r="S236" s="1287">
        <f t="shared" si="82"/>
        <v>0</v>
      </c>
      <c r="T236" s="1287">
        <f t="shared" si="83"/>
        <v>0</v>
      </c>
      <c r="U236" s="1287">
        <f t="shared" si="93"/>
        <v>0</v>
      </c>
      <c r="V236" s="1287">
        <f>SUM($T$20:T236)</f>
        <v>0</v>
      </c>
      <c r="W236" s="1287">
        <f>SUM($S$20:S236)</f>
        <v>0</v>
      </c>
      <c r="X236" s="1288"/>
      <c r="Y236" s="1288"/>
      <c r="Z236" s="47">
        <f t="shared" si="76"/>
        <v>21</v>
      </c>
      <c r="AA236" s="45">
        <f t="shared" si="94"/>
        <v>216</v>
      </c>
      <c r="AB236" s="1265">
        <f t="shared" si="84"/>
        <v>53327</v>
      </c>
      <c r="AC236" s="1287">
        <f t="shared" si="85"/>
        <v>0</v>
      </c>
      <c r="AD236" s="1287">
        <f t="shared" si="86"/>
        <v>0</v>
      </c>
      <c r="AE236" s="1287">
        <f t="shared" si="87"/>
        <v>0</v>
      </c>
      <c r="AF236" s="1287">
        <f t="shared" si="88"/>
        <v>0</v>
      </c>
      <c r="AG236" s="1287">
        <f t="shared" si="95"/>
        <v>0</v>
      </c>
      <c r="AH236" s="1287">
        <f>SUM($AF$20:AF236)</f>
        <v>0</v>
      </c>
      <c r="AI236" s="1287">
        <f>SUM($AE$20:AE236)</f>
        <v>0</v>
      </c>
    </row>
    <row r="237" spans="2:35">
      <c r="B237" s="47">
        <f t="shared" si="89"/>
        <v>19</v>
      </c>
      <c r="C237" s="45">
        <f t="shared" si="90"/>
        <v>217</v>
      </c>
      <c r="D237" s="1265">
        <f t="shared" si="77"/>
        <v>52262</v>
      </c>
      <c r="E237" s="1287">
        <f t="shared" si="72"/>
        <v>3061583.4966276707</v>
      </c>
      <c r="F237" s="1287">
        <f t="shared" si="78"/>
        <v>26979.773631873853</v>
      </c>
      <c r="G237" s="1287">
        <f t="shared" si="73"/>
        <v>11671.856148735502</v>
      </c>
      <c r="H237" s="1287">
        <f t="shared" si="74"/>
        <v>15307.917483138352</v>
      </c>
      <c r="I237" s="1287">
        <f t="shared" si="91"/>
        <v>3049911.6404789351</v>
      </c>
      <c r="J237" s="1287">
        <f>SUM($H$20:H237)</f>
        <v>4297007.951430589</v>
      </c>
      <c r="K237" s="1287">
        <f>SUM($G$20:G237)</f>
        <v>1450088.3595210647</v>
      </c>
      <c r="L237" s="1288"/>
      <c r="N237" s="47">
        <f t="shared" si="75"/>
        <v>20</v>
      </c>
      <c r="O237" s="45">
        <f t="shared" si="92"/>
        <v>217</v>
      </c>
      <c r="P237" s="1265">
        <f t="shared" si="79"/>
        <v>52627</v>
      </c>
      <c r="Q237" s="1287">
        <f t="shared" si="80"/>
        <v>0</v>
      </c>
      <c r="R237" s="1287">
        <f t="shared" si="81"/>
        <v>0</v>
      </c>
      <c r="S237" s="1287">
        <f t="shared" si="82"/>
        <v>0</v>
      </c>
      <c r="T237" s="1287">
        <f t="shared" si="83"/>
        <v>0</v>
      </c>
      <c r="U237" s="1287">
        <f t="shared" si="93"/>
        <v>0</v>
      </c>
      <c r="V237" s="1287">
        <f>SUM($T$20:T237)</f>
        <v>0</v>
      </c>
      <c r="W237" s="1287">
        <f>SUM($S$20:S237)</f>
        <v>0</v>
      </c>
      <c r="X237" s="1288"/>
      <c r="Y237" s="1288"/>
      <c r="Z237" s="47">
        <f t="shared" si="76"/>
        <v>22</v>
      </c>
      <c r="AA237" s="45">
        <f t="shared" si="94"/>
        <v>217</v>
      </c>
      <c r="AB237" s="1265">
        <f t="shared" si="84"/>
        <v>53358</v>
      </c>
      <c r="AC237" s="1287">
        <f t="shared" si="85"/>
        <v>0</v>
      </c>
      <c r="AD237" s="1287">
        <f t="shared" si="86"/>
        <v>0</v>
      </c>
      <c r="AE237" s="1287">
        <f t="shared" si="87"/>
        <v>0</v>
      </c>
      <c r="AF237" s="1287">
        <f t="shared" si="88"/>
        <v>0</v>
      </c>
      <c r="AG237" s="1287">
        <f t="shared" si="95"/>
        <v>0</v>
      </c>
      <c r="AH237" s="1287">
        <f>SUM($AF$20:AF237)</f>
        <v>0</v>
      </c>
      <c r="AI237" s="1287">
        <f>SUM($AE$20:AE237)</f>
        <v>0</v>
      </c>
    </row>
    <row r="238" spans="2:35">
      <c r="B238" s="47">
        <f t="shared" si="89"/>
        <v>19</v>
      </c>
      <c r="C238" s="45">
        <f t="shared" si="90"/>
        <v>218</v>
      </c>
      <c r="D238" s="1265">
        <f t="shared" si="77"/>
        <v>52290</v>
      </c>
      <c r="E238" s="1287">
        <f t="shared" si="72"/>
        <v>3049911.6404789351</v>
      </c>
      <c r="F238" s="1287">
        <f t="shared" si="78"/>
        <v>26979.773631873853</v>
      </c>
      <c r="G238" s="1287">
        <f t="shared" si="73"/>
        <v>11730.215429479182</v>
      </c>
      <c r="H238" s="1287">
        <f t="shared" si="74"/>
        <v>15249.558202394674</v>
      </c>
      <c r="I238" s="1287">
        <f t="shared" si="91"/>
        <v>3038181.4250494558</v>
      </c>
      <c r="J238" s="1287">
        <f>SUM($H$20:H238)</f>
        <v>4312257.5096329832</v>
      </c>
      <c r="K238" s="1287">
        <f>SUM($G$20:G238)</f>
        <v>1461818.5749505439</v>
      </c>
      <c r="L238" s="1288"/>
      <c r="N238" s="47">
        <f t="shared" si="75"/>
        <v>20</v>
      </c>
      <c r="O238" s="45">
        <f t="shared" si="92"/>
        <v>218</v>
      </c>
      <c r="P238" s="1265">
        <f t="shared" si="79"/>
        <v>52656</v>
      </c>
      <c r="Q238" s="1287">
        <f t="shared" si="80"/>
        <v>0</v>
      </c>
      <c r="R238" s="1287">
        <f t="shared" si="81"/>
        <v>0</v>
      </c>
      <c r="S238" s="1287">
        <f t="shared" si="82"/>
        <v>0</v>
      </c>
      <c r="T238" s="1287">
        <f t="shared" si="83"/>
        <v>0</v>
      </c>
      <c r="U238" s="1287">
        <f t="shared" si="93"/>
        <v>0</v>
      </c>
      <c r="V238" s="1287">
        <f>SUM($T$20:T238)</f>
        <v>0</v>
      </c>
      <c r="W238" s="1287">
        <f>SUM($S$20:S238)</f>
        <v>0</v>
      </c>
      <c r="X238" s="1288"/>
      <c r="Y238" s="1288"/>
      <c r="Z238" s="47">
        <f t="shared" si="76"/>
        <v>22</v>
      </c>
      <c r="AA238" s="45">
        <f t="shared" si="94"/>
        <v>218</v>
      </c>
      <c r="AB238" s="1265">
        <f t="shared" si="84"/>
        <v>53386</v>
      </c>
      <c r="AC238" s="1287">
        <f t="shared" si="85"/>
        <v>0</v>
      </c>
      <c r="AD238" s="1287">
        <f t="shared" si="86"/>
        <v>0</v>
      </c>
      <c r="AE238" s="1287">
        <f t="shared" si="87"/>
        <v>0</v>
      </c>
      <c r="AF238" s="1287">
        <f t="shared" si="88"/>
        <v>0</v>
      </c>
      <c r="AG238" s="1287">
        <f t="shared" si="95"/>
        <v>0</v>
      </c>
      <c r="AH238" s="1287">
        <f>SUM($AF$20:AF238)</f>
        <v>0</v>
      </c>
      <c r="AI238" s="1287">
        <f>SUM($AE$20:AE238)</f>
        <v>0</v>
      </c>
    </row>
    <row r="239" spans="2:35">
      <c r="B239" s="47">
        <f t="shared" si="89"/>
        <v>19</v>
      </c>
      <c r="C239" s="45">
        <f t="shared" si="90"/>
        <v>219</v>
      </c>
      <c r="D239" s="1265">
        <f t="shared" si="77"/>
        <v>52321</v>
      </c>
      <c r="E239" s="1287">
        <f t="shared" si="72"/>
        <v>3038181.4250494558</v>
      </c>
      <c r="F239" s="1287">
        <f t="shared" si="78"/>
        <v>26979.773631873853</v>
      </c>
      <c r="G239" s="1287">
        <f t="shared" si="73"/>
        <v>11788.866506626577</v>
      </c>
      <c r="H239" s="1287">
        <f t="shared" si="74"/>
        <v>15190.907125247277</v>
      </c>
      <c r="I239" s="1287">
        <f t="shared" si="91"/>
        <v>3026392.5585428295</v>
      </c>
      <c r="J239" s="1287">
        <f>SUM($H$20:H239)</f>
        <v>4327448.4167582309</v>
      </c>
      <c r="K239" s="1287">
        <f>SUM($G$20:G239)</f>
        <v>1473607.4414571705</v>
      </c>
      <c r="L239" s="1288"/>
      <c r="N239" s="47">
        <f t="shared" si="75"/>
        <v>20</v>
      </c>
      <c r="O239" s="45">
        <f t="shared" si="92"/>
        <v>219</v>
      </c>
      <c r="P239" s="1265">
        <f t="shared" si="79"/>
        <v>52687</v>
      </c>
      <c r="Q239" s="1287">
        <f t="shared" si="80"/>
        <v>0</v>
      </c>
      <c r="R239" s="1287">
        <f t="shared" si="81"/>
        <v>0</v>
      </c>
      <c r="S239" s="1287">
        <f t="shared" si="82"/>
        <v>0</v>
      </c>
      <c r="T239" s="1287">
        <f t="shared" si="83"/>
        <v>0</v>
      </c>
      <c r="U239" s="1287">
        <f t="shared" si="93"/>
        <v>0</v>
      </c>
      <c r="V239" s="1287">
        <f>SUM($T$20:T239)</f>
        <v>0</v>
      </c>
      <c r="W239" s="1287">
        <f>SUM($S$20:S239)</f>
        <v>0</v>
      </c>
      <c r="X239" s="1288"/>
      <c r="Y239" s="1288"/>
      <c r="Z239" s="47">
        <f t="shared" si="76"/>
        <v>22</v>
      </c>
      <c r="AA239" s="45">
        <f t="shared" si="94"/>
        <v>219</v>
      </c>
      <c r="AB239" s="1265">
        <f t="shared" si="84"/>
        <v>53417</v>
      </c>
      <c r="AC239" s="1287">
        <f t="shared" si="85"/>
        <v>0</v>
      </c>
      <c r="AD239" s="1287">
        <f t="shared" si="86"/>
        <v>0</v>
      </c>
      <c r="AE239" s="1287">
        <f t="shared" si="87"/>
        <v>0</v>
      </c>
      <c r="AF239" s="1287">
        <f t="shared" si="88"/>
        <v>0</v>
      </c>
      <c r="AG239" s="1287">
        <f t="shared" si="95"/>
        <v>0</v>
      </c>
      <c r="AH239" s="1287">
        <f>SUM($AF$20:AF239)</f>
        <v>0</v>
      </c>
      <c r="AI239" s="1287">
        <f>SUM($AE$20:AE239)</f>
        <v>0</v>
      </c>
    </row>
    <row r="240" spans="2:35">
      <c r="B240" s="47">
        <f t="shared" si="89"/>
        <v>19</v>
      </c>
      <c r="C240" s="45">
        <f t="shared" si="90"/>
        <v>220</v>
      </c>
      <c r="D240" s="1265">
        <f t="shared" si="77"/>
        <v>52351</v>
      </c>
      <c r="E240" s="1287">
        <f t="shared" si="72"/>
        <v>3026392.5585428295</v>
      </c>
      <c r="F240" s="1287">
        <f t="shared" si="78"/>
        <v>26979.773631873853</v>
      </c>
      <c r="G240" s="1287">
        <f t="shared" si="73"/>
        <v>11847.810839159711</v>
      </c>
      <c r="H240" s="1287">
        <f t="shared" si="74"/>
        <v>15131.962792714143</v>
      </c>
      <c r="I240" s="1287">
        <f t="shared" si="91"/>
        <v>3014544.7477036696</v>
      </c>
      <c r="J240" s="1287">
        <f>SUM($H$20:H240)</f>
        <v>4342580.379550945</v>
      </c>
      <c r="K240" s="1287">
        <f>SUM($G$20:G240)</f>
        <v>1485455.2522963302</v>
      </c>
      <c r="L240" s="1288"/>
      <c r="N240" s="47">
        <f t="shared" si="75"/>
        <v>20</v>
      </c>
      <c r="O240" s="45">
        <f t="shared" si="92"/>
        <v>220</v>
      </c>
      <c r="P240" s="1265">
        <f t="shared" si="79"/>
        <v>52717</v>
      </c>
      <c r="Q240" s="1287">
        <f t="shared" si="80"/>
        <v>0</v>
      </c>
      <c r="R240" s="1287">
        <f t="shared" si="81"/>
        <v>0</v>
      </c>
      <c r="S240" s="1287">
        <f t="shared" si="82"/>
        <v>0</v>
      </c>
      <c r="T240" s="1287">
        <f t="shared" si="83"/>
        <v>0</v>
      </c>
      <c r="U240" s="1287">
        <f t="shared" si="93"/>
        <v>0</v>
      </c>
      <c r="V240" s="1287">
        <f>SUM($T$20:T240)</f>
        <v>0</v>
      </c>
      <c r="W240" s="1287">
        <f>SUM($S$20:S240)</f>
        <v>0</v>
      </c>
      <c r="X240" s="1288"/>
      <c r="Y240" s="1288"/>
      <c r="Z240" s="47">
        <f t="shared" si="76"/>
        <v>22</v>
      </c>
      <c r="AA240" s="45">
        <f t="shared" si="94"/>
        <v>220</v>
      </c>
      <c r="AB240" s="1265">
        <f t="shared" si="84"/>
        <v>53447</v>
      </c>
      <c r="AC240" s="1287">
        <f t="shared" si="85"/>
        <v>0</v>
      </c>
      <c r="AD240" s="1287">
        <f t="shared" si="86"/>
        <v>0</v>
      </c>
      <c r="AE240" s="1287">
        <f t="shared" si="87"/>
        <v>0</v>
      </c>
      <c r="AF240" s="1287">
        <f t="shared" si="88"/>
        <v>0</v>
      </c>
      <c r="AG240" s="1287">
        <f t="shared" si="95"/>
        <v>0</v>
      </c>
      <c r="AH240" s="1287">
        <f>SUM($AF$20:AF240)</f>
        <v>0</v>
      </c>
      <c r="AI240" s="1287">
        <f>SUM($AE$20:AE240)</f>
        <v>0</v>
      </c>
    </row>
    <row r="241" spans="2:35">
      <c r="B241" s="47">
        <f t="shared" si="89"/>
        <v>19</v>
      </c>
      <c r="C241" s="45">
        <f t="shared" si="90"/>
        <v>221</v>
      </c>
      <c r="D241" s="1265">
        <f t="shared" si="77"/>
        <v>52382</v>
      </c>
      <c r="E241" s="1287">
        <f t="shared" si="72"/>
        <v>3014544.7477036696</v>
      </c>
      <c r="F241" s="1287">
        <f t="shared" si="78"/>
        <v>26979.773631873853</v>
      </c>
      <c r="G241" s="1287">
        <f t="shared" si="73"/>
        <v>11907.04989335551</v>
      </c>
      <c r="H241" s="1287">
        <f t="shared" si="74"/>
        <v>15072.723738518345</v>
      </c>
      <c r="I241" s="1287">
        <f t="shared" si="91"/>
        <v>3002637.6978103141</v>
      </c>
      <c r="J241" s="1287">
        <f>SUM($H$20:H241)</f>
        <v>4357653.1032894636</v>
      </c>
      <c r="K241" s="1287">
        <f>SUM($G$20:G241)</f>
        <v>1497362.3021896856</v>
      </c>
      <c r="L241" s="1288"/>
      <c r="N241" s="47">
        <f t="shared" si="75"/>
        <v>20</v>
      </c>
      <c r="O241" s="45">
        <f t="shared" si="92"/>
        <v>221</v>
      </c>
      <c r="P241" s="1265">
        <f t="shared" si="79"/>
        <v>52748</v>
      </c>
      <c r="Q241" s="1287">
        <f t="shared" si="80"/>
        <v>0</v>
      </c>
      <c r="R241" s="1287">
        <f t="shared" si="81"/>
        <v>0</v>
      </c>
      <c r="S241" s="1287">
        <f t="shared" si="82"/>
        <v>0</v>
      </c>
      <c r="T241" s="1287">
        <f t="shared" si="83"/>
        <v>0</v>
      </c>
      <c r="U241" s="1287">
        <f t="shared" si="93"/>
        <v>0</v>
      </c>
      <c r="V241" s="1287">
        <f>SUM($T$20:T241)</f>
        <v>0</v>
      </c>
      <c r="W241" s="1287">
        <f>SUM($S$20:S241)</f>
        <v>0</v>
      </c>
      <c r="X241" s="1288"/>
      <c r="Y241" s="1288"/>
      <c r="Z241" s="47">
        <f t="shared" si="76"/>
        <v>22</v>
      </c>
      <c r="AA241" s="45">
        <f t="shared" si="94"/>
        <v>221</v>
      </c>
      <c r="AB241" s="1265">
        <f t="shared" si="84"/>
        <v>53478</v>
      </c>
      <c r="AC241" s="1287">
        <f t="shared" si="85"/>
        <v>0</v>
      </c>
      <c r="AD241" s="1287">
        <f t="shared" si="86"/>
        <v>0</v>
      </c>
      <c r="AE241" s="1287">
        <f t="shared" si="87"/>
        <v>0</v>
      </c>
      <c r="AF241" s="1287">
        <f t="shared" si="88"/>
        <v>0</v>
      </c>
      <c r="AG241" s="1287">
        <f t="shared" si="95"/>
        <v>0</v>
      </c>
      <c r="AH241" s="1287">
        <f>SUM($AF$20:AF241)</f>
        <v>0</v>
      </c>
      <c r="AI241" s="1287">
        <f>SUM($AE$20:AE241)</f>
        <v>0</v>
      </c>
    </row>
    <row r="242" spans="2:35">
      <c r="B242" s="47">
        <f t="shared" si="89"/>
        <v>19</v>
      </c>
      <c r="C242" s="45">
        <f t="shared" si="90"/>
        <v>222</v>
      </c>
      <c r="D242" s="1265">
        <f t="shared" si="77"/>
        <v>52412</v>
      </c>
      <c r="E242" s="1287">
        <f t="shared" si="72"/>
        <v>3002637.6978103141</v>
      </c>
      <c r="F242" s="1287">
        <f t="shared" si="78"/>
        <v>26979.77363187385</v>
      </c>
      <c r="G242" s="1287">
        <f t="shared" si="73"/>
        <v>11966.585142822285</v>
      </c>
      <c r="H242" s="1287">
        <f t="shared" si="74"/>
        <v>15013.188489051565</v>
      </c>
      <c r="I242" s="1287">
        <f t="shared" si="91"/>
        <v>2990671.1126674917</v>
      </c>
      <c r="J242" s="1287">
        <f>SUM($H$20:H242)</f>
        <v>4372666.2917785151</v>
      </c>
      <c r="K242" s="1287">
        <f>SUM($G$20:G242)</f>
        <v>1509328.8873325079</v>
      </c>
      <c r="L242" s="1288"/>
      <c r="N242" s="47">
        <f t="shared" si="75"/>
        <v>20</v>
      </c>
      <c r="O242" s="45">
        <f t="shared" si="92"/>
        <v>222</v>
      </c>
      <c r="P242" s="1265">
        <f t="shared" si="79"/>
        <v>52778</v>
      </c>
      <c r="Q242" s="1287">
        <f t="shared" si="80"/>
        <v>0</v>
      </c>
      <c r="R242" s="1287">
        <f t="shared" si="81"/>
        <v>0</v>
      </c>
      <c r="S242" s="1287">
        <f t="shared" si="82"/>
        <v>0</v>
      </c>
      <c r="T242" s="1287">
        <f t="shared" si="83"/>
        <v>0</v>
      </c>
      <c r="U242" s="1287">
        <f t="shared" si="93"/>
        <v>0</v>
      </c>
      <c r="V242" s="1287">
        <f>SUM($T$20:T242)</f>
        <v>0</v>
      </c>
      <c r="W242" s="1287">
        <f>SUM($S$20:S242)</f>
        <v>0</v>
      </c>
      <c r="X242" s="1288"/>
      <c r="Y242" s="1288"/>
      <c r="Z242" s="47">
        <f t="shared" si="76"/>
        <v>22</v>
      </c>
      <c r="AA242" s="45">
        <f t="shared" si="94"/>
        <v>222</v>
      </c>
      <c r="AB242" s="1265">
        <f t="shared" si="84"/>
        <v>53508</v>
      </c>
      <c r="AC242" s="1287">
        <f t="shared" si="85"/>
        <v>0</v>
      </c>
      <c r="AD242" s="1287">
        <f t="shared" si="86"/>
        <v>0</v>
      </c>
      <c r="AE242" s="1287">
        <f t="shared" si="87"/>
        <v>0</v>
      </c>
      <c r="AF242" s="1287">
        <f t="shared" si="88"/>
        <v>0</v>
      </c>
      <c r="AG242" s="1287">
        <f t="shared" si="95"/>
        <v>0</v>
      </c>
      <c r="AH242" s="1287">
        <f>SUM($AF$20:AF242)</f>
        <v>0</v>
      </c>
      <c r="AI242" s="1287">
        <f>SUM($AE$20:AE242)</f>
        <v>0</v>
      </c>
    </row>
    <row r="243" spans="2:35">
      <c r="B243" s="47">
        <f t="shared" si="89"/>
        <v>19</v>
      </c>
      <c r="C243" s="45">
        <f t="shared" si="90"/>
        <v>223</v>
      </c>
      <c r="D243" s="1265">
        <f t="shared" si="77"/>
        <v>52443</v>
      </c>
      <c r="E243" s="1287">
        <f t="shared" si="72"/>
        <v>2990671.1126674917</v>
      </c>
      <c r="F243" s="1287">
        <f t="shared" si="78"/>
        <v>26979.773631873853</v>
      </c>
      <c r="G243" s="1287">
        <f t="shared" si="73"/>
        <v>12026.418068536397</v>
      </c>
      <c r="H243" s="1287">
        <f t="shared" si="74"/>
        <v>14953.355563337458</v>
      </c>
      <c r="I243" s="1287">
        <f t="shared" si="91"/>
        <v>2978644.6945989551</v>
      </c>
      <c r="J243" s="1287">
        <f>SUM($H$20:H243)</f>
        <v>4387619.647341853</v>
      </c>
      <c r="K243" s="1287">
        <f>SUM($G$20:G243)</f>
        <v>1521355.3054010442</v>
      </c>
      <c r="L243" s="1288"/>
      <c r="N243" s="47">
        <f t="shared" si="75"/>
        <v>20</v>
      </c>
      <c r="O243" s="45">
        <f t="shared" si="92"/>
        <v>223</v>
      </c>
      <c r="P243" s="1265">
        <f t="shared" si="79"/>
        <v>52809</v>
      </c>
      <c r="Q243" s="1287">
        <f t="shared" si="80"/>
        <v>0</v>
      </c>
      <c r="R243" s="1287">
        <f t="shared" si="81"/>
        <v>0</v>
      </c>
      <c r="S243" s="1287">
        <f t="shared" si="82"/>
        <v>0</v>
      </c>
      <c r="T243" s="1287">
        <f t="shared" si="83"/>
        <v>0</v>
      </c>
      <c r="U243" s="1287">
        <f t="shared" si="93"/>
        <v>0</v>
      </c>
      <c r="V243" s="1287">
        <f>SUM($T$20:T243)</f>
        <v>0</v>
      </c>
      <c r="W243" s="1287">
        <f>SUM($S$20:S243)</f>
        <v>0</v>
      </c>
      <c r="X243" s="1288"/>
      <c r="Y243" s="1288"/>
      <c r="Z243" s="47">
        <f t="shared" si="76"/>
        <v>22</v>
      </c>
      <c r="AA243" s="45">
        <f t="shared" si="94"/>
        <v>223</v>
      </c>
      <c r="AB243" s="1265">
        <f t="shared" si="84"/>
        <v>53539</v>
      </c>
      <c r="AC243" s="1287">
        <f t="shared" si="85"/>
        <v>0</v>
      </c>
      <c r="AD243" s="1287">
        <f t="shared" si="86"/>
        <v>0</v>
      </c>
      <c r="AE243" s="1287">
        <f t="shared" si="87"/>
        <v>0</v>
      </c>
      <c r="AF243" s="1287">
        <f t="shared" si="88"/>
        <v>0</v>
      </c>
      <c r="AG243" s="1287">
        <f t="shared" si="95"/>
        <v>0</v>
      </c>
      <c r="AH243" s="1287">
        <f>SUM($AF$20:AF243)</f>
        <v>0</v>
      </c>
      <c r="AI243" s="1287">
        <f>SUM($AE$20:AE243)</f>
        <v>0</v>
      </c>
    </row>
    <row r="244" spans="2:35">
      <c r="B244" s="47">
        <f t="shared" si="89"/>
        <v>19</v>
      </c>
      <c r="C244" s="45">
        <f t="shared" si="90"/>
        <v>224</v>
      </c>
      <c r="D244" s="1265">
        <f t="shared" si="77"/>
        <v>52474</v>
      </c>
      <c r="E244" s="1287">
        <f t="shared" si="72"/>
        <v>2978644.6945989551</v>
      </c>
      <c r="F244" s="1287">
        <f t="shared" si="78"/>
        <v>26979.773631873853</v>
      </c>
      <c r="G244" s="1287">
        <f t="shared" si="73"/>
        <v>12086.550158879079</v>
      </c>
      <c r="H244" s="1287">
        <f t="shared" si="74"/>
        <v>14893.223472994776</v>
      </c>
      <c r="I244" s="1287">
        <f t="shared" si="91"/>
        <v>2966558.1444400758</v>
      </c>
      <c r="J244" s="1287">
        <f>SUM($H$20:H244)</f>
        <v>4402512.8708148478</v>
      </c>
      <c r="K244" s="1287">
        <f>SUM($G$20:G244)</f>
        <v>1533441.8555599232</v>
      </c>
      <c r="L244" s="1288"/>
      <c r="N244" s="47">
        <f t="shared" si="75"/>
        <v>20</v>
      </c>
      <c r="O244" s="45">
        <f t="shared" si="92"/>
        <v>224</v>
      </c>
      <c r="P244" s="1265">
        <f t="shared" si="79"/>
        <v>52840</v>
      </c>
      <c r="Q244" s="1287">
        <f t="shared" si="80"/>
        <v>0</v>
      </c>
      <c r="R244" s="1287">
        <f t="shared" si="81"/>
        <v>0</v>
      </c>
      <c r="S244" s="1287">
        <f t="shared" si="82"/>
        <v>0</v>
      </c>
      <c r="T244" s="1287">
        <f t="shared" si="83"/>
        <v>0</v>
      </c>
      <c r="U244" s="1287">
        <f t="shared" si="93"/>
        <v>0</v>
      </c>
      <c r="V244" s="1287">
        <f>SUM($T$20:T244)</f>
        <v>0</v>
      </c>
      <c r="W244" s="1287">
        <f>SUM($S$20:S244)</f>
        <v>0</v>
      </c>
      <c r="X244" s="1288"/>
      <c r="Y244" s="1288"/>
      <c r="Z244" s="47">
        <f t="shared" si="76"/>
        <v>22</v>
      </c>
      <c r="AA244" s="45">
        <f t="shared" si="94"/>
        <v>224</v>
      </c>
      <c r="AB244" s="1265">
        <f t="shared" si="84"/>
        <v>53570</v>
      </c>
      <c r="AC244" s="1287">
        <f t="shared" si="85"/>
        <v>0</v>
      </c>
      <c r="AD244" s="1287">
        <f t="shared" si="86"/>
        <v>0</v>
      </c>
      <c r="AE244" s="1287">
        <f t="shared" si="87"/>
        <v>0</v>
      </c>
      <c r="AF244" s="1287">
        <f t="shared" si="88"/>
        <v>0</v>
      </c>
      <c r="AG244" s="1287">
        <f t="shared" si="95"/>
        <v>0</v>
      </c>
      <c r="AH244" s="1287">
        <f>SUM($AF$20:AF244)</f>
        <v>0</v>
      </c>
      <c r="AI244" s="1287">
        <f>SUM($AE$20:AE244)</f>
        <v>0</v>
      </c>
    </row>
    <row r="245" spans="2:35">
      <c r="B245" s="47">
        <f t="shared" si="89"/>
        <v>19</v>
      </c>
      <c r="C245" s="45">
        <f t="shared" si="90"/>
        <v>225</v>
      </c>
      <c r="D245" s="1265">
        <f t="shared" si="77"/>
        <v>52504</v>
      </c>
      <c r="E245" s="1287">
        <f t="shared" si="72"/>
        <v>2966558.1444400758</v>
      </c>
      <c r="F245" s="1287">
        <f t="shared" si="78"/>
        <v>26979.773631873853</v>
      </c>
      <c r="G245" s="1287">
        <f t="shared" si="73"/>
        <v>12146.982909673476</v>
      </c>
      <c r="H245" s="1287">
        <f t="shared" si="74"/>
        <v>14832.790722200378</v>
      </c>
      <c r="I245" s="1287">
        <f t="shared" si="91"/>
        <v>2954411.1615304025</v>
      </c>
      <c r="J245" s="1287">
        <f>SUM($H$20:H245)</f>
        <v>4417345.6615370484</v>
      </c>
      <c r="K245" s="1287">
        <f>SUM($G$20:G245)</f>
        <v>1545588.8384695966</v>
      </c>
      <c r="L245" s="1288"/>
      <c r="N245" s="47">
        <f t="shared" si="75"/>
        <v>20</v>
      </c>
      <c r="O245" s="45">
        <f t="shared" si="92"/>
        <v>225</v>
      </c>
      <c r="P245" s="1265">
        <f t="shared" si="79"/>
        <v>52870</v>
      </c>
      <c r="Q245" s="1287">
        <f t="shared" si="80"/>
        <v>0</v>
      </c>
      <c r="R245" s="1287">
        <f t="shared" si="81"/>
        <v>0</v>
      </c>
      <c r="S245" s="1287">
        <f t="shared" si="82"/>
        <v>0</v>
      </c>
      <c r="T245" s="1287">
        <f t="shared" si="83"/>
        <v>0</v>
      </c>
      <c r="U245" s="1287">
        <f t="shared" si="93"/>
        <v>0</v>
      </c>
      <c r="V245" s="1287">
        <f>SUM($T$20:T245)</f>
        <v>0</v>
      </c>
      <c r="W245" s="1287">
        <f>SUM($S$20:S245)</f>
        <v>0</v>
      </c>
      <c r="X245" s="1288"/>
      <c r="Y245" s="1288"/>
      <c r="Z245" s="47">
        <f t="shared" si="76"/>
        <v>22</v>
      </c>
      <c r="AA245" s="45">
        <f t="shared" si="94"/>
        <v>225</v>
      </c>
      <c r="AB245" s="1265">
        <f t="shared" si="84"/>
        <v>53600</v>
      </c>
      <c r="AC245" s="1287">
        <f t="shared" si="85"/>
        <v>0</v>
      </c>
      <c r="AD245" s="1287">
        <f t="shared" si="86"/>
        <v>0</v>
      </c>
      <c r="AE245" s="1287">
        <f t="shared" si="87"/>
        <v>0</v>
      </c>
      <c r="AF245" s="1287">
        <f t="shared" si="88"/>
        <v>0</v>
      </c>
      <c r="AG245" s="1287">
        <f t="shared" si="95"/>
        <v>0</v>
      </c>
      <c r="AH245" s="1287">
        <f>SUM($AF$20:AF245)</f>
        <v>0</v>
      </c>
      <c r="AI245" s="1287">
        <f>SUM($AE$20:AE245)</f>
        <v>0</v>
      </c>
    </row>
    <row r="246" spans="2:35">
      <c r="B246" s="47">
        <f t="shared" si="89"/>
        <v>19</v>
      </c>
      <c r="C246" s="45">
        <f t="shared" si="90"/>
        <v>226</v>
      </c>
      <c r="D246" s="1265">
        <f t="shared" si="77"/>
        <v>52535</v>
      </c>
      <c r="E246" s="1287">
        <f t="shared" si="72"/>
        <v>2954411.1615304025</v>
      </c>
      <c r="F246" s="1287">
        <f t="shared" si="78"/>
        <v>26979.773631873853</v>
      </c>
      <c r="G246" s="1287">
        <f t="shared" si="73"/>
        <v>12207.717824221843</v>
      </c>
      <c r="H246" s="1287">
        <f t="shared" si="74"/>
        <v>14772.05580765201</v>
      </c>
      <c r="I246" s="1287">
        <f t="shared" si="91"/>
        <v>2942203.4437061804</v>
      </c>
      <c r="J246" s="1287">
        <f>SUM($H$20:H246)</f>
        <v>4432117.7173447004</v>
      </c>
      <c r="K246" s="1287">
        <f>SUM($G$20:G246)</f>
        <v>1557796.5562938184</v>
      </c>
      <c r="L246" s="1288"/>
      <c r="N246" s="47">
        <f t="shared" si="75"/>
        <v>20</v>
      </c>
      <c r="O246" s="45">
        <f t="shared" si="92"/>
        <v>226</v>
      </c>
      <c r="P246" s="1265">
        <f t="shared" si="79"/>
        <v>52901</v>
      </c>
      <c r="Q246" s="1287">
        <f t="shared" si="80"/>
        <v>0</v>
      </c>
      <c r="R246" s="1287">
        <f t="shared" si="81"/>
        <v>0</v>
      </c>
      <c r="S246" s="1287">
        <f t="shared" si="82"/>
        <v>0</v>
      </c>
      <c r="T246" s="1287">
        <f t="shared" si="83"/>
        <v>0</v>
      </c>
      <c r="U246" s="1287">
        <f t="shared" si="93"/>
        <v>0</v>
      </c>
      <c r="V246" s="1287">
        <f>SUM($T$20:T246)</f>
        <v>0</v>
      </c>
      <c r="W246" s="1287">
        <f>SUM($S$20:S246)</f>
        <v>0</v>
      </c>
      <c r="X246" s="1288"/>
      <c r="Y246" s="1288"/>
      <c r="Z246" s="47">
        <f t="shared" si="76"/>
        <v>22</v>
      </c>
      <c r="AA246" s="45">
        <f t="shared" si="94"/>
        <v>226</v>
      </c>
      <c r="AB246" s="1265">
        <f t="shared" si="84"/>
        <v>53631</v>
      </c>
      <c r="AC246" s="1287">
        <f t="shared" si="85"/>
        <v>0</v>
      </c>
      <c r="AD246" s="1287">
        <f t="shared" si="86"/>
        <v>0</v>
      </c>
      <c r="AE246" s="1287">
        <f t="shared" si="87"/>
        <v>0</v>
      </c>
      <c r="AF246" s="1287">
        <f t="shared" si="88"/>
        <v>0</v>
      </c>
      <c r="AG246" s="1287">
        <f t="shared" si="95"/>
        <v>0</v>
      </c>
      <c r="AH246" s="1287">
        <f>SUM($AF$20:AF246)</f>
        <v>0</v>
      </c>
      <c r="AI246" s="1287">
        <f>SUM($AE$20:AE246)</f>
        <v>0</v>
      </c>
    </row>
    <row r="247" spans="2:35">
      <c r="B247" s="47">
        <f t="shared" si="89"/>
        <v>19</v>
      </c>
      <c r="C247" s="45">
        <f t="shared" si="90"/>
        <v>227</v>
      </c>
      <c r="D247" s="1265">
        <f t="shared" si="77"/>
        <v>52565</v>
      </c>
      <c r="E247" s="1287">
        <f t="shared" si="72"/>
        <v>2942203.4437061804</v>
      </c>
      <c r="F247" s="1287">
        <f t="shared" si="78"/>
        <v>26979.773631873853</v>
      </c>
      <c r="G247" s="1287">
        <f t="shared" si="73"/>
        <v>12268.756413342953</v>
      </c>
      <c r="H247" s="1287">
        <f t="shared" si="74"/>
        <v>14711.017218530902</v>
      </c>
      <c r="I247" s="1287">
        <f t="shared" si="91"/>
        <v>2929934.6872928375</v>
      </c>
      <c r="J247" s="1287">
        <f>SUM($H$20:H247)</f>
        <v>4446828.7345632315</v>
      </c>
      <c r="K247" s="1287">
        <f>SUM($G$20:G247)</f>
        <v>1570065.3127071613</v>
      </c>
      <c r="L247" s="1288"/>
      <c r="N247" s="47">
        <f t="shared" si="75"/>
        <v>20</v>
      </c>
      <c r="O247" s="45">
        <f t="shared" si="92"/>
        <v>227</v>
      </c>
      <c r="P247" s="1265">
        <f t="shared" si="79"/>
        <v>52931</v>
      </c>
      <c r="Q247" s="1287">
        <f t="shared" si="80"/>
        <v>0</v>
      </c>
      <c r="R247" s="1287">
        <f t="shared" si="81"/>
        <v>0</v>
      </c>
      <c r="S247" s="1287">
        <f t="shared" si="82"/>
        <v>0</v>
      </c>
      <c r="T247" s="1287">
        <f t="shared" si="83"/>
        <v>0</v>
      </c>
      <c r="U247" s="1287">
        <f t="shared" si="93"/>
        <v>0</v>
      </c>
      <c r="V247" s="1287">
        <f>SUM($T$20:T247)</f>
        <v>0</v>
      </c>
      <c r="W247" s="1287">
        <f>SUM($S$20:S247)</f>
        <v>0</v>
      </c>
      <c r="X247" s="1288"/>
      <c r="Y247" s="1288"/>
      <c r="Z247" s="47">
        <f t="shared" si="76"/>
        <v>22</v>
      </c>
      <c r="AA247" s="45">
        <f t="shared" si="94"/>
        <v>227</v>
      </c>
      <c r="AB247" s="1265">
        <f t="shared" si="84"/>
        <v>53661</v>
      </c>
      <c r="AC247" s="1287">
        <f t="shared" si="85"/>
        <v>0</v>
      </c>
      <c r="AD247" s="1287">
        <f t="shared" si="86"/>
        <v>0</v>
      </c>
      <c r="AE247" s="1287">
        <f t="shared" si="87"/>
        <v>0</v>
      </c>
      <c r="AF247" s="1287">
        <f t="shared" si="88"/>
        <v>0</v>
      </c>
      <c r="AG247" s="1287">
        <f t="shared" si="95"/>
        <v>0</v>
      </c>
      <c r="AH247" s="1287">
        <f>SUM($AF$20:AF247)</f>
        <v>0</v>
      </c>
      <c r="AI247" s="1287">
        <f>SUM($AE$20:AE247)</f>
        <v>0</v>
      </c>
    </row>
    <row r="248" spans="2:35">
      <c r="B248" s="47">
        <f t="shared" si="89"/>
        <v>19</v>
      </c>
      <c r="C248" s="45">
        <f t="shared" si="90"/>
        <v>228</v>
      </c>
      <c r="D248" s="1265">
        <f t="shared" si="77"/>
        <v>52596</v>
      </c>
      <c r="E248" s="1287">
        <f t="shared" si="72"/>
        <v>2929934.6872928375</v>
      </c>
      <c r="F248" s="1287">
        <f t="shared" si="78"/>
        <v>26979.773631873853</v>
      </c>
      <c r="G248" s="1287">
        <f t="shared" si="73"/>
        <v>12330.100195409665</v>
      </c>
      <c r="H248" s="1287">
        <f t="shared" si="74"/>
        <v>14649.673436464189</v>
      </c>
      <c r="I248" s="1287">
        <f t="shared" si="91"/>
        <v>2917604.5870974278</v>
      </c>
      <c r="J248" s="1287">
        <f>SUM($H$20:H248)</f>
        <v>4461478.4079996953</v>
      </c>
      <c r="K248" s="1287">
        <f>SUM($G$20:G248)</f>
        <v>1582395.412902571</v>
      </c>
      <c r="L248" s="1288"/>
      <c r="N248" s="47">
        <f t="shared" si="75"/>
        <v>20</v>
      </c>
      <c r="O248" s="45">
        <f t="shared" si="92"/>
        <v>228</v>
      </c>
      <c r="P248" s="1265">
        <f t="shared" si="79"/>
        <v>52962</v>
      </c>
      <c r="Q248" s="1287">
        <f t="shared" si="80"/>
        <v>0</v>
      </c>
      <c r="R248" s="1287">
        <f t="shared" si="81"/>
        <v>0</v>
      </c>
      <c r="S248" s="1287">
        <f t="shared" si="82"/>
        <v>0</v>
      </c>
      <c r="T248" s="1287">
        <f t="shared" si="83"/>
        <v>0</v>
      </c>
      <c r="U248" s="1287">
        <f t="shared" si="93"/>
        <v>0</v>
      </c>
      <c r="V248" s="1287">
        <f>SUM($T$20:T248)</f>
        <v>0</v>
      </c>
      <c r="W248" s="1287">
        <f>SUM($S$20:S248)</f>
        <v>0</v>
      </c>
      <c r="X248" s="1288"/>
      <c r="Y248" s="1288"/>
      <c r="Z248" s="47">
        <f t="shared" si="76"/>
        <v>22</v>
      </c>
      <c r="AA248" s="45">
        <f t="shared" si="94"/>
        <v>228</v>
      </c>
      <c r="AB248" s="1265">
        <f t="shared" si="84"/>
        <v>53692</v>
      </c>
      <c r="AC248" s="1287">
        <f t="shared" si="85"/>
        <v>0</v>
      </c>
      <c r="AD248" s="1287">
        <f t="shared" si="86"/>
        <v>0</v>
      </c>
      <c r="AE248" s="1287">
        <f t="shared" si="87"/>
        <v>0</v>
      </c>
      <c r="AF248" s="1287">
        <f t="shared" si="88"/>
        <v>0</v>
      </c>
      <c r="AG248" s="1287">
        <f t="shared" si="95"/>
        <v>0</v>
      </c>
      <c r="AH248" s="1287">
        <f>SUM($AF$20:AF248)</f>
        <v>0</v>
      </c>
      <c r="AI248" s="1287">
        <f>SUM($AE$20:AE248)</f>
        <v>0</v>
      </c>
    </row>
    <row r="249" spans="2:35">
      <c r="B249" s="47">
        <f t="shared" si="89"/>
        <v>20</v>
      </c>
      <c r="C249" s="45">
        <f t="shared" si="90"/>
        <v>229</v>
      </c>
      <c r="D249" s="1265">
        <f t="shared" si="77"/>
        <v>52627</v>
      </c>
      <c r="E249" s="1287">
        <f t="shared" si="72"/>
        <v>2917604.5870974278</v>
      </c>
      <c r="F249" s="1287">
        <f t="shared" si="78"/>
        <v>26979.773631873853</v>
      </c>
      <c r="G249" s="1287">
        <f t="shared" si="73"/>
        <v>12391.750696386714</v>
      </c>
      <c r="H249" s="1287">
        <f t="shared" si="74"/>
        <v>14588.022935487139</v>
      </c>
      <c r="I249" s="1287">
        <f t="shared" si="91"/>
        <v>2905212.8364010411</v>
      </c>
      <c r="J249" s="1287">
        <f>SUM($H$20:H249)</f>
        <v>4476066.4309351826</v>
      </c>
      <c r="K249" s="1287">
        <f>SUM($G$20:G249)</f>
        <v>1594787.1635989577</v>
      </c>
      <c r="L249" s="1288"/>
      <c r="N249" s="47">
        <f t="shared" si="75"/>
        <v>21</v>
      </c>
      <c r="O249" s="45">
        <f t="shared" si="92"/>
        <v>229</v>
      </c>
      <c r="P249" s="1265">
        <f t="shared" si="79"/>
        <v>52993</v>
      </c>
      <c r="Q249" s="1287">
        <f t="shared" si="80"/>
        <v>0</v>
      </c>
      <c r="R249" s="1287">
        <f t="shared" si="81"/>
        <v>0</v>
      </c>
      <c r="S249" s="1287">
        <f t="shared" si="82"/>
        <v>0</v>
      </c>
      <c r="T249" s="1287">
        <f t="shared" si="83"/>
        <v>0</v>
      </c>
      <c r="U249" s="1287">
        <f t="shared" si="93"/>
        <v>0</v>
      </c>
      <c r="V249" s="1287">
        <f>SUM($T$20:T249)</f>
        <v>0</v>
      </c>
      <c r="W249" s="1287">
        <f>SUM($S$20:S249)</f>
        <v>0</v>
      </c>
      <c r="X249" s="1288"/>
      <c r="Y249" s="1288"/>
      <c r="Z249" s="47">
        <f t="shared" si="76"/>
        <v>23</v>
      </c>
      <c r="AA249" s="45">
        <f t="shared" si="94"/>
        <v>229</v>
      </c>
      <c r="AB249" s="1265">
        <f t="shared" si="84"/>
        <v>53723</v>
      </c>
      <c r="AC249" s="1287">
        <f t="shared" si="85"/>
        <v>0</v>
      </c>
      <c r="AD249" s="1287">
        <f t="shared" si="86"/>
        <v>0</v>
      </c>
      <c r="AE249" s="1287">
        <f t="shared" si="87"/>
        <v>0</v>
      </c>
      <c r="AF249" s="1287">
        <f t="shared" si="88"/>
        <v>0</v>
      </c>
      <c r="AG249" s="1287">
        <f t="shared" si="95"/>
        <v>0</v>
      </c>
      <c r="AH249" s="1287">
        <f>SUM($AF$20:AF249)</f>
        <v>0</v>
      </c>
      <c r="AI249" s="1287">
        <f>SUM($AE$20:AE249)</f>
        <v>0</v>
      </c>
    </row>
    <row r="250" spans="2:35">
      <c r="B250" s="47">
        <f t="shared" si="89"/>
        <v>20</v>
      </c>
      <c r="C250" s="45">
        <f t="shared" si="90"/>
        <v>230</v>
      </c>
      <c r="D250" s="1265">
        <f t="shared" si="77"/>
        <v>52656</v>
      </c>
      <c r="E250" s="1287">
        <f t="shared" si="72"/>
        <v>2905212.8364010411</v>
      </c>
      <c r="F250" s="1287">
        <f t="shared" si="78"/>
        <v>26979.773631873853</v>
      </c>
      <c r="G250" s="1287">
        <f t="shared" si="73"/>
        <v>12453.709449868647</v>
      </c>
      <c r="H250" s="1287">
        <f t="shared" si="74"/>
        <v>14526.064182005206</v>
      </c>
      <c r="I250" s="1287">
        <f t="shared" si="91"/>
        <v>2892759.1269511725</v>
      </c>
      <c r="J250" s="1287">
        <f>SUM($H$20:H250)</f>
        <v>4490592.4951171875</v>
      </c>
      <c r="K250" s="1287">
        <f>SUM($G$20:G250)</f>
        <v>1607240.8730488264</v>
      </c>
      <c r="L250" s="1288"/>
      <c r="N250" s="47">
        <f t="shared" si="75"/>
        <v>21</v>
      </c>
      <c r="O250" s="45">
        <f t="shared" si="92"/>
        <v>230</v>
      </c>
      <c r="P250" s="1265">
        <f t="shared" si="79"/>
        <v>53021</v>
      </c>
      <c r="Q250" s="1287">
        <f t="shared" si="80"/>
        <v>0</v>
      </c>
      <c r="R250" s="1287">
        <f t="shared" si="81"/>
        <v>0</v>
      </c>
      <c r="S250" s="1287">
        <f t="shared" si="82"/>
        <v>0</v>
      </c>
      <c r="T250" s="1287">
        <f t="shared" si="83"/>
        <v>0</v>
      </c>
      <c r="U250" s="1287">
        <f t="shared" si="93"/>
        <v>0</v>
      </c>
      <c r="V250" s="1287">
        <f>SUM($T$20:T250)</f>
        <v>0</v>
      </c>
      <c r="W250" s="1287">
        <f>SUM($S$20:S250)</f>
        <v>0</v>
      </c>
      <c r="X250" s="1288"/>
      <c r="Y250" s="1288"/>
      <c r="Z250" s="47">
        <f t="shared" si="76"/>
        <v>23</v>
      </c>
      <c r="AA250" s="45">
        <f t="shared" si="94"/>
        <v>230</v>
      </c>
      <c r="AB250" s="1265">
        <f t="shared" si="84"/>
        <v>53751</v>
      </c>
      <c r="AC250" s="1287">
        <f t="shared" si="85"/>
        <v>0</v>
      </c>
      <c r="AD250" s="1287">
        <f t="shared" si="86"/>
        <v>0</v>
      </c>
      <c r="AE250" s="1287">
        <f t="shared" si="87"/>
        <v>0</v>
      </c>
      <c r="AF250" s="1287">
        <f t="shared" si="88"/>
        <v>0</v>
      </c>
      <c r="AG250" s="1287">
        <f t="shared" si="95"/>
        <v>0</v>
      </c>
      <c r="AH250" s="1287">
        <f>SUM($AF$20:AF250)</f>
        <v>0</v>
      </c>
      <c r="AI250" s="1287">
        <f>SUM($AE$20:AE250)</f>
        <v>0</v>
      </c>
    </row>
    <row r="251" spans="2:35">
      <c r="B251" s="47">
        <f t="shared" si="89"/>
        <v>20</v>
      </c>
      <c r="C251" s="45">
        <f t="shared" si="90"/>
        <v>231</v>
      </c>
      <c r="D251" s="1265">
        <f t="shared" si="77"/>
        <v>52687</v>
      </c>
      <c r="E251" s="1287">
        <f t="shared" si="72"/>
        <v>2892759.1269511725</v>
      </c>
      <c r="F251" s="1287">
        <f t="shared" si="78"/>
        <v>26979.773631873853</v>
      </c>
      <c r="G251" s="1287">
        <f t="shared" si="73"/>
        <v>12515.977997117991</v>
      </c>
      <c r="H251" s="1287">
        <f t="shared" si="74"/>
        <v>14463.795634755863</v>
      </c>
      <c r="I251" s="1287">
        <f t="shared" si="91"/>
        <v>2880243.1489540543</v>
      </c>
      <c r="J251" s="1287">
        <f>SUM($H$20:H251)</f>
        <v>4505056.2907519434</v>
      </c>
      <c r="K251" s="1287">
        <f>SUM($G$20:G251)</f>
        <v>1619756.8510459443</v>
      </c>
      <c r="L251" s="1288"/>
      <c r="N251" s="47">
        <f t="shared" si="75"/>
        <v>21</v>
      </c>
      <c r="O251" s="45">
        <f t="shared" si="92"/>
        <v>231</v>
      </c>
      <c r="P251" s="1265">
        <f t="shared" si="79"/>
        <v>53052</v>
      </c>
      <c r="Q251" s="1287">
        <f t="shared" si="80"/>
        <v>0</v>
      </c>
      <c r="R251" s="1287">
        <f t="shared" si="81"/>
        <v>0</v>
      </c>
      <c r="S251" s="1287">
        <f t="shared" si="82"/>
        <v>0</v>
      </c>
      <c r="T251" s="1287">
        <f t="shared" si="83"/>
        <v>0</v>
      </c>
      <c r="U251" s="1287">
        <f t="shared" si="93"/>
        <v>0</v>
      </c>
      <c r="V251" s="1287">
        <f>SUM($T$20:T251)</f>
        <v>0</v>
      </c>
      <c r="W251" s="1287">
        <f>SUM($S$20:S251)</f>
        <v>0</v>
      </c>
      <c r="X251" s="1288"/>
      <c r="Y251" s="1288"/>
      <c r="Z251" s="47">
        <f t="shared" si="76"/>
        <v>23</v>
      </c>
      <c r="AA251" s="45">
        <f t="shared" si="94"/>
        <v>231</v>
      </c>
      <c r="AB251" s="1265">
        <f t="shared" si="84"/>
        <v>53782</v>
      </c>
      <c r="AC251" s="1287">
        <f t="shared" si="85"/>
        <v>0</v>
      </c>
      <c r="AD251" s="1287">
        <f t="shared" si="86"/>
        <v>0</v>
      </c>
      <c r="AE251" s="1287">
        <f t="shared" si="87"/>
        <v>0</v>
      </c>
      <c r="AF251" s="1287">
        <f t="shared" si="88"/>
        <v>0</v>
      </c>
      <c r="AG251" s="1287">
        <f t="shared" si="95"/>
        <v>0</v>
      </c>
      <c r="AH251" s="1287">
        <f>SUM($AF$20:AF251)</f>
        <v>0</v>
      </c>
      <c r="AI251" s="1287">
        <f>SUM($AE$20:AE251)</f>
        <v>0</v>
      </c>
    </row>
    <row r="252" spans="2:35">
      <c r="B252" s="47">
        <f t="shared" si="89"/>
        <v>20</v>
      </c>
      <c r="C252" s="45">
        <f t="shared" si="90"/>
        <v>232</v>
      </c>
      <c r="D252" s="1265">
        <f t="shared" si="77"/>
        <v>52717</v>
      </c>
      <c r="E252" s="1287">
        <f t="shared" si="72"/>
        <v>2880243.1489540543</v>
      </c>
      <c r="F252" s="1287">
        <f t="shared" si="78"/>
        <v>26979.773631873853</v>
      </c>
      <c r="G252" s="1287">
        <f t="shared" si="73"/>
        <v>12578.557887103581</v>
      </c>
      <c r="H252" s="1287">
        <f t="shared" si="74"/>
        <v>14401.21574477027</v>
      </c>
      <c r="I252" s="1287">
        <f t="shared" si="91"/>
        <v>2867664.5910669509</v>
      </c>
      <c r="J252" s="1287">
        <f>SUM($H$20:H252)</f>
        <v>4519457.5064967135</v>
      </c>
      <c r="K252" s="1287">
        <f>SUM($G$20:G252)</f>
        <v>1632335.4089330479</v>
      </c>
      <c r="L252" s="1288"/>
      <c r="N252" s="47">
        <f t="shared" si="75"/>
        <v>21</v>
      </c>
      <c r="O252" s="45">
        <f t="shared" si="92"/>
        <v>232</v>
      </c>
      <c r="P252" s="1265">
        <f t="shared" si="79"/>
        <v>53082</v>
      </c>
      <c r="Q252" s="1287">
        <f t="shared" si="80"/>
        <v>0</v>
      </c>
      <c r="R252" s="1287">
        <f t="shared" si="81"/>
        <v>0</v>
      </c>
      <c r="S252" s="1287">
        <f t="shared" si="82"/>
        <v>0</v>
      </c>
      <c r="T252" s="1287">
        <f t="shared" si="83"/>
        <v>0</v>
      </c>
      <c r="U252" s="1287">
        <f t="shared" si="93"/>
        <v>0</v>
      </c>
      <c r="V252" s="1287">
        <f>SUM($T$20:T252)</f>
        <v>0</v>
      </c>
      <c r="W252" s="1287">
        <f>SUM($S$20:S252)</f>
        <v>0</v>
      </c>
      <c r="X252" s="1288"/>
      <c r="Y252" s="1288"/>
      <c r="Z252" s="47">
        <f t="shared" si="76"/>
        <v>23</v>
      </c>
      <c r="AA252" s="45">
        <f t="shared" si="94"/>
        <v>232</v>
      </c>
      <c r="AB252" s="1265">
        <f t="shared" si="84"/>
        <v>53812</v>
      </c>
      <c r="AC252" s="1287">
        <f t="shared" si="85"/>
        <v>0</v>
      </c>
      <c r="AD252" s="1287">
        <f t="shared" si="86"/>
        <v>0</v>
      </c>
      <c r="AE252" s="1287">
        <f t="shared" si="87"/>
        <v>0</v>
      </c>
      <c r="AF252" s="1287">
        <f t="shared" si="88"/>
        <v>0</v>
      </c>
      <c r="AG252" s="1287">
        <f t="shared" si="95"/>
        <v>0</v>
      </c>
      <c r="AH252" s="1287">
        <f>SUM($AF$20:AF252)</f>
        <v>0</v>
      </c>
      <c r="AI252" s="1287">
        <f>SUM($AE$20:AE252)</f>
        <v>0</v>
      </c>
    </row>
    <row r="253" spans="2:35">
      <c r="B253" s="47">
        <f t="shared" si="89"/>
        <v>20</v>
      </c>
      <c r="C253" s="45">
        <f t="shared" si="90"/>
        <v>233</v>
      </c>
      <c r="D253" s="1265">
        <f t="shared" si="77"/>
        <v>52748</v>
      </c>
      <c r="E253" s="1287">
        <f t="shared" si="72"/>
        <v>2867664.5910669509</v>
      </c>
      <c r="F253" s="1287">
        <f t="shared" si="78"/>
        <v>26979.773631873853</v>
      </c>
      <c r="G253" s="1287">
        <f t="shared" si="73"/>
        <v>12641.4506765391</v>
      </c>
      <c r="H253" s="1287">
        <f t="shared" si="74"/>
        <v>14338.322955334752</v>
      </c>
      <c r="I253" s="1287">
        <f t="shared" si="91"/>
        <v>2855023.140390412</v>
      </c>
      <c r="J253" s="1287">
        <f>SUM($H$20:H253)</f>
        <v>4533795.8294520481</v>
      </c>
      <c r="K253" s="1287">
        <f>SUM($G$20:G253)</f>
        <v>1644976.8596095871</v>
      </c>
      <c r="L253" s="1288"/>
      <c r="N253" s="47">
        <f t="shared" si="75"/>
        <v>21</v>
      </c>
      <c r="O253" s="45">
        <f t="shared" si="92"/>
        <v>233</v>
      </c>
      <c r="P253" s="1265">
        <f t="shared" si="79"/>
        <v>53113</v>
      </c>
      <c r="Q253" s="1287">
        <f t="shared" si="80"/>
        <v>0</v>
      </c>
      <c r="R253" s="1287">
        <f t="shared" si="81"/>
        <v>0</v>
      </c>
      <c r="S253" s="1287">
        <f t="shared" si="82"/>
        <v>0</v>
      </c>
      <c r="T253" s="1287">
        <f t="shared" si="83"/>
        <v>0</v>
      </c>
      <c r="U253" s="1287">
        <f t="shared" si="93"/>
        <v>0</v>
      </c>
      <c r="V253" s="1287">
        <f>SUM($T$20:T253)</f>
        <v>0</v>
      </c>
      <c r="W253" s="1287">
        <f>SUM($S$20:S253)</f>
        <v>0</v>
      </c>
      <c r="X253" s="1288"/>
      <c r="Y253" s="1288"/>
      <c r="Z253" s="47">
        <f t="shared" si="76"/>
        <v>23</v>
      </c>
      <c r="AA253" s="45">
        <f t="shared" si="94"/>
        <v>233</v>
      </c>
      <c r="AB253" s="1265">
        <f t="shared" si="84"/>
        <v>53843</v>
      </c>
      <c r="AC253" s="1287">
        <f t="shared" si="85"/>
        <v>0</v>
      </c>
      <c r="AD253" s="1287">
        <f t="shared" si="86"/>
        <v>0</v>
      </c>
      <c r="AE253" s="1287">
        <f t="shared" si="87"/>
        <v>0</v>
      </c>
      <c r="AF253" s="1287">
        <f t="shared" si="88"/>
        <v>0</v>
      </c>
      <c r="AG253" s="1287">
        <f t="shared" si="95"/>
        <v>0</v>
      </c>
      <c r="AH253" s="1287">
        <f>SUM($AF$20:AF253)</f>
        <v>0</v>
      </c>
      <c r="AI253" s="1287">
        <f>SUM($AE$20:AE253)</f>
        <v>0</v>
      </c>
    </row>
    <row r="254" spans="2:35">
      <c r="B254" s="47">
        <f t="shared" si="89"/>
        <v>20</v>
      </c>
      <c r="C254" s="45">
        <f t="shared" si="90"/>
        <v>234</v>
      </c>
      <c r="D254" s="1265">
        <f t="shared" si="77"/>
        <v>52778</v>
      </c>
      <c r="E254" s="1287">
        <f t="shared" si="72"/>
        <v>2855023.140390412</v>
      </c>
      <c r="F254" s="1287">
        <f t="shared" si="78"/>
        <v>26979.773631873853</v>
      </c>
      <c r="G254" s="1287">
        <f t="shared" si="73"/>
        <v>12704.657929921796</v>
      </c>
      <c r="H254" s="1287">
        <f t="shared" si="74"/>
        <v>14275.115701952058</v>
      </c>
      <c r="I254" s="1287">
        <f t="shared" si="91"/>
        <v>2842318.48246049</v>
      </c>
      <c r="J254" s="1287">
        <f>SUM($H$20:H254)</f>
        <v>4548070.9451540001</v>
      </c>
      <c r="K254" s="1287">
        <f>SUM($G$20:G254)</f>
        <v>1657681.5175395089</v>
      </c>
      <c r="L254" s="1288"/>
      <c r="N254" s="47">
        <f t="shared" si="75"/>
        <v>21</v>
      </c>
      <c r="O254" s="45">
        <f t="shared" si="92"/>
        <v>234</v>
      </c>
      <c r="P254" s="1265">
        <f t="shared" si="79"/>
        <v>53143</v>
      </c>
      <c r="Q254" s="1287">
        <f t="shared" si="80"/>
        <v>0</v>
      </c>
      <c r="R254" s="1287">
        <f t="shared" si="81"/>
        <v>0</v>
      </c>
      <c r="S254" s="1287">
        <f t="shared" si="82"/>
        <v>0</v>
      </c>
      <c r="T254" s="1287">
        <f t="shared" si="83"/>
        <v>0</v>
      </c>
      <c r="U254" s="1287">
        <f t="shared" si="93"/>
        <v>0</v>
      </c>
      <c r="V254" s="1287">
        <f>SUM($T$20:T254)</f>
        <v>0</v>
      </c>
      <c r="W254" s="1287">
        <f>SUM($S$20:S254)</f>
        <v>0</v>
      </c>
      <c r="X254" s="1288"/>
      <c r="Y254" s="1288"/>
      <c r="Z254" s="47">
        <f t="shared" si="76"/>
        <v>23</v>
      </c>
      <c r="AA254" s="45">
        <f t="shared" si="94"/>
        <v>234</v>
      </c>
      <c r="AB254" s="1265">
        <f t="shared" si="84"/>
        <v>53873</v>
      </c>
      <c r="AC254" s="1287">
        <f t="shared" si="85"/>
        <v>0</v>
      </c>
      <c r="AD254" s="1287">
        <f t="shared" si="86"/>
        <v>0</v>
      </c>
      <c r="AE254" s="1287">
        <f t="shared" si="87"/>
        <v>0</v>
      </c>
      <c r="AF254" s="1287">
        <f t="shared" si="88"/>
        <v>0</v>
      </c>
      <c r="AG254" s="1287">
        <f t="shared" si="95"/>
        <v>0</v>
      </c>
      <c r="AH254" s="1287">
        <f>SUM($AF$20:AF254)</f>
        <v>0</v>
      </c>
      <c r="AI254" s="1287">
        <f>SUM($AE$20:AE254)</f>
        <v>0</v>
      </c>
    </row>
    <row r="255" spans="2:35">
      <c r="B255" s="47">
        <f t="shared" si="89"/>
        <v>20</v>
      </c>
      <c r="C255" s="45">
        <f t="shared" si="90"/>
        <v>235</v>
      </c>
      <c r="D255" s="1265">
        <f t="shared" si="77"/>
        <v>52809</v>
      </c>
      <c r="E255" s="1287">
        <f t="shared" si="72"/>
        <v>2842318.48246049</v>
      </c>
      <c r="F255" s="1287">
        <f t="shared" si="78"/>
        <v>26979.773631873853</v>
      </c>
      <c r="G255" s="1287">
        <f t="shared" si="73"/>
        <v>12768.181219571403</v>
      </c>
      <c r="H255" s="1287">
        <f t="shared" si="74"/>
        <v>14211.592412302451</v>
      </c>
      <c r="I255" s="1287">
        <f t="shared" si="91"/>
        <v>2829550.3012409187</v>
      </c>
      <c r="J255" s="1287">
        <f>SUM($H$20:H255)</f>
        <v>4562282.5375663023</v>
      </c>
      <c r="K255" s="1287">
        <f>SUM($G$20:G255)</f>
        <v>1670449.6987590804</v>
      </c>
      <c r="L255" s="1288"/>
      <c r="N255" s="47">
        <f t="shared" si="75"/>
        <v>21</v>
      </c>
      <c r="O255" s="45">
        <f t="shared" si="92"/>
        <v>235</v>
      </c>
      <c r="P255" s="1265">
        <f t="shared" si="79"/>
        <v>53174</v>
      </c>
      <c r="Q255" s="1287">
        <f t="shared" si="80"/>
        <v>0</v>
      </c>
      <c r="R255" s="1287">
        <f t="shared" si="81"/>
        <v>0</v>
      </c>
      <c r="S255" s="1287">
        <f t="shared" si="82"/>
        <v>0</v>
      </c>
      <c r="T255" s="1287">
        <f t="shared" si="83"/>
        <v>0</v>
      </c>
      <c r="U255" s="1287">
        <f t="shared" si="93"/>
        <v>0</v>
      </c>
      <c r="V255" s="1287">
        <f>SUM($T$20:T255)</f>
        <v>0</v>
      </c>
      <c r="W255" s="1287">
        <f>SUM($S$20:S255)</f>
        <v>0</v>
      </c>
      <c r="X255" s="1288"/>
      <c r="Y255" s="1288"/>
      <c r="Z255" s="47">
        <f t="shared" si="76"/>
        <v>23</v>
      </c>
      <c r="AA255" s="45">
        <f t="shared" si="94"/>
        <v>235</v>
      </c>
      <c r="AB255" s="1265">
        <f t="shared" si="84"/>
        <v>53904</v>
      </c>
      <c r="AC255" s="1287">
        <f t="shared" si="85"/>
        <v>0</v>
      </c>
      <c r="AD255" s="1287">
        <f t="shared" si="86"/>
        <v>0</v>
      </c>
      <c r="AE255" s="1287">
        <f t="shared" si="87"/>
        <v>0</v>
      </c>
      <c r="AF255" s="1287">
        <f t="shared" si="88"/>
        <v>0</v>
      </c>
      <c r="AG255" s="1287">
        <f t="shared" si="95"/>
        <v>0</v>
      </c>
      <c r="AH255" s="1287">
        <f>SUM($AF$20:AF255)</f>
        <v>0</v>
      </c>
      <c r="AI255" s="1287">
        <f>SUM($AE$20:AE255)</f>
        <v>0</v>
      </c>
    </row>
    <row r="256" spans="2:35">
      <c r="B256" s="47">
        <f t="shared" si="89"/>
        <v>20</v>
      </c>
      <c r="C256" s="45">
        <f t="shared" si="90"/>
        <v>236</v>
      </c>
      <c r="D256" s="1265">
        <f t="shared" si="77"/>
        <v>52840</v>
      </c>
      <c r="E256" s="1287">
        <f t="shared" si="72"/>
        <v>2829550.3012409187</v>
      </c>
      <c r="F256" s="1287">
        <f t="shared" si="78"/>
        <v>26979.773631873853</v>
      </c>
      <c r="G256" s="1287">
        <f t="shared" si="73"/>
        <v>12832.022125669262</v>
      </c>
      <c r="H256" s="1287">
        <f t="shared" si="74"/>
        <v>14147.751506204591</v>
      </c>
      <c r="I256" s="1287">
        <f t="shared" si="91"/>
        <v>2816718.2791152494</v>
      </c>
      <c r="J256" s="1287">
        <f>SUM($H$20:H256)</f>
        <v>4576430.2890725071</v>
      </c>
      <c r="K256" s="1287">
        <f>SUM($G$20:G256)</f>
        <v>1683281.7208847497</v>
      </c>
      <c r="L256" s="1288"/>
      <c r="N256" s="47">
        <f t="shared" si="75"/>
        <v>21</v>
      </c>
      <c r="O256" s="45">
        <f t="shared" si="92"/>
        <v>236</v>
      </c>
      <c r="P256" s="1265">
        <f t="shared" si="79"/>
        <v>53205</v>
      </c>
      <c r="Q256" s="1287">
        <f t="shared" si="80"/>
        <v>0</v>
      </c>
      <c r="R256" s="1287">
        <f t="shared" si="81"/>
        <v>0</v>
      </c>
      <c r="S256" s="1287">
        <f t="shared" si="82"/>
        <v>0</v>
      </c>
      <c r="T256" s="1287">
        <f t="shared" si="83"/>
        <v>0</v>
      </c>
      <c r="U256" s="1287">
        <f t="shared" si="93"/>
        <v>0</v>
      </c>
      <c r="V256" s="1287">
        <f>SUM($T$20:T256)</f>
        <v>0</v>
      </c>
      <c r="W256" s="1287">
        <f>SUM($S$20:S256)</f>
        <v>0</v>
      </c>
      <c r="X256" s="1288"/>
      <c r="Y256" s="1288"/>
      <c r="Z256" s="47">
        <f t="shared" si="76"/>
        <v>23</v>
      </c>
      <c r="AA256" s="45">
        <f t="shared" si="94"/>
        <v>236</v>
      </c>
      <c r="AB256" s="1265">
        <f t="shared" si="84"/>
        <v>53935</v>
      </c>
      <c r="AC256" s="1287">
        <f t="shared" si="85"/>
        <v>0</v>
      </c>
      <c r="AD256" s="1287">
        <f t="shared" si="86"/>
        <v>0</v>
      </c>
      <c r="AE256" s="1287">
        <f t="shared" si="87"/>
        <v>0</v>
      </c>
      <c r="AF256" s="1287">
        <f t="shared" si="88"/>
        <v>0</v>
      </c>
      <c r="AG256" s="1287">
        <f t="shared" si="95"/>
        <v>0</v>
      </c>
      <c r="AH256" s="1287">
        <f>SUM($AF$20:AF256)</f>
        <v>0</v>
      </c>
      <c r="AI256" s="1287">
        <f>SUM($AE$20:AE256)</f>
        <v>0</v>
      </c>
    </row>
    <row r="257" spans="2:35">
      <c r="B257" s="47">
        <f t="shared" si="89"/>
        <v>20</v>
      </c>
      <c r="C257" s="45">
        <f t="shared" si="90"/>
        <v>237</v>
      </c>
      <c r="D257" s="1265">
        <f t="shared" si="77"/>
        <v>52870</v>
      </c>
      <c r="E257" s="1287">
        <f t="shared" si="72"/>
        <v>2816718.2791152494</v>
      </c>
      <c r="F257" s="1287">
        <f t="shared" si="78"/>
        <v>26979.773631873853</v>
      </c>
      <c r="G257" s="1287">
        <f t="shared" si="73"/>
        <v>12896.182236297609</v>
      </c>
      <c r="H257" s="1287">
        <f t="shared" si="74"/>
        <v>14083.591395576244</v>
      </c>
      <c r="I257" s="1287">
        <f t="shared" si="91"/>
        <v>2803822.0968789519</v>
      </c>
      <c r="J257" s="1287">
        <f>SUM($H$20:H257)</f>
        <v>4590513.8804680835</v>
      </c>
      <c r="K257" s="1287">
        <f>SUM($G$20:G257)</f>
        <v>1696177.9031210472</v>
      </c>
      <c r="L257" s="1288"/>
      <c r="N257" s="47">
        <f t="shared" si="75"/>
        <v>21</v>
      </c>
      <c r="O257" s="45">
        <f t="shared" si="92"/>
        <v>237</v>
      </c>
      <c r="P257" s="1265">
        <f t="shared" si="79"/>
        <v>53235</v>
      </c>
      <c r="Q257" s="1287">
        <f t="shared" si="80"/>
        <v>0</v>
      </c>
      <c r="R257" s="1287">
        <f t="shared" si="81"/>
        <v>0</v>
      </c>
      <c r="S257" s="1287">
        <f t="shared" si="82"/>
        <v>0</v>
      </c>
      <c r="T257" s="1287">
        <f t="shared" si="83"/>
        <v>0</v>
      </c>
      <c r="U257" s="1287">
        <f t="shared" si="93"/>
        <v>0</v>
      </c>
      <c r="V257" s="1287">
        <f>SUM($T$20:T257)</f>
        <v>0</v>
      </c>
      <c r="W257" s="1287">
        <f>SUM($S$20:S257)</f>
        <v>0</v>
      </c>
      <c r="X257" s="1288"/>
      <c r="Y257" s="1288"/>
      <c r="Z257" s="47">
        <f t="shared" si="76"/>
        <v>23</v>
      </c>
      <c r="AA257" s="45">
        <f t="shared" si="94"/>
        <v>237</v>
      </c>
      <c r="AB257" s="1265">
        <f t="shared" si="84"/>
        <v>53965</v>
      </c>
      <c r="AC257" s="1287">
        <f t="shared" si="85"/>
        <v>0</v>
      </c>
      <c r="AD257" s="1287">
        <f t="shared" si="86"/>
        <v>0</v>
      </c>
      <c r="AE257" s="1287">
        <f t="shared" si="87"/>
        <v>0</v>
      </c>
      <c r="AF257" s="1287">
        <f t="shared" si="88"/>
        <v>0</v>
      </c>
      <c r="AG257" s="1287">
        <f t="shared" si="95"/>
        <v>0</v>
      </c>
      <c r="AH257" s="1287">
        <f>SUM($AF$20:AF257)</f>
        <v>0</v>
      </c>
      <c r="AI257" s="1287">
        <f>SUM($AE$20:AE257)</f>
        <v>0</v>
      </c>
    </row>
    <row r="258" spans="2:35">
      <c r="B258" s="47">
        <f t="shared" si="89"/>
        <v>20</v>
      </c>
      <c r="C258" s="45">
        <f t="shared" si="90"/>
        <v>238</v>
      </c>
      <c r="D258" s="1265">
        <f t="shared" si="77"/>
        <v>52901</v>
      </c>
      <c r="E258" s="1287">
        <f t="shared" si="72"/>
        <v>2803822.0968789519</v>
      </c>
      <c r="F258" s="1287">
        <f t="shared" si="78"/>
        <v>26979.773631873853</v>
      </c>
      <c r="G258" s="1287">
        <f t="shared" si="73"/>
        <v>12960.663147479096</v>
      </c>
      <c r="H258" s="1287">
        <f t="shared" si="74"/>
        <v>14019.110484394758</v>
      </c>
      <c r="I258" s="1287">
        <f t="shared" si="91"/>
        <v>2790861.4337314726</v>
      </c>
      <c r="J258" s="1287">
        <f>SUM($H$20:H258)</f>
        <v>4604532.9909524787</v>
      </c>
      <c r="K258" s="1287">
        <f>SUM($G$20:G258)</f>
        <v>1709138.5662685263</v>
      </c>
      <c r="L258" s="1288"/>
      <c r="N258" s="47">
        <f t="shared" si="75"/>
        <v>21</v>
      </c>
      <c r="O258" s="45">
        <f t="shared" si="92"/>
        <v>238</v>
      </c>
      <c r="P258" s="1265">
        <f t="shared" si="79"/>
        <v>53266</v>
      </c>
      <c r="Q258" s="1287">
        <f t="shared" si="80"/>
        <v>0</v>
      </c>
      <c r="R258" s="1287">
        <f t="shared" si="81"/>
        <v>0</v>
      </c>
      <c r="S258" s="1287">
        <f t="shared" si="82"/>
        <v>0</v>
      </c>
      <c r="T258" s="1287">
        <f t="shared" si="83"/>
        <v>0</v>
      </c>
      <c r="U258" s="1287">
        <f t="shared" si="93"/>
        <v>0</v>
      </c>
      <c r="V258" s="1287">
        <f>SUM($T$20:T258)</f>
        <v>0</v>
      </c>
      <c r="W258" s="1287">
        <f>SUM($S$20:S258)</f>
        <v>0</v>
      </c>
      <c r="X258" s="1288"/>
      <c r="Y258" s="1288"/>
      <c r="Z258" s="47">
        <f t="shared" si="76"/>
        <v>23</v>
      </c>
      <c r="AA258" s="45">
        <f t="shared" si="94"/>
        <v>238</v>
      </c>
      <c r="AB258" s="1265">
        <f t="shared" si="84"/>
        <v>53996</v>
      </c>
      <c r="AC258" s="1287">
        <f t="shared" si="85"/>
        <v>0</v>
      </c>
      <c r="AD258" s="1287">
        <f t="shared" si="86"/>
        <v>0</v>
      </c>
      <c r="AE258" s="1287">
        <f t="shared" si="87"/>
        <v>0</v>
      </c>
      <c r="AF258" s="1287">
        <f t="shared" si="88"/>
        <v>0</v>
      </c>
      <c r="AG258" s="1287">
        <f t="shared" si="95"/>
        <v>0</v>
      </c>
      <c r="AH258" s="1287">
        <f>SUM($AF$20:AF258)</f>
        <v>0</v>
      </c>
      <c r="AI258" s="1287">
        <f>SUM($AE$20:AE258)</f>
        <v>0</v>
      </c>
    </row>
    <row r="259" spans="2:35">
      <c r="B259" s="47">
        <f t="shared" si="89"/>
        <v>20</v>
      </c>
      <c r="C259" s="45">
        <f t="shared" si="90"/>
        <v>239</v>
      </c>
      <c r="D259" s="1265">
        <f t="shared" si="77"/>
        <v>52931</v>
      </c>
      <c r="E259" s="1287">
        <f t="shared" si="72"/>
        <v>2790861.4337314726</v>
      </c>
      <c r="F259" s="1287">
        <f t="shared" si="78"/>
        <v>26979.773631873853</v>
      </c>
      <c r="G259" s="1287">
        <f t="shared" si="73"/>
        <v>13025.466463216493</v>
      </c>
      <c r="H259" s="1287">
        <f t="shared" si="74"/>
        <v>13954.30716865736</v>
      </c>
      <c r="I259" s="1287">
        <f t="shared" si="91"/>
        <v>2777835.967268256</v>
      </c>
      <c r="J259" s="1287">
        <f>SUM($H$20:H259)</f>
        <v>4618487.2981211357</v>
      </c>
      <c r="K259" s="1287">
        <f>SUM($G$20:G259)</f>
        <v>1722164.0327317428</v>
      </c>
      <c r="L259" s="1288"/>
      <c r="N259" s="47">
        <f t="shared" si="75"/>
        <v>21</v>
      </c>
      <c r="O259" s="45">
        <f t="shared" si="92"/>
        <v>239</v>
      </c>
      <c r="P259" s="1265">
        <f t="shared" si="79"/>
        <v>53296</v>
      </c>
      <c r="Q259" s="1287">
        <f t="shared" si="80"/>
        <v>0</v>
      </c>
      <c r="R259" s="1287">
        <f t="shared" si="81"/>
        <v>0</v>
      </c>
      <c r="S259" s="1287">
        <f t="shared" si="82"/>
        <v>0</v>
      </c>
      <c r="T259" s="1287">
        <f t="shared" si="83"/>
        <v>0</v>
      </c>
      <c r="U259" s="1287">
        <f t="shared" si="93"/>
        <v>0</v>
      </c>
      <c r="V259" s="1287">
        <f>SUM($T$20:T259)</f>
        <v>0</v>
      </c>
      <c r="W259" s="1287">
        <f>SUM($S$20:S259)</f>
        <v>0</v>
      </c>
      <c r="X259" s="1288"/>
      <c r="Y259" s="1288"/>
      <c r="Z259" s="47">
        <f t="shared" si="76"/>
        <v>23</v>
      </c>
      <c r="AA259" s="45">
        <f t="shared" si="94"/>
        <v>239</v>
      </c>
      <c r="AB259" s="1265">
        <f t="shared" si="84"/>
        <v>54026</v>
      </c>
      <c r="AC259" s="1287">
        <f t="shared" si="85"/>
        <v>0</v>
      </c>
      <c r="AD259" s="1287">
        <f t="shared" si="86"/>
        <v>0</v>
      </c>
      <c r="AE259" s="1287">
        <f t="shared" si="87"/>
        <v>0</v>
      </c>
      <c r="AF259" s="1287">
        <f t="shared" si="88"/>
        <v>0</v>
      </c>
      <c r="AG259" s="1287">
        <f t="shared" si="95"/>
        <v>0</v>
      </c>
      <c r="AH259" s="1287">
        <f>SUM($AF$20:AF259)</f>
        <v>0</v>
      </c>
      <c r="AI259" s="1287">
        <f>SUM($AE$20:AE259)</f>
        <v>0</v>
      </c>
    </row>
    <row r="260" spans="2:35">
      <c r="B260" s="47">
        <f t="shared" si="89"/>
        <v>20</v>
      </c>
      <c r="C260" s="45">
        <f t="shared" si="90"/>
        <v>240</v>
      </c>
      <c r="D260" s="1265">
        <f t="shared" si="77"/>
        <v>52962</v>
      </c>
      <c r="E260" s="1287">
        <f t="shared" si="72"/>
        <v>2777835.967268256</v>
      </c>
      <c r="F260" s="1287">
        <f t="shared" si="78"/>
        <v>26979.773631873853</v>
      </c>
      <c r="G260" s="1287">
        <f t="shared" si="73"/>
        <v>13090.593795532573</v>
      </c>
      <c r="H260" s="1287">
        <f t="shared" si="74"/>
        <v>13889.179836341282</v>
      </c>
      <c r="I260" s="1287">
        <f t="shared" si="91"/>
        <v>2764745.3734727236</v>
      </c>
      <c r="J260" s="1287">
        <f>SUM($H$20:H260)</f>
        <v>4632376.4779574769</v>
      </c>
      <c r="K260" s="1287">
        <f>SUM($G$20:G260)</f>
        <v>1735254.6265272754</v>
      </c>
      <c r="L260" s="1288"/>
      <c r="N260" s="47">
        <f t="shared" si="75"/>
        <v>21</v>
      </c>
      <c r="O260" s="45">
        <f t="shared" si="92"/>
        <v>240</v>
      </c>
      <c r="P260" s="1265">
        <f t="shared" si="79"/>
        <v>53327</v>
      </c>
      <c r="Q260" s="1287">
        <f t="shared" si="80"/>
        <v>0</v>
      </c>
      <c r="R260" s="1287">
        <f t="shared" si="81"/>
        <v>0</v>
      </c>
      <c r="S260" s="1287">
        <f t="shared" si="82"/>
        <v>0</v>
      </c>
      <c r="T260" s="1287">
        <f t="shared" si="83"/>
        <v>0</v>
      </c>
      <c r="U260" s="1287">
        <f t="shared" si="93"/>
        <v>0</v>
      </c>
      <c r="V260" s="1287">
        <f>SUM($T$20:T260)</f>
        <v>0</v>
      </c>
      <c r="W260" s="1287">
        <f>SUM($S$20:S260)</f>
        <v>0</v>
      </c>
      <c r="X260" s="1288"/>
      <c r="Y260" s="1288"/>
      <c r="Z260" s="47">
        <f t="shared" si="76"/>
        <v>23</v>
      </c>
      <c r="AA260" s="45">
        <f t="shared" si="94"/>
        <v>240</v>
      </c>
      <c r="AB260" s="1265">
        <f t="shared" si="84"/>
        <v>54057</v>
      </c>
      <c r="AC260" s="1287">
        <f t="shared" si="85"/>
        <v>0</v>
      </c>
      <c r="AD260" s="1287">
        <f t="shared" si="86"/>
        <v>0</v>
      </c>
      <c r="AE260" s="1287">
        <f t="shared" si="87"/>
        <v>0</v>
      </c>
      <c r="AF260" s="1287">
        <f t="shared" si="88"/>
        <v>0</v>
      </c>
      <c r="AG260" s="1287">
        <f t="shared" si="95"/>
        <v>0</v>
      </c>
      <c r="AH260" s="1287">
        <f>SUM($AF$20:AF260)</f>
        <v>0</v>
      </c>
      <c r="AI260" s="1287">
        <f>SUM($AE$20:AE260)</f>
        <v>0</v>
      </c>
    </row>
    <row r="261" spans="2:35">
      <c r="B261" s="47">
        <f t="shared" si="89"/>
        <v>21</v>
      </c>
      <c r="C261" s="45">
        <f t="shared" si="90"/>
        <v>241</v>
      </c>
      <c r="D261" s="1265">
        <f t="shared" si="77"/>
        <v>52993</v>
      </c>
      <c r="E261" s="1287">
        <f t="shared" si="72"/>
        <v>2764745.3734727236</v>
      </c>
      <c r="F261" s="1287">
        <f t="shared" si="78"/>
        <v>26979.773631873853</v>
      </c>
      <c r="G261" s="1287">
        <f t="shared" si="73"/>
        <v>13156.046764510234</v>
      </c>
      <c r="H261" s="1287">
        <f t="shared" si="74"/>
        <v>13823.726867363619</v>
      </c>
      <c r="I261" s="1287">
        <f t="shared" si="91"/>
        <v>2751589.3267082134</v>
      </c>
      <c r="J261" s="1287">
        <f>SUM($H$20:H261)</f>
        <v>4646200.2048248406</v>
      </c>
      <c r="K261" s="1287">
        <f>SUM($G$20:G261)</f>
        <v>1748410.6732917856</v>
      </c>
      <c r="L261" s="1288"/>
      <c r="N261" s="47">
        <f t="shared" si="75"/>
        <v>22</v>
      </c>
      <c r="O261" s="45">
        <f t="shared" si="92"/>
        <v>241</v>
      </c>
      <c r="P261" s="1265">
        <f t="shared" si="79"/>
        <v>53358</v>
      </c>
      <c r="Q261" s="1287">
        <f t="shared" si="80"/>
        <v>0</v>
      </c>
      <c r="R261" s="1287">
        <f t="shared" si="81"/>
        <v>0</v>
      </c>
      <c r="S261" s="1287">
        <f t="shared" si="82"/>
        <v>0</v>
      </c>
      <c r="T261" s="1287">
        <f t="shared" si="83"/>
        <v>0</v>
      </c>
      <c r="U261" s="1287">
        <f t="shared" si="93"/>
        <v>0</v>
      </c>
      <c r="V261" s="1287">
        <f>SUM($T$20:T261)</f>
        <v>0</v>
      </c>
      <c r="W261" s="1287">
        <f>SUM($S$20:S261)</f>
        <v>0</v>
      </c>
      <c r="X261" s="1288"/>
      <c r="Y261" s="1288"/>
      <c r="Z261" s="47">
        <f t="shared" si="76"/>
        <v>24</v>
      </c>
      <c r="AA261" s="45">
        <f t="shared" si="94"/>
        <v>241</v>
      </c>
      <c r="AB261" s="1265">
        <f t="shared" si="84"/>
        <v>54088</v>
      </c>
      <c r="AC261" s="1287">
        <f t="shared" si="85"/>
        <v>0</v>
      </c>
      <c r="AD261" s="1287">
        <f t="shared" si="86"/>
        <v>0</v>
      </c>
      <c r="AE261" s="1287">
        <f t="shared" si="87"/>
        <v>0</v>
      </c>
      <c r="AF261" s="1287">
        <f t="shared" si="88"/>
        <v>0</v>
      </c>
      <c r="AG261" s="1287">
        <f t="shared" si="95"/>
        <v>0</v>
      </c>
      <c r="AH261" s="1287">
        <f>SUM($AF$20:AF261)</f>
        <v>0</v>
      </c>
      <c r="AI261" s="1287">
        <f>SUM($AE$20:AE261)</f>
        <v>0</v>
      </c>
    </row>
    <row r="262" spans="2:35">
      <c r="B262" s="47">
        <f t="shared" si="89"/>
        <v>21</v>
      </c>
      <c r="C262" s="45">
        <f t="shared" si="90"/>
        <v>242</v>
      </c>
      <c r="D262" s="1265">
        <f t="shared" si="77"/>
        <v>53021</v>
      </c>
      <c r="E262" s="1287">
        <f t="shared" si="72"/>
        <v>2751589.3267082134</v>
      </c>
      <c r="F262" s="1287">
        <f t="shared" si="78"/>
        <v>26979.773631873853</v>
      </c>
      <c r="G262" s="1287">
        <f t="shared" si="73"/>
        <v>13221.826998332788</v>
      </c>
      <c r="H262" s="1287">
        <f t="shared" si="74"/>
        <v>13757.946633541065</v>
      </c>
      <c r="I262" s="1287">
        <f t="shared" si="91"/>
        <v>2738367.4997098804</v>
      </c>
      <c r="J262" s="1287">
        <f>SUM($H$20:H262)</f>
        <v>4659958.1514583817</v>
      </c>
      <c r="K262" s="1287">
        <f>SUM($G$20:G262)</f>
        <v>1761632.5002901184</v>
      </c>
      <c r="L262" s="1288"/>
      <c r="N262" s="47">
        <f t="shared" si="75"/>
        <v>22</v>
      </c>
      <c r="O262" s="45">
        <f t="shared" si="92"/>
        <v>242</v>
      </c>
      <c r="P262" s="1265">
        <f t="shared" si="79"/>
        <v>53386</v>
      </c>
      <c r="Q262" s="1287">
        <f t="shared" si="80"/>
        <v>0</v>
      </c>
      <c r="R262" s="1287">
        <f t="shared" si="81"/>
        <v>0</v>
      </c>
      <c r="S262" s="1287">
        <f t="shared" si="82"/>
        <v>0</v>
      </c>
      <c r="T262" s="1287">
        <f t="shared" si="83"/>
        <v>0</v>
      </c>
      <c r="U262" s="1287">
        <f t="shared" si="93"/>
        <v>0</v>
      </c>
      <c r="V262" s="1287">
        <f>SUM($T$20:T262)</f>
        <v>0</v>
      </c>
      <c r="W262" s="1287">
        <f>SUM($S$20:S262)</f>
        <v>0</v>
      </c>
      <c r="X262" s="1288"/>
      <c r="Y262" s="1288"/>
      <c r="Z262" s="47">
        <f t="shared" si="76"/>
        <v>24</v>
      </c>
      <c r="AA262" s="45">
        <f t="shared" si="94"/>
        <v>242</v>
      </c>
      <c r="AB262" s="1265">
        <f t="shared" si="84"/>
        <v>54117</v>
      </c>
      <c r="AC262" s="1287">
        <f t="shared" si="85"/>
        <v>0</v>
      </c>
      <c r="AD262" s="1287">
        <f t="shared" si="86"/>
        <v>0</v>
      </c>
      <c r="AE262" s="1287">
        <f t="shared" si="87"/>
        <v>0</v>
      </c>
      <c r="AF262" s="1287">
        <f t="shared" si="88"/>
        <v>0</v>
      </c>
      <c r="AG262" s="1287">
        <f t="shared" si="95"/>
        <v>0</v>
      </c>
      <c r="AH262" s="1287">
        <f>SUM($AF$20:AF262)</f>
        <v>0</v>
      </c>
      <c r="AI262" s="1287">
        <f>SUM($AE$20:AE262)</f>
        <v>0</v>
      </c>
    </row>
    <row r="263" spans="2:35">
      <c r="B263" s="47">
        <f t="shared" si="89"/>
        <v>21</v>
      </c>
      <c r="C263" s="45">
        <f t="shared" si="90"/>
        <v>243</v>
      </c>
      <c r="D263" s="1265">
        <f t="shared" si="77"/>
        <v>53052</v>
      </c>
      <c r="E263" s="1287">
        <f t="shared" si="72"/>
        <v>2738367.4997098804</v>
      </c>
      <c r="F263" s="1287">
        <f t="shared" si="78"/>
        <v>26979.773631873853</v>
      </c>
      <c r="G263" s="1287">
        <f t="shared" si="73"/>
        <v>13287.936133324451</v>
      </c>
      <c r="H263" s="1287">
        <f t="shared" si="74"/>
        <v>13691.837498549403</v>
      </c>
      <c r="I263" s="1287">
        <f t="shared" si="91"/>
        <v>2725079.5635765558</v>
      </c>
      <c r="J263" s="1287">
        <f>SUM($H$20:H263)</f>
        <v>4673649.988956931</v>
      </c>
      <c r="K263" s="1287">
        <f>SUM($G$20:G263)</f>
        <v>1774920.4364234428</v>
      </c>
      <c r="L263" s="1288"/>
      <c r="N263" s="47">
        <f t="shared" si="75"/>
        <v>22</v>
      </c>
      <c r="O263" s="45">
        <f t="shared" si="92"/>
        <v>243</v>
      </c>
      <c r="P263" s="1265">
        <f t="shared" si="79"/>
        <v>53417</v>
      </c>
      <c r="Q263" s="1287">
        <f t="shared" si="80"/>
        <v>0</v>
      </c>
      <c r="R263" s="1287">
        <f t="shared" si="81"/>
        <v>0</v>
      </c>
      <c r="S263" s="1287">
        <f t="shared" si="82"/>
        <v>0</v>
      </c>
      <c r="T263" s="1287">
        <f t="shared" si="83"/>
        <v>0</v>
      </c>
      <c r="U263" s="1287">
        <f t="shared" si="93"/>
        <v>0</v>
      </c>
      <c r="V263" s="1287">
        <f>SUM($T$20:T263)</f>
        <v>0</v>
      </c>
      <c r="W263" s="1287">
        <f>SUM($S$20:S263)</f>
        <v>0</v>
      </c>
      <c r="X263" s="1288"/>
      <c r="Y263" s="1288"/>
      <c r="Z263" s="47">
        <f t="shared" si="76"/>
        <v>24</v>
      </c>
      <c r="AA263" s="45">
        <f t="shared" si="94"/>
        <v>243</v>
      </c>
      <c r="AB263" s="1265">
        <f t="shared" si="84"/>
        <v>54148</v>
      </c>
      <c r="AC263" s="1287">
        <f t="shared" si="85"/>
        <v>0</v>
      </c>
      <c r="AD263" s="1287">
        <f t="shared" si="86"/>
        <v>0</v>
      </c>
      <c r="AE263" s="1287">
        <f t="shared" si="87"/>
        <v>0</v>
      </c>
      <c r="AF263" s="1287">
        <f t="shared" si="88"/>
        <v>0</v>
      </c>
      <c r="AG263" s="1287">
        <f t="shared" si="95"/>
        <v>0</v>
      </c>
      <c r="AH263" s="1287">
        <f>SUM($AF$20:AF263)</f>
        <v>0</v>
      </c>
      <c r="AI263" s="1287">
        <f>SUM($AE$20:AE263)</f>
        <v>0</v>
      </c>
    </row>
    <row r="264" spans="2:35">
      <c r="B264" s="47">
        <f t="shared" si="89"/>
        <v>21</v>
      </c>
      <c r="C264" s="45">
        <f t="shared" si="90"/>
        <v>244</v>
      </c>
      <c r="D264" s="1265">
        <f t="shared" si="77"/>
        <v>53082</v>
      </c>
      <c r="E264" s="1287">
        <f t="shared" si="72"/>
        <v>2725079.5635765558</v>
      </c>
      <c r="F264" s="1287">
        <f t="shared" si="78"/>
        <v>26979.773631873853</v>
      </c>
      <c r="G264" s="1287">
        <f t="shared" si="73"/>
        <v>13354.375813991073</v>
      </c>
      <c r="H264" s="1287">
        <f t="shared" si="74"/>
        <v>13625.397817882782</v>
      </c>
      <c r="I264" s="1287">
        <f t="shared" si="91"/>
        <v>2711725.1877625645</v>
      </c>
      <c r="J264" s="1287">
        <f>SUM($H$20:H264)</f>
        <v>4687275.3867748138</v>
      </c>
      <c r="K264" s="1287">
        <f>SUM($G$20:G264)</f>
        <v>1788274.8122374339</v>
      </c>
      <c r="L264" s="1288"/>
      <c r="N264" s="47">
        <f t="shared" si="75"/>
        <v>22</v>
      </c>
      <c r="O264" s="45">
        <f t="shared" si="92"/>
        <v>244</v>
      </c>
      <c r="P264" s="1265">
        <f t="shared" si="79"/>
        <v>53447</v>
      </c>
      <c r="Q264" s="1287">
        <f t="shared" si="80"/>
        <v>0</v>
      </c>
      <c r="R264" s="1287">
        <f t="shared" si="81"/>
        <v>0</v>
      </c>
      <c r="S264" s="1287">
        <f t="shared" si="82"/>
        <v>0</v>
      </c>
      <c r="T264" s="1287">
        <f t="shared" si="83"/>
        <v>0</v>
      </c>
      <c r="U264" s="1287">
        <f t="shared" si="93"/>
        <v>0</v>
      </c>
      <c r="V264" s="1287">
        <f>SUM($T$20:T264)</f>
        <v>0</v>
      </c>
      <c r="W264" s="1287">
        <f>SUM($S$20:S264)</f>
        <v>0</v>
      </c>
      <c r="X264" s="1288"/>
      <c r="Y264" s="1288"/>
      <c r="Z264" s="47">
        <f t="shared" si="76"/>
        <v>24</v>
      </c>
      <c r="AA264" s="45">
        <f t="shared" si="94"/>
        <v>244</v>
      </c>
      <c r="AB264" s="1265">
        <f t="shared" si="84"/>
        <v>54178</v>
      </c>
      <c r="AC264" s="1287">
        <f t="shared" si="85"/>
        <v>0</v>
      </c>
      <c r="AD264" s="1287">
        <f t="shared" si="86"/>
        <v>0</v>
      </c>
      <c r="AE264" s="1287">
        <f t="shared" si="87"/>
        <v>0</v>
      </c>
      <c r="AF264" s="1287">
        <f t="shared" si="88"/>
        <v>0</v>
      </c>
      <c r="AG264" s="1287">
        <f t="shared" si="95"/>
        <v>0</v>
      </c>
      <c r="AH264" s="1287">
        <f>SUM($AF$20:AF264)</f>
        <v>0</v>
      </c>
      <c r="AI264" s="1287">
        <f>SUM($AE$20:AE264)</f>
        <v>0</v>
      </c>
    </row>
    <row r="265" spans="2:35">
      <c r="B265" s="47">
        <f t="shared" si="89"/>
        <v>21</v>
      </c>
      <c r="C265" s="45">
        <f t="shared" si="90"/>
        <v>245</v>
      </c>
      <c r="D265" s="1265">
        <f t="shared" si="77"/>
        <v>53113</v>
      </c>
      <c r="E265" s="1287">
        <f t="shared" si="72"/>
        <v>2711725.1877625645</v>
      </c>
      <c r="F265" s="1287">
        <f t="shared" si="78"/>
        <v>26979.773631873853</v>
      </c>
      <c r="G265" s="1287">
        <f t="shared" si="73"/>
        <v>13421.147693061028</v>
      </c>
      <c r="H265" s="1287">
        <f t="shared" si="74"/>
        <v>13558.625938812826</v>
      </c>
      <c r="I265" s="1287">
        <f t="shared" si="91"/>
        <v>2698304.0400695037</v>
      </c>
      <c r="J265" s="1287">
        <f>SUM($H$20:H265)</f>
        <v>4700834.012713627</v>
      </c>
      <c r="K265" s="1287">
        <f>SUM($G$20:G265)</f>
        <v>1801695.9599304949</v>
      </c>
      <c r="L265" s="1288"/>
      <c r="N265" s="47">
        <f t="shared" si="75"/>
        <v>22</v>
      </c>
      <c r="O265" s="45">
        <f t="shared" si="92"/>
        <v>245</v>
      </c>
      <c r="P265" s="1265">
        <f t="shared" si="79"/>
        <v>53478</v>
      </c>
      <c r="Q265" s="1287">
        <f t="shared" si="80"/>
        <v>0</v>
      </c>
      <c r="R265" s="1287">
        <f t="shared" si="81"/>
        <v>0</v>
      </c>
      <c r="S265" s="1287">
        <f t="shared" si="82"/>
        <v>0</v>
      </c>
      <c r="T265" s="1287">
        <f t="shared" si="83"/>
        <v>0</v>
      </c>
      <c r="U265" s="1287">
        <f t="shared" si="93"/>
        <v>0</v>
      </c>
      <c r="V265" s="1287">
        <f>SUM($T$20:T265)</f>
        <v>0</v>
      </c>
      <c r="W265" s="1287">
        <f>SUM($S$20:S265)</f>
        <v>0</v>
      </c>
      <c r="X265" s="1288"/>
      <c r="Y265" s="1288"/>
      <c r="Z265" s="47">
        <f t="shared" si="76"/>
        <v>24</v>
      </c>
      <c r="AA265" s="45">
        <f t="shared" si="94"/>
        <v>245</v>
      </c>
      <c r="AB265" s="1265">
        <f t="shared" si="84"/>
        <v>54209</v>
      </c>
      <c r="AC265" s="1287">
        <f t="shared" si="85"/>
        <v>0</v>
      </c>
      <c r="AD265" s="1287">
        <f t="shared" si="86"/>
        <v>0</v>
      </c>
      <c r="AE265" s="1287">
        <f t="shared" si="87"/>
        <v>0</v>
      </c>
      <c r="AF265" s="1287">
        <f t="shared" si="88"/>
        <v>0</v>
      </c>
      <c r="AG265" s="1287">
        <f t="shared" si="95"/>
        <v>0</v>
      </c>
      <c r="AH265" s="1287">
        <f>SUM($AF$20:AF265)</f>
        <v>0</v>
      </c>
      <c r="AI265" s="1287">
        <f>SUM($AE$20:AE265)</f>
        <v>0</v>
      </c>
    </row>
    <row r="266" spans="2:35">
      <c r="B266" s="47">
        <f t="shared" si="89"/>
        <v>21</v>
      </c>
      <c r="C266" s="45">
        <f t="shared" si="90"/>
        <v>246</v>
      </c>
      <c r="D266" s="1265">
        <f t="shared" si="77"/>
        <v>53143</v>
      </c>
      <c r="E266" s="1287">
        <f t="shared" si="72"/>
        <v>2698304.0400695037</v>
      </c>
      <c r="F266" s="1287">
        <f t="shared" si="78"/>
        <v>26979.773631873853</v>
      </c>
      <c r="G266" s="1287">
        <f t="shared" si="73"/>
        <v>13488.253431526335</v>
      </c>
      <c r="H266" s="1287">
        <f t="shared" si="74"/>
        <v>13491.520200347521</v>
      </c>
      <c r="I266" s="1287">
        <f t="shared" si="91"/>
        <v>2684815.7866379772</v>
      </c>
      <c r="J266" s="1287">
        <f>SUM($H$20:H266)</f>
        <v>4714325.5329139745</v>
      </c>
      <c r="K266" s="1287">
        <f>SUM($G$20:G266)</f>
        <v>1815184.2133620211</v>
      </c>
      <c r="L266" s="1288"/>
      <c r="N266" s="47">
        <f t="shared" si="75"/>
        <v>22</v>
      </c>
      <c r="O266" s="45">
        <f t="shared" si="92"/>
        <v>246</v>
      </c>
      <c r="P266" s="1265">
        <f t="shared" si="79"/>
        <v>53508</v>
      </c>
      <c r="Q266" s="1287">
        <f t="shared" si="80"/>
        <v>0</v>
      </c>
      <c r="R266" s="1287">
        <f t="shared" si="81"/>
        <v>0</v>
      </c>
      <c r="S266" s="1287">
        <f t="shared" si="82"/>
        <v>0</v>
      </c>
      <c r="T266" s="1287">
        <f t="shared" si="83"/>
        <v>0</v>
      </c>
      <c r="U266" s="1287">
        <f t="shared" si="93"/>
        <v>0</v>
      </c>
      <c r="V266" s="1287">
        <f>SUM($T$20:T266)</f>
        <v>0</v>
      </c>
      <c r="W266" s="1287">
        <f>SUM($S$20:S266)</f>
        <v>0</v>
      </c>
      <c r="X266" s="1288"/>
      <c r="Y266" s="1288"/>
      <c r="Z266" s="47">
        <f t="shared" si="76"/>
        <v>24</v>
      </c>
      <c r="AA266" s="45">
        <f t="shared" si="94"/>
        <v>246</v>
      </c>
      <c r="AB266" s="1265">
        <f t="shared" si="84"/>
        <v>54239</v>
      </c>
      <c r="AC266" s="1287">
        <f t="shared" si="85"/>
        <v>0</v>
      </c>
      <c r="AD266" s="1287">
        <f t="shared" si="86"/>
        <v>0</v>
      </c>
      <c r="AE266" s="1287">
        <f t="shared" si="87"/>
        <v>0</v>
      </c>
      <c r="AF266" s="1287">
        <f t="shared" si="88"/>
        <v>0</v>
      </c>
      <c r="AG266" s="1287">
        <f t="shared" si="95"/>
        <v>0</v>
      </c>
      <c r="AH266" s="1287">
        <f>SUM($AF$20:AF266)</f>
        <v>0</v>
      </c>
      <c r="AI266" s="1287">
        <f>SUM($AE$20:AE266)</f>
        <v>0</v>
      </c>
    </row>
    <row r="267" spans="2:35">
      <c r="B267" s="47">
        <f t="shared" si="89"/>
        <v>21</v>
      </c>
      <c r="C267" s="45">
        <f t="shared" si="90"/>
        <v>247</v>
      </c>
      <c r="D267" s="1265">
        <f t="shared" si="77"/>
        <v>53174</v>
      </c>
      <c r="E267" s="1287">
        <f t="shared" si="72"/>
        <v>2684815.7866379772</v>
      </c>
      <c r="F267" s="1287">
        <f t="shared" si="78"/>
        <v>26979.77363187385</v>
      </c>
      <c r="G267" s="1287">
        <f t="shared" si="73"/>
        <v>13555.694698683965</v>
      </c>
      <c r="H267" s="1287">
        <f t="shared" si="74"/>
        <v>13424.078933189885</v>
      </c>
      <c r="I267" s="1287">
        <f t="shared" si="91"/>
        <v>2671260.0919392933</v>
      </c>
      <c r="J267" s="1287">
        <f>SUM($H$20:H267)</f>
        <v>4727749.6118471641</v>
      </c>
      <c r="K267" s="1287">
        <f>SUM($G$20:G267)</f>
        <v>1828739.9080607051</v>
      </c>
      <c r="L267" s="1288"/>
      <c r="N267" s="47">
        <f t="shared" si="75"/>
        <v>22</v>
      </c>
      <c r="O267" s="45">
        <f t="shared" si="92"/>
        <v>247</v>
      </c>
      <c r="P267" s="1265">
        <f t="shared" si="79"/>
        <v>53539</v>
      </c>
      <c r="Q267" s="1287">
        <f t="shared" si="80"/>
        <v>0</v>
      </c>
      <c r="R267" s="1287">
        <f t="shared" si="81"/>
        <v>0</v>
      </c>
      <c r="S267" s="1287">
        <f t="shared" si="82"/>
        <v>0</v>
      </c>
      <c r="T267" s="1287">
        <f t="shared" si="83"/>
        <v>0</v>
      </c>
      <c r="U267" s="1287">
        <f t="shared" si="93"/>
        <v>0</v>
      </c>
      <c r="V267" s="1287">
        <f>SUM($T$20:T267)</f>
        <v>0</v>
      </c>
      <c r="W267" s="1287">
        <f>SUM($S$20:S267)</f>
        <v>0</v>
      </c>
      <c r="X267" s="1288"/>
      <c r="Y267" s="1288"/>
      <c r="Z267" s="47">
        <f t="shared" si="76"/>
        <v>24</v>
      </c>
      <c r="AA267" s="45">
        <f t="shared" si="94"/>
        <v>247</v>
      </c>
      <c r="AB267" s="1265">
        <f t="shared" si="84"/>
        <v>54270</v>
      </c>
      <c r="AC267" s="1287">
        <f t="shared" si="85"/>
        <v>0</v>
      </c>
      <c r="AD267" s="1287">
        <f t="shared" si="86"/>
        <v>0</v>
      </c>
      <c r="AE267" s="1287">
        <f t="shared" si="87"/>
        <v>0</v>
      </c>
      <c r="AF267" s="1287">
        <f t="shared" si="88"/>
        <v>0</v>
      </c>
      <c r="AG267" s="1287">
        <f t="shared" si="95"/>
        <v>0</v>
      </c>
      <c r="AH267" s="1287">
        <f>SUM($AF$20:AF267)</f>
        <v>0</v>
      </c>
      <c r="AI267" s="1287">
        <f>SUM($AE$20:AE267)</f>
        <v>0</v>
      </c>
    </row>
    <row r="268" spans="2:35">
      <c r="B268" s="47">
        <f t="shared" si="89"/>
        <v>21</v>
      </c>
      <c r="C268" s="45">
        <f t="shared" si="90"/>
        <v>248</v>
      </c>
      <c r="D268" s="1265">
        <f t="shared" si="77"/>
        <v>53205</v>
      </c>
      <c r="E268" s="1287">
        <f t="shared" si="72"/>
        <v>2671260.0919392933</v>
      </c>
      <c r="F268" s="1287">
        <f t="shared" si="78"/>
        <v>26979.773631873853</v>
      </c>
      <c r="G268" s="1287">
        <f t="shared" si="73"/>
        <v>13623.473172177386</v>
      </c>
      <c r="H268" s="1287">
        <f t="shared" si="74"/>
        <v>13356.300459696467</v>
      </c>
      <c r="I268" s="1287">
        <f t="shared" si="91"/>
        <v>2657636.6187671158</v>
      </c>
      <c r="J268" s="1287">
        <f>SUM($H$20:H268)</f>
        <v>4741105.912306861</v>
      </c>
      <c r="K268" s="1287">
        <f>SUM($G$20:G268)</f>
        <v>1842363.3812328824</v>
      </c>
      <c r="L268" s="1288"/>
      <c r="N268" s="47">
        <f t="shared" si="75"/>
        <v>22</v>
      </c>
      <c r="O268" s="45">
        <f t="shared" si="92"/>
        <v>248</v>
      </c>
      <c r="P268" s="1265">
        <f t="shared" si="79"/>
        <v>53570</v>
      </c>
      <c r="Q268" s="1287">
        <f t="shared" si="80"/>
        <v>0</v>
      </c>
      <c r="R268" s="1287">
        <f t="shared" si="81"/>
        <v>0</v>
      </c>
      <c r="S268" s="1287">
        <f t="shared" si="82"/>
        <v>0</v>
      </c>
      <c r="T268" s="1287">
        <f t="shared" si="83"/>
        <v>0</v>
      </c>
      <c r="U268" s="1287">
        <f t="shared" si="93"/>
        <v>0</v>
      </c>
      <c r="V268" s="1287">
        <f>SUM($T$20:T268)</f>
        <v>0</v>
      </c>
      <c r="W268" s="1287">
        <f>SUM($S$20:S268)</f>
        <v>0</v>
      </c>
      <c r="X268" s="1288"/>
      <c r="Y268" s="1288"/>
      <c r="Z268" s="47">
        <f t="shared" si="76"/>
        <v>24</v>
      </c>
      <c r="AA268" s="45">
        <f t="shared" si="94"/>
        <v>248</v>
      </c>
      <c r="AB268" s="1265">
        <f t="shared" si="84"/>
        <v>54301</v>
      </c>
      <c r="AC268" s="1287">
        <f t="shared" si="85"/>
        <v>0</v>
      </c>
      <c r="AD268" s="1287">
        <f t="shared" si="86"/>
        <v>0</v>
      </c>
      <c r="AE268" s="1287">
        <f t="shared" si="87"/>
        <v>0</v>
      </c>
      <c r="AF268" s="1287">
        <f t="shared" si="88"/>
        <v>0</v>
      </c>
      <c r="AG268" s="1287">
        <f t="shared" si="95"/>
        <v>0</v>
      </c>
      <c r="AH268" s="1287">
        <f>SUM($AF$20:AF268)</f>
        <v>0</v>
      </c>
      <c r="AI268" s="1287">
        <f>SUM($AE$20:AE268)</f>
        <v>0</v>
      </c>
    </row>
    <row r="269" spans="2:35">
      <c r="B269" s="47">
        <f t="shared" si="89"/>
        <v>21</v>
      </c>
      <c r="C269" s="45">
        <f t="shared" si="90"/>
        <v>249</v>
      </c>
      <c r="D269" s="1265">
        <f t="shared" si="77"/>
        <v>53235</v>
      </c>
      <c r="E269" s="1287">
        <f t="shared" si="72"/>
        <v>2657636.6187671158</v>
      </c>
      <c r="F269" s="1287">
        <f t="shared" si="78"/>
        <v>26979.773631873853</v>
      </c>
      <c r="G269" s="1287">
        <f t="shared" si="73"/>
        <v>13691.590538038274</v>
      </c>
      <c r="H269" s="1287">
        <f t="shared" si="74"/>
        <v>13288.18309383558</v>
      </c>
      <c r="I269" s="1287">
        <f t="shared" si="91"/>
        <v>2643945.0282290773</v>
      </c>
      <c r="J269" s="1287">
        <f>SUM($H$20:H269)</f>
        <v>4754394.0954006966</v>
      </c>
      <c r="K269" s="1287">
        <f>SUM($G$20:G269)</f>
        <v>1856054.9717709206</v>
      </c>
      <c r="L269" s="1288"/>
      <c r="N269" s="47">
        <f t="shared" si="75"/>
        <v>22</v>
      </c>
      <c r="O269" s="45">
        <f t="shared" si="92"/>
        <v>249</v>
      </c>
      <c r="P269" s="1265">
        <f t="shared" si="79"/>
        <v>53600</v>
      </c>
      <c r="Q269" s="1287">
        <f t="shared" si="80"/>
        <v>0</v>
      </c>
      <c r="R269" s="1287">
        <f t="shared" si="81"/>
        <v>0</v>
      </c>
      <c r="S269" s="1287">
        <f t="shared" si="82"/>
        <v>0</v>
      </c>
      <c r="T269" s="1287">
        <f t="shared" si="83"/>
        <v>0</v>
      </c>
      <c r="U269" s="1287">
        <f t="shared" si="93"/>
        <v>0</v>
      </c>
      <c r="V269" s="1287">
        <f>SUM($T$20:T269)</f>
        <v>0</v>
      </c>
      <c r="W269" s="1287">
        <f>SUM($S$20:S269)</f>
        <v>0</v>
      </c>
      <c r="X269" s="1288"/>
      <c r="Y269" s="1288"/>
      <c r="Z269" s="47">
        <f t="shared" si="76"/>
        <v>24</v>
      </c>
      <c r="AA269" s="45">
        <f t="shared" si="94"/>
        <v>249</v>
      </c>
      <c r="AB269" s="1265">
        <f t="shared" si="84"/>
        <v>54331</v>
      </c>
      <c r="AC269" s="1287">
        <f t="shared" si="85"/>
        <v>0</v>
      </c>
      <c r="AD269" s="1287">
        <f t="shared" si="86"/>
        <v>0</v>
      </c>
      <c r="AE269" s="1287">
        <f t="shared" si="87"/>
        <v>0</v>
      </c>
      <c r="AF269" s="1287">
        <f t="shared" si="88"/>
        <v>0</v>
      </c>
      <c r="AG269" s="1287">
        <f t="shared" si="95"/>
        <v>0</v>
      </c>
      <c r="AH269" s="1287">
        <f>SUM($AF$20:AF269)</f>
        <v>0</v>
      </c>
      <c r="AI269" s="1287">
        <f>SUM($AE$20:AE269)</f>
        <v>0</v>
      </c>
    </row>
    <row r="270" spans="2:35">
      <c r="B270" s="47">
        <f t="shared" si="89"/>
        <v>21</v>
      </c>
      <c r="C270" s="45">
        <f t="shared" si="90"/>
        <v>250</v>
      </c>
      <c r="D270" s="1265">
        <f t="shared" si="77"/>
        <v>53266</v>
      </c>
      <c r="E270" s="1287">
        <f t="shared" si="72"/>
        <v>2643945.0282290773</v>
      </c>
      <c r="F270" s="1287">
        <f t="shared" si="78"/>
        <v>26979.773631873853</v>
      </c>
      <c r="G270" s="1287">
        <f t="shared" si="73"/>
        <v>13760.048490728464</v>
      </c>
      <c r="H270" s="1287">
        <f t="shared" si="74"/>
        <v>13219.725141145389</v>
      </c>
      <c r="I270" s="1287">
        <f t="shared" si="91"/>
        <v>2630184.9797383491</v>
      </c>
      <c r="J270" s="1287">
        <f>SUM($H$20:H270)</f>
        <v>4767613.8205418419</v>
      </c>
      <c r="K270" s="1287">
        <f>SUM($G$20:G270)</f>
        <v>1869815.020261649</v>
      </c>
      <c r="L270" s="1288"/>
      <c r="N270" s="47">
        <f t="shared" si="75"/>
        <v>22</v>
      </c>
      <c r="O270" s="45">
        <f t="shared" si="92"/>
        <v>250</v>
      </c>
      <c r="P270" s="1265">
        <f t="shared" si="79"/>
        <v>53631</v>
      </c>
      <c r="Q270" s="1287">
        <f t="shared" si="80"/>
        <v>0</v>
      </c>
      <c r="R270" s="1287">
        <f t="shared" si="81"/>
        <v>0</v>
      </c>
      <c r="S270" s="1287">
        <f t="shared" si="82"/>
        <v>0</v>
      </c>
      <c r="T270" s="1287">
        <f t="shared" si="83"/>
        <v>0</v>
      </c>
      <c r="U270" s="1287">
        <f t="shared" si="93"/>
        <v>0</v>
      </c>
      <c r="V270" s="1287">
        <f>SUM($T$20:T270)</f>
        <v>0</v>
      </c>
      <c r="W270" s="1287">
        <f>SUM($S$20:S270)</f>
        <v>0</v>
      </c>
      <c r="X270" s="1288"/>
      <c r="Y270" s="1288"/>
      <c r="Z270" s="47">
        <f t="shared" si="76"/>
        <v>24</v>
      </c>
      <c r="AA270" s="45">
        <f t="shared" si="94"/>
        <v>250</v>
      </c>
      <c r="AB270" s="1265">
        <f t="shared" si="84"/>
        <v>54362</v>
      </c>
      <c r="AC270" s="1287">
        <f t="shared" si="85"/>
        <v>0</v>
      </c>
      <c r="AD270" s="1287">
        <f t="shared" si="86"/>
        <v>0</v>
      </c>
      <c r="AE270" s="1287">
        <f t="shared" si="87"/>
        <v>0</v>
      </c>
      <c r="AF270" s="1287">
        <f t="shared" si="88"/>
        <v>0</v>
      </c>
      <c r="AG270" s="1287">
        <f t="shared" si="95"/>
        <v>0</v>
      </c>
      <c r="AH270" s="1287">
        <f>SUM($AF$20:AF270)</f>
        <v>0</v>
      </c>
      <c r="AI270" s="1287">
        <f>SUM($AE$20:AE270)</f>
        <v>0</v>
      </c>
    </row>
    <row r="271" spans="2:35">
      <c r="B271" s="47">
        <f t="shared" si="89"/>
        <v>21</v>
      </c>
      <c r="C271" s="45">
        <f t="shared" si="90"/>
        <v>251</v>
      </c>
      <c r="D271" s="1265">
        <f t="shared" si="77"/>
        <v>53296</v>
      </c>
      <c r="E271" s="1287">
        <f t="shared" si="72"/>
        <v>2630184.9797383491</v>
      </c>
      <c r="F271" s="1287">
        <f t="shared" si="78"/>
        <v>26979.773631873853</v>
      </c>
      <c r="G271" s="1287">
        <f t="shared" si="73"/>
        <v>13828.848733182107</v>
      </c>
      <c r="H271" s="1287">
        <f t="shared" si="74"/>
        <v>13150.924898691748</v>
      </c>
      <c r="I271" s="1287">
        <f t="shared" si="91"/>
        <v>2616356.131005167</v>
      </c>
      <c r="J271" s="1287">
        <f>SUM($H$20:H271)</f>
        <v>4780764.7454405334</v>
      </c>
      <c r="K271" s="1287">
        <f>SUM($G$20:G271)</f>
        <v>1883643.8689948311</v>
      </c>
      <c r="L271" s="1288"/>
      <c r="N271" s="47">
        <f t="shared" si="75"/>
        <v>22</v>
      </c>
      <c r="O271" s="45">
        <f t="shared" si="92"/>
        <v>251</v>
      </c>
      <c r="P271" s="1265">
        <f t="shared" si="79"/>
        <v>53661</v>
      </c>
      <c r="Q271" s="1287">
        <f t="shared" si="80"/>
        <v>0</v>
      </c>
      <c r="R271" s="1287">
        <f t="shared" si="81"/>
        <v>0</v>
      </c>
      <c r="S271" s="1287">
        <f t="shared" si="82"/>
        <v>0</v>
      </c>
      <c r="T271" s="1287">
        <f t="shared" si="83"/>
        <v>0</v>
      </c>
      <c r="U271" s="1287">
        <f t="shared" si="93"/>
        <v>0</v>
      </c>
      <c r="V271" s="1287">
        <f>SUM($T$20:T271)</f>
        <v>0</v>
      </c>
      <c r="W271" s="1287">
        <f>SUM($S$20:S271)</f>
        <v>0</v>
      </c>
      <c r="X271" s="1288"/>
      <c r="Y271" s="1288"/>
      <c r="Z271" s="47">
        <f t="shared" si="76"/>
        <v>24</v>
      </c>
      <c r="AA271" s="45">
        <f t="shared" si="94"/>
        <v>251</v>
      </c>
      <c r="AB271" s="1265">
        <f t="shared" si="84"/>
        <v>54392</v>
      </c>
      <c r="AC271" s="1287">
        <f t="shared" si="85"/>
        <v>0</v>
      </c>
      <c r="AD271" s="1287">
        <f t="shared" si="86"/>
        <v>0</v>
      </c>
      <c r="AE271" s="1287">
        <f t="shared" si="87"/>
        <v>0</v>
      </c>
      <c r="AF271" s="1287">
        <f t="shared" si="88"/>
        <v>0</v>
      </c>
      <c r="AG271" s="1287">
        <f t="shared" si="95"/>
        <v>0</v>
      </c>
      <c r="AH271" s="1287">
        <f>SUM($AF$20:AF271)</f>
        <v>0</v>
      </c>
      <c r="AI271" s="1287">
        <f>SUM($AE$20:AE271)</f>
        <v>0</v>
      </c>
    </row>
    <row r="272" spans="2:35">
      <c r="B272" s="47">
        <f t="shared" si="89"/>
        <v>21</v>
      </c>
      <c r="C272" s="45">
        <f t="shared" si="90"/>
        <v>252</v>
      </c>
      <c r="D272" s="1265">
        <f t="shared" si="77"/>
        <v>53327</v>
      </c>
      <c r="E272" s="1287">
        <f t="shared" si="72"/>
        <v>2616356.131005167</v>
      </c>
      <c r="F272" s="1287">
        <f t="shared" si="78"/>
        <v>26979.773631873853</v>
      </c>
      <c r="G272" s="1287">
        <f t="shared" si="73"/>
        <v>13897.992976848018</v>
      </c>
      <c r="H272" s="1287">
        <f t="shared" si="74"/>
        <v>13081.780655025837</v>
      </c>
      <c r="I272" s="1287">
        <f t="shared" si="91"/>
        <v>2602458.138028319</v>
      </c>
      <c r="J272" s="1287">
        <f>SUM($H$20:H272)</f>
        <v>4793846.5260955589</v>
      </c>
      <c r="K272" s="1287">
        <f>SUM($G$20:G272)</f>
        <v>1897541.8619716791</v>
      </c>
      <c r="L272" s="1288"/>
      <c r="N272" s="47">
        <f t="shared" si="75"/>
        <v>22</v>
      </c>
      <c r="O272" s="45">
        <f t="shared" si="92"/>
        <v>252</v>
      </c>
      <c r="P272" s="1265">
        <f t="shared" si="79"/>
        <v>53692</v>
      </c>
      <c r="Q272" s="1287">
        <f t="shared" si="80"/>
        <v>0</v>
      </c>
      <c r="R272" s="1287">
        <f t="shared" si="81"/>
        <v>0</v>
      </c>
      <c r="S272" s="1287">
        <f t="shared" si="82"/>
        <v>0</v>
      </c>
      <c r="T272" s="1287">
        <f t="shared" si="83"/>
        <v>0</v>
      </c>
      <c r="U272" s="1287">
        <f t="shared" si="93"/>
        <v>0</v>
      </c>
      <c r="V272" s="1287">
        <f>SUM($T$20:T272)</f>
        <v>0</v>
      </c>
      <c r="W272" s="1287">
        <f>SUM($S$20:S272)</f>
        <v>0</v>
      </c>
      <c r="X272" s="1288"/>
      <c r="Y272" s="1288"/>
      <c r="Z272" s="47">
        <f t="shared" si="76"/>
        <v>24</v>
      </c>
      <c r="AA272" s="45">
        <f t="shared" si="94"/>
        <v>252</v>
      </c>
      <c r="AB272" s="1265">
        <f t="shared" si="84"/>
        <v>54423</v>
      </c>
      <c r="AC272" s="1287">
        <f t="shared" si="85"/>
        <v>0</v>
      </c>
      <c r="AD272" s="1287">
        <f t="shared" si="86"/>
        <v>0</v>
      </c>
      <c r="AE272" s="1287">
        <f t="shared" si="87"/>
        <v>0</v>
      </c>
      <c r="AF272" s="1287">
        <f t="shared" si="88"/>
        <v>0</v>
      </c>
      <c r="AG272" s="1287">
        <f t="shared" si="95"/>
        <v>0</v>
      </c>
      <c r="AH272" s="1287">
        <f>SUM($AF$20:AF272)</f>
        <v>0</v>
      </c>
      <c r="AI272" s="1287">
        <f>SUM($AE$20:AE272)</f>
        <v>0</v>
      </c>
    </row>
    <row r="273" spans="2:35">
      <c r="B273" s="47">
        <f t="shared" si="89"/>
        <v>22</v>
      </c>
      <c r="C273" s="45">
        <f t="shared" si="90"/>
        <v>253</v>
      </c>
      <c r="D273" s="1265">
        <f t="shared" si="77"/>
        <v>53358</v>
      </c>
      <c r="E273" s="1287">
        <f t="shared" si="72"/>
        <v>2602458.138028319</v>
      </c>
      <c r="F273" s="1287">
        <f t="shared" si="78"/>
        <v>26979.773631873853</v>
      </c>
      <c r="G273" s="1287">
        <f t="shared" si="73"/>
        <v>13967.482941732256</v>
      </c>
      <c r="H273" s="1287">
        <f t="shared" si="74"/>
        <v>13012.290690141597</v>
      </c>
      <c r="I273" s="1287">
        <f t="shared" si="91"/>
        <v>2588490.6550865867</v>
      </c>
      <c r="J273" s="1287">
        <f>SUM($H$20:H273)</f>
        <v>4806858.8167857006</v>
      </c>
      <c r="K273" s="1287">
        <f>SUM($G$20:G273)</f>
        <v>1911509.3449134114</v>
      </c>
      <c r="L273" s="1288"/>
      <c r="N273" s="47">
        <f t="shared" si="75"/>
        <v>23</v>
      </c>
      <c r="O273" s="45">
        <f t="shared" si="92"/>
        <v>253</v>
      </c>
      <c r="P273" s="1265">
        <f t="shared" si="79"/>
        <v>53723</v>
      </c>
      <c r="Q273" s="1287">
        <f t="shared" si="80"/>
        <v>0</v>
      </c>
      <c r="R273" s="1287">
        <f t="shared" si="81"/>
        <v>0</v>
      </c>
      <c r="S273" s="1287">
        <f t="shared" si="82"/>
        <v>0</v>
      </c>
      <c r="T273" s="1287">
        <f t="shared" si="83"/>
        <v>0</v>
      </c>
      <c r="U273" s="1287">
        <f t="shared" si="93"/>
        <v>0</v>
      </c>
      <c r="V273" s="1287">
        <f>SUM($T$20:T273)</f>
        <v>0</v>
      </c>
      <c r="W273" s="1287">
        <f>SUM($S$20:S273)</f>
        <v>0</v>
      </c>
      <c r="X273" s="1288"/>
      <c r="Y273" s="1288"/>
      <c r="Z273" s="47">
        <f t="shared" si="76"/>
        <v>25</v>
      </c>
      <c r="AA273" s="45">
        <f t="shared" si="94"/>
        <v>253</v>
      </c>
      <c r="AB273" s="1265">
        <f t="shared" si="84"/>
        <v>54454</v>
      </c>
      <c r="AC273" s="1287">
        <f t="shared" si="85"/>
        <v>0</v>
      </c>
      <c r="AD273" s="1287">
        <f t="shared" si="86"/>
        <v>0</v>
      </c>
      <c r="AE273" s="1287">
        <f t="shared" si="87"/>
        <v>0</v>
      </c>
      <c r="AF273" s="1287">
        <f t="shared" si="88"/>
        <v>0</v>
      </c>
      <c r="AG273" s="1287">
        <f t="shared" si="95"/>
        <v>0</v>
      </c>
      <c r="AH273" s="1287">
        <f>SUM($AF$20:AF273)</f>
        <v>0</v>
      </c>
      <c r="AI273" s="1287">
        <f>SUM($AE$20:AE273)</f>
        <v>0</v>
      </c>
    </row>
    <row r="274" spans="2:35">
      <c r="B274" s="47">
        <f t="shared" si="89"/>
        <v>22</v>
      </c>
      <c r="C274" s="45">
        <f t="shared" si="90"/>
        <v>254</v>
      </c>
      <c r="D274" s="1265">
        <f t="shared" si="77"/>
        <v>53386</v>
      </c>
      <c r="E274" s="1287">
        <f t="shared" si="72"/>
        <v>2588490.6550865867</v>
      </c>
      <c r="F274" s="1287">
        <f t="shared" si="78"/>
        <v>26979.773631873853</v>
      </c>
      <c r="G274" s="1287">
        <f t="shared" si="73"/>
        <v>14037.320356440918</v>
      </c>
      <c r="H274" s="1287">
        <f t="shared" si="74"/>
        <v>12942.453275432936</v>
      </c>
      <c r="I274" s="1287">
        <f t="shared" si="91"/>
        <v>2574453.334730146</v>
      </c>
      <c r="J274" s="1287">
        <f>SUM($H$20:H274)</f>
        <v>4819801.2700611334</v>
      </c>
      <c r="K274" s="1287">
        <f>SUM($G$20:G274)</f>
        <v>1925546.6652698524</v>
      </c>
      <c r="L274" s="1288"/>
      <c r="N274" s="47">
        <f t="shared" si="75"/>
        <v>23</v>
      </c>
      <c r="O274" s="45">
        <f t="shared" si="92"/>
        <v>254</v>
      </c>
      <c r="P274" s="1265">
        <f t="shared" si="79"/>
        <v>53751</v>
      </c>
      <c r="Q274" s="1287">
        <f t="shared" si="80"/>
        <v>0</v>
      </c>
      <c r="R274" s="1287">
        <f t="shared" si="81"/>
        <v>0</v>
      </c>
      <c r="S274" s="1287">
        <f t="shared" si="82"/>
        <v>0</v>
      </c>
      <c r="T274" s="1287">
        <f t="shared" si="83"/>
        <v>0</v>
      </c>
      <c r="U274" s="1287">
        <f t="shared" si="93"/>
        <v>0</v>
      </c>
      <c r="V274" s="1287">
        <f>SUM($T$20:T274)</f>
        <v>0</v>
      </c>
      <c r="W274" s="1287">
        <f>SUM($S$20:S274)</f>
        <v>0</v>
      </c>
      <c r="X274" s="1288"/>
      <c r="Y274" s="1288"/>
      <c r="Z274" s="47">
        <f t="shared" si="76"/>
        <v>25</v>
      </c>
      <c r="AA274" s="45">
        <f t="shared" si="94"/>
        <v>254</v>
      </c>
      <c r="AB274" s="1265">
        <f t="shared" si="84"/>
        <v>54482</v>
      </c>
      <c r="AC274" s="1287">
        <f t="shared" si="85"/>
        <v>0</v>
      </c>
      <c r="AD274" s="1287">
        <f t="shared" si="86"/>
        <v>0</v>
      </c>
      <c r="AE274" s="1287">
        <f t="shared" si="87"/>
        <v>0</v>
      </c>
      <c r="AF274" s="1287">
        <f t="shared" si="88"/>
        <v>0</v>
      </c>
      <c r="AG274" s="1287">
        <f t="shared" si="95"/>
        <v>0</v>
      </c>
      <c r="AH274" s="1287">
        <f>SUM($AF$20:AF274)</f>
        <v>0</v>
      </c>
      <c r="AI274" s="1287">
        <f>SUM($AE$20:AE274)</f>
        <v>0</v>
      </c>
    </row>
    <row r="275" spans="2:35">
      <c r="B275" s="47">
        <f t="shared" si="89"/>
        <v>22</v>
      </c>
      <c r="C275" s="45">
        <f t="shared" si="90"/>
        <v>255</v>
      </c>
      <c r="D275" s="1265">
        <f t="shared" si="77"/>
        <v>53417</v>
      </c>
      <c r="E275" s="1287">
        <f t="shared" si="72"/>
        <v>2574453.334730146</v>
      </c>
      <c r="F275" s="1287">
        <f t="shared" si="78"/>
        <v>26979.773631873853</v>
      </c>
      <c r="G275" s="1287">
        <f t="shared" si="73"/>
        <v>14107.506958223123</v>
      </c>
      <c r="H275" s="1287">
        <f t="shared" si="74"/>
        <v>12872.266673650731</v>
      </c>
      <c r="I275" s="1287">
        <f t="shared" si="91"/>
        <v>2560345.827771923</v>
      </c>
      <c r="J275" s="1287">
        <f>SUM($H$20:H275)</f>
        <v>4832673.536734784</v>
      </c>
      <c r="K275" s="1287">
        <f>SUM($G$20:G275)</f>
        <v>1939654.1722280756</v>
      </c>
      <c r="L275" s="1288"/>
      <c r="N275" s="47">
        <f t="shared" si="75"/>
        <v>23</v>
      </c>
      <c r="O275" s="45">
        <f t="shared" si="92"/>
        <v>255</v>
      </c>
      <c r="P275" s="1265">
        <f t="shared" si="79"/>
        <v>53782</v>
      </c>
      <c r="Q275" s="1287">
        <f t="shared" si="80"/>
        <v>0</v>
      </c>
      <c r="R275" s="1287">
        <f t="shared" si="81"/>
        <v>0</v>
      </c>
      <c r="S275" s="1287">
        <f t="shared" si="82"/>
        <v>0</v>
      </c>
      <c r="T275" s="1287">
        <f t="shared" si="83"/>
        <v>0</v>
      </c>
      <c r="U275" s="1287">
        <f t="shared" si="93"/>
        <v>0</v>
      </c>
      <c r="V275" s="1287">
        <f>SUM($T$20:T275)</f>
        <v>0</v>
      </c>
      <c r="W275" s="1287">
        <f>SUM($S$20:S275)</f>
        <v>0</v>
      </c>
      <c r="X275" s="1288"/>
      <c r="Y275" s="1288"/>
      <c r="Z275" s="47">
        <f t="shared" si="76"/>
        <v>25</v>
      </c>
      <c r="AA275" s="45">
        <f t="shared" si="94"/>
        <v>255</v>
      </c>
      <c r="AB275" s="1265">
        <f t="shared" si="84"/>
        <v>54513</v>
      </c>
      <c r="AC275" s="1287">
        <f t="shared" si="85"/>
        <v>0</v>
      </c>
      <c r="AD275" s="1287">
        <f t="shared" si="86"/>
        <v>0</v>
      </c>
      <c r="AE275" s="1287">
        <f t="shared" si="87"/>
        <v>0</v>
      </c>
      <c r="AF275" s="1287">
        <f t="shared" si="88"/>
        <v>0</v>
      </c>
      <c r="AG275" s="1287">
        <f t="shared" si="95"/>
        <v>0</v>
      </c>
      <c r="AH275" s="1287">
        <f>SUM($AF$20:AF275)</f>
        <v>0</v>
      </c>
      <c r="AI275" s="1287">
        <f>SUM($AE$20:AE275)</f>
        <v>0</v>
      </c>
    </row>
    <row r="276" spans="2:35">
      <c r="B276" s="47">
        <f t="shared" si="89"/>
        <v>22</v>
      </c>
      <c r="C276" s="45">
        <f t="shared" si="90"/>
        <v>256</v>
      </c>
      <c r="D276" s="1265">
        <f t="shared" si="77"/>
        <v>53447</v>
      </c>
      <c r="E276" s="1287">
        <f t="shared" si="72"/>
        <v>2560345.827771923</v>
      </c>
      <c r="F276" s="1287">
        <f t="shared" si="78"/>
        <v>26979.773631873853</v>
      </c>
      <c r="G276" s="1287">
        <f t="shared" si="73"/>
        <v>14178.044493014238</v>
      </c>
      <c r="H276" s="1287">
        <f t="shared" si="74"/>
        <v>12801.729138859615</v>
      </c>
      <c r="I276" s="1287">
        <f t="shared" si="91"/>
        <v>2546167.7832789086</v>
      </c>
      <c r="J276" s="1287">
        <f>SUM($H$20:H276)</f>
        <v>4845475.2658736436</v>
      </c>
      <c r="K276" s="1287">
        <f>SUM($G$20:G276)</f>
        <v>1953832.2167210898</v>
      </c>
      <c r="L276" s="1288"/>
      <c r="N276" s="47">
        <f t="shared" si="75"/>
        <v>23</v>
      </c>
      <c r="O276" s="45">
        <f t="shared" si="92"/>
        <v>256</v>
      </c>
      <c r="P276" s="1265">
        <f t="shared" si="79"/>
        <v>53812</v>
      </c>
      <c r="Q276" s="1287">
        <f t="shared" si="80"/>
        <v>0</v>
      </c>
      <c r="R276" s="1287">
        <f t="shared" si="81"/>
        <v>0</v>
      </c>
      <c r="S276" s="1287">
        <f t="shared" si="82"/>
        <v>0</v>
      </c>
      <c r="T276" s="1287">
        <f t="shared" si="83"/>
        <v>0</v>
      </c>
      <c r="U276" s="1287">
        <f t="shared" si="93"/>
        <v>0</v>
      </c>
      <c r="V276" s="1287">
        <f>SUM($T$20:T276)</f>
        <v>0</v>
      </c>
      <c r="W276" s="1287">
        <f>SUM($S$20:S276)</f>
        <v>0</v>
      </c>
      <c r="X276" s="1288"/>
      <c r="Y276" s="1288"/>
      <c r="Z276" s="47">
        <f t="shared" si="76"/>
        <v>25</v>
      </c>
      <c r="AA276" s="45">
        <f t="shared" si="94"/>
        <v>256</v>
      </c>
      <c r="AB276" s="1265">
        <f t="shared" si="84"/>
        <v>54543</v>
      </c>
      <c r="AC276" s="1287">
        <f t="shared" si="85"/>
        <v>0</v>
      </c>
      <c r="AD276" s="1287">
        <f t="shared" si="86"/>
        <v>0</v>
      </c>
      <c r="AE276" s="1287">
        <f t="shared" si="87"/>
        <v>0</v>
      </c>
      <c r="AF276" s="1287">
        <f t="shared" si="88"/>
        <v>0</v>
      </c>
      <c r="AG276" s="1287">
        <f t="shared" si="95"/>
        <v>0</v>
      </c>
      <c r="AH276" s="1287">
        <f>SUM($AF$20:AF276)</f>
        <v>0</v>
      </c>
      <c r="AI276" s="1287">
        <f>SUM($AE$20:AE276)</f>
        <v>0</v>
      </c>
    </row>
    <row r="277" spans="2:35">
      <c r="B277" s="47">
        <f t="shared" si="89"/>
        <v>22</v>
      </c>
      <c r="C277" s="45">
        <f t="shared" si="90"/>
        <v>257</v>
      </c>
      <c r="D277" s="1265">
        <f t="shared" si="77"/>
        <v>53478</v>
      </c>
      <c r="E277" s="1287">
        <f t="shared" ref="E277:E340" si="96">IF(D277=$C$8,$C$10,I276)</f>
        <v>2546167.7832789086</v>
      </c>
      <c r="F277" s="1287">
        <f t="shared" si="78"/>
        <v>26979.773631873853</v>
      </c>
      <c r="G277" s="1287">
        <f t="shared" ref="G277:G340" si="97">-IF(C277&lt;=$C$13,0,PPMT($C$14/12,C277-$C$13,$C$12*12,$C$10))</f>
        <v>14248.93471547931</v>
      </c>
      <c r="H277" s="1287">
        <f t="shared" ref="H277:H340" si="98">IF(C277&lt;=$C$13,$C$14/12*$C$10,-IPMT($C$14/12,C277-$C$13,$C$12*12,$C$10))</f>
        <v>12730.838916394543</v>
      </c>
      <c r="I277" s="1287">
        <f t="shared" si="91"/>
        <v>2531918.8485634294</v>
      </c>
      <c r="J277" s="1287">
        <f>SUM($H$20:H277)</f>
        <v>4858206.1047900384</v>
      </c>
      <c r="K277" s="1287">
        <f>SUM($G$20:G277)</f>
        <v>1968081.1514365692</v>
      </c>
      <c r="L277" s="1288"/>
      <c r="N277" s="47">
        <f t="shared" ref="N277:N340" si="99">SUMIFS(B:B,D:D,P277)</f>
        <v>23</v>
      </c>
      <c r="O277" s="45">
        <f t="shared" si="92"/>
        <v>257</v>
      </c>
      <c r="P277" s="1265">
        <f t="shared" si="79"/>
        <v>53843</v>
      </c>
      <c r="Q277" s="1287">
        <f t="shared" si="80"/>
        <v>0</v>
      </c>
      <c r="R277" s="1287">
        <f t="shared" si="81"/>
        <v>0</v>
      </c>
      <c r="S277" s="1287">
        <f t="shared" si="82"/>
        <v>0</v>
      </c>
      <c r="T277" s="1287">
        <f t="shared" si="83"/>
        <v>0</v>
      </c>
      <c r="U277" s="1287">
        <f t="shared" si="93"/>
        <v>0</v>
      </c>
      <c r="V277" s="1287">
        <f>SUM($T$20:T277)</f>
        <v>0</v>
      </c>
      <c r="W277" s="1287">
        <f>SUM($S$20:S277)</f>
        <v>0</v>
      </c>
      <c r="X277" s="1288"/>
      <c r="Y277" s="1288"/>
      <c r="Z277" s="47">
        <f t="shared" ref="Z277:Z340" si="100">SUMIFS(B:B,D:D,AB277)</f>
        <v>25</v>
      </c>
      <c r="AA277" s="45">
        <f t="shared" si="94"/>
        <v>257</v>
      </c>
      <c r="AB277" s="1265">
        <f t="shared" si="84"/>
        <v>54574</v>
      </c>
      <c r="AC277" s="1287">
        <f t="shared" si="85"/>
        <v>0</v>
      </c>
      <c r="AD277" s="1287">
        <f t="shared" si="86"/>
        <v>0</v>
      </c>
      <c r="AE277" s="1287">
        <f t="shared" si="87"/>
        <v>0</v>
      </c>
      <c r="AF277" s="1287">
        <f t="shared" si="88"/>
        <v>0</v>
      </c>
      <c r="AG277" s="1287">
        <f t="shared" si="95"/>
        <v>0</v>
      </c>
      <c r="AH277" s="1287">
        <f>SUM($AF$20:AF277)</f>
        <v>0</v>
      </c>
      <c r="AI277" s="1287">
        <f>SUM($AE$20:AE277)</f>
        <v>0</v>
      </c>
    </row>
    <row r="278" spans="2:35">
      <c r="B278" s="47">
        <f t="shared" si="89"/>
        <v>22</v>
      </c>
      <c r="C278" s="45">
        <f t="shared" si="90"/>
        <v>258</v>
      </c>
      <c r="D278" s="1265">
        <f t="shared" ref="D278:D341" si="101">EOMONTH(D277,1)</f>
        <v>53508</v>
      </c>
      <c r="E278" s="1287">
        <f t="shared" si="96"/>
        <v>2531918.8485634294</v>
      </c>
      <c r="F278" s="1287">
        <f t="shared" ref="F278:F341" si="102">G278+H278</f>
        <v>26979.773631873853</v>
      </c>
      <c r="G278" s="1287">
        <f t="shared" si="97"/>
        <v>14320.179389056706</v>
      </c>
      <c r="H278" s="1287">
        <f t="shared" si="98"/>
        <v>12659.594242817146</v>
      </c>
      <c r="I278" s="1287">
        <f t="shared" si="91"/>
        <v>2517598.6691743727</v>
      </c>
      <c r="J278" s="1287">
        <f>SUM($H$20:H278)</f>
        <v>4870865.6990328552</v>
      </c>
      <c r="K278" s="1287">
        <f>SUM($G$20:G278)</f>
        <v>1982401.3308256259</v>
      </c>
      <c r="L278" s="1288"/>
      <c r="N278" s="47">
        <f t="shared" si="99"/>
        <v>23</v>
      </c>
      <c r="O278" s="45">
        <f t="shared" si="92"/>
        <v>258</v>
      </c>
      <c r="P278" s="1265">
        <f t="shared" ref="P278:P341" si="103">EOMONTH(P277,1)</f>
        <v>53873</v>
      </c>
      <c r="Q278" s="1287">
        <f t="shared" ref="Q278:Q341" si="104">IF(P278=$O$8,$O$10,U277)</f>
        <v>0</v>
      </c>
      <c r="R278" s="1287">
        <f t="shared" ref="R278:R341" si="105">S278+T278</f>
        <v>0</v>
      </c>
      <c r="S278" s="1287">
        <f t="shared" ref="S278:S341" si="106">-IF(O278&lt;=$O$13,0,PPMT($O$14/12,O278-$O$13,$O$12*12,$O$10))</f>
        <v>0</v>
      </c>
      <c r="T278" s="1287">
        <f t="shared" ref="T278:T341" si="107">IF(O278&lt;=$O$13,$O$14/12*$O$10,-IPMT($O$14/12,O278-$O$13,$O$12*12,$O$10))</f>
        <v>0</v>
      </c>
      <c r="U278" s="1287">
        <f t="shared" si="93"/>
        <v>0</v>
      </c>
      <c r="V278" s="1287">
        <f>SUM($T$20:T278)</f>
        <v>0</v>
      </c>
      <c r="W278" s="1287">
        <f>SUM($S$20:S278)</f>
        <v>0</v>
      </c>
      <c r="X278" s="1288"/>
      <c r="Y278" s="1288"/>
      <c r="Z278" s="47">
        <f t="shared" si="100"/>
        <v>25</v>
      </c>
      <c r="AA278" s="45">
        <f t="shared" si="94"/>
        <v>258</v>
      </c>
      <c r="AB278" s="1265">
        <f t="shared" ref="AB278:AB341" si="108">EOMONTH(AB277,1)</f>
        <v>54604</v>
      </c>
      <c r="AC278" s="1287">
        <f t="shared" ref="AC278:AC341" si="109">IF(AB278=$AA$8,$AA$10,AG277)</f>
        <v>0</v>
      </c>
      <c r="AD278" s="1287">
        <f t="shared" ref="AD278:AD341" si="110">AE278+AF278</f>
        <v>0</v>
      </c>
      <c r="AE278" s="1287">
        <f t="shared" ref="AE278:AE341" si="111">-IF(AA278&lt;=$AA$13,0,PPMT($AA$14/12,AA278-$AA$13,$AA$12*12,$AA$10))</f>
        <v>0</v>
      </c>
      <c r="AF278" s="1287">
        <f t="shared" ref="AF278:AF341" si="112">IF(AA278&lt;=$AA$13,$AA$14/12*$AA$10,-IPMT($AA$14/12,AA278-$AA$13,$AA$12*12,$AA$10))</f>
        <v>0</v>
      </c>
      <c r="AG278" s="1287">
        <f t="shared" si="95"/>
        <v>0</v>
      </c>
      <c r="AH278" s="1287">
        <f>SUM($AF$20:AF278)</f>
        <v>0</v>
      </c>
      <c r="AI278" s="1287">
        <f>SUM($AE$20:AE278)</f>
        <v>0</v>
      </c>
    </row>
    <row r="279" spans="2:35">
      <c r="B279" s="47">
        <f t="shared" ref="B279:B342" si="113">ROUNDUP(C279/12,0)</f>
        <v>22</v>
      </c>
      <c r="C279" s="45">
        <f t="shared" ref="C279:C342" si="114">C278+1</f>
        <v>259</v>
      </c>
      <c r="D279" s="1265">
        <f t="shared" si="101"/>
        <v>53539</v>
      </c>
      <c r="E279" s="1287">
        <f t="shared" si="96"/>
        <v>2517598.6691743727</v>
      </c>
      <c r="F279" s="1287">
        <f t="shared" si="102"/>
        <v>26979.773631873853</v>
      </c>
      <c r="G279" s="1287">
        <f t="shared" si="97"/>
        <v>14391.780286001989</v>
      </c>
      <c r="H279" s="1287">
        <f t="shared" si="98"/>
        <v>12587.993345871864</v>
      </c>
      <c r="I279" s="1287">
        <f t="shared" ref="I279:I342" si="115">E279-G279</f>
        <v>2503206.8888883707</v>
      </c>
      <c r="J279" s="1287">
        <f>SUM($H$20:H279)</f>
        <v>4883453.6923787268</v>
      </c>
      <c r="K279" s="1287">
        <f>SUM($G$20:G279)</f>
        <v>1996793.1111116279</v>
      </c>
      <c r="L279" s="1288"/>
      <c r="N279" s="47">
        <f t="shared" si="99"/>
        <v>23</v>
      </c>
      <c r="O279" s="45">
        <f t="shared" ref="O279:O342" si="116">O278+1</f>
        <v>259</v>
      </c>
      <c r="P279" s="1265">
        <f t="shared" si="103"/>
        <v>53904</v>
      </c>
      <c r="Q279" s="1287">
        <f t="shared" si="104"/>
        <v>0</v>
      </c>
      <c r="R279" s="1287">
        <f t="shared" si="105"/>
        <v>0</v>
      </c>
      <c r="S279" s="1287">
        <f t="shared" si="106"/>
        <v>0</v>
      </c>
      <c r="T279" s="1287">
        <f t="shared" si="107"/>
        <v>0</v>
      </c>
      <c r="U279" s="1287">
        <f t="shared" ref="U279:U342" si="117">Q279-S279</f>
        <v>0</v>
      </c>
      <c r="V279" s="1287">
        <f>SUM($T$20:T279)</f>
        <v>0</v>
      </c>
      <c r="W279" s="1287">
        <f>SUM($S$20:S279)</f>
        <v>0</v>
      </c>
      <c r="X279" s="1288"/>
      <c r="Y279" s="1288"/>
      <c r="Z279" s="47">
        <f t="shared" si="100"/>
        <v>25</v>
      </c>
      <c r="AA279" s="45">
        <f t="shared" ref="AA279:AA342" si="118">AA278+1</f>
        <v>259</v>
      </c>
      <c r="AB279" s="1265">
        <f t="shared" si="108"/>
        <v>54635</v>
      </c>
      <c r="AC279" s="1287">
        <f t="shared" si="109"/>
        <v>0</v>
      </c>
      <c r="AD279" s="1287">
        <f t="shared" si="110"/>
        <v>0</v>
      </c>
      <c r="AE279" s="1287">
        <f t="shared" si="111"/>
        <v>0</v>
      </c>
      <c r="AF279" s="1287">
        <f t="shared" si="112"/>
        <v>0</v>
      </c>
      <c r="AG279" s="1287">
        <f t="shared" ref="AG279:AG342" si="119">AC279-AE279</f>
        <v>0</v>
      </c>
      <c r="AH279" s="1287">
        <f>SUM($AF$20:AF279)</f>
        <v>0</v>
      </c>
      <c r="AI279" s="1287">
        <f>SUM($AE$20:AE279)</f>
        <v>0</v>
      </c>
    </row>
    <row r="280" spans="2:35">
      <c r="B280" s="47">
        <f t="shared" si="113"/>
        <v>22</v>
      </c>
      <c r="C280" s="45">
        <f t="shared" si="114"/>
        <v>260</v>
      </c>
      <c r="D280" s="1265">
        <f t="shared" si="101"/>
        <v>53570</v>
      </c>
      <c r="E280" s="1287">
        <f t="shared" si="96"/>
        <v>2503206.8888883707</v>
      </c>
      <c r="F280" s="1287">
        <f t="shared" si="102"/>
        <v>26979.773631873853</v>
      </c>
      <c r="G280" s="1287">
        <f t="shared" si="97"/>
        <v>14463.739187432002</v>
      </c>
      <c r="H280" s="1287">
        <f t="shared" si="98"/>
        <v>12516.034444441852</v>
      </c>
      <c r="I280" s="1287">
        <f t="shared" si="115"/>
        <v>2488743.1497009387</v>
      </c>
      <c r="J280" s="1287">
        <f>SUM($H$20:H280)</f>
        <v>4895969.7268231688</v>
      </c>
      <c r="K280" s="1287">
        <f>SUM($G$20:G280)</f>
        <v>2011256.8502990599</v>
      </c>
      <c r="L280" s="1288"/>
      <c r="N280" s="47">
        <f t="shared" si="99"/>
        <v>23</v>
      </c>
      <c r="O280" s="45">
        <f t="shared" si="116"/>
        <v>260</v>
      </c>
      <c r="P280" s="1265">
        <f t="shared" si="103"/>
        <v>53935</v>
      </c>
      <c r="Q280" s="1287">
        <f t="shared" si="104"/>
        <v>0</v>
      </c>
      <c r="R280" s="1287">
        <f t="shared" si="105"/>
        <v>0</v>
      </c>
      <c r="S280" s="1287">
        <f t="shared" si="106"/>
        <v>0</v>
      </c>
      <c r="T280" s="1287">
        <f t="shared" si="107"/>
        <v>0</v>
      </c>
      <c r="U280" s="1287">
        <f t="shared" si="117"/>
        <v>0</v>
      </c>
      <c r="V280" s="1287">
        <f>SUM($T$20:T280)</f>
        <v>0</v>
      </c>
      <c r="W280" s="1287">
        <f>SUM($S$20:S280)</f>
        <v>0</v>
      </c>
      <c r="X280" s="1288"/>
      <c r="Y280" s="1288"/>
      <c r="Z280" s="47">
        <f t="shared" si="100"/>
        <v>25</v>
      </c>
      <c r="AA280" s="45">
        <f t="shared" si="118"/>
        <v>260</v>
      </c>
      <c r="AB280" s="1265">
        <f t="shared" si="108"/>
        <v>54666</v>
      </c>
      <c r="AC280" s="1287">
        <f t="shared" si="109"/>
        <v>0</v>
      </c>
      <c r="AD280" s="1287">
        <f t="shared" si="110"/>
        <v>0</v>
      </c>
      <c r="AE280" s="1287">
        <f t="shared" si="111"/>
        <v>0</v>
      </c>
      <c r="AF280" s="1287">
        <f t="shared" si="112"/>
        <v>0</v>
      </c>
      <c r="AG280" s="1287">
        <f t="shared" si="119"/>
        <v>0</v>
      </c>
      <c r="AH280" s="1287">
        <f>SUM($AF$20:AF280)</f>
        <v>0</v>
      </c>
      <c r="AI280" s="1287">
        <f>SUM($AE$20:AE280)</f>
        <v>0</v>
      </c>
    </row>
    <row r="281" spans="2:35">
      <c r="B281" s="47">
        <f t="shared" si="113"/>
        <v>22</v>
      </c>
      <c r="C281" s="45">
        <f t="shared" si="114"/>
        <v>261</v>
      </c>
      <c r="D281" s="1265">
        <f t="shared" si="101"/>
        <v>53600</v>
      </c>
      <c r="E281" s="1287">
        <f t="shared" si="96"/>
        <v>2488743.1497009387</v>
      </c>
      <c r="F281" s="1287">
        <f t="shared" si="102"/>
        <v>26979.773631873853</v>
      </c>
      <c r="G281" s="1287">
        <f t="shared" si="97"/>
        <v>14536.057883369162</v>
      </c>
      <c r="H281" s="1287">
        <f t="shared" si="98"/>
        <v>12443.715748504692</v>
      </c>
      <c r="I281" s="1287">
        <f t="shared" si="115"/>
        <v>2474207.0918175695</v>
      </c>
      <c r="J281" s="1287">
        <f>SUM($H$20:H281)</f>
        <v>4908413.4425716735</v>
      </c>
      <c r="K281" s="1287">
        <f>SUM($G$20:G281)</f>
        <v>2025792.9081824291</v>
      </c>
      <c r="L281" s="1288"/>
      <c r="N281" s="47">
        <f t="shared" si="99"/>
        <v>23</v>
      </c>
      <c r="O281" s="45">
        <f t="shared" si="116"/>
        <v>261</v>
      </c>
      <c r="P281" s="1265">
        <f t="shared" si="103"/>
        <v>53965</v>
      </c>
      <c r="Q281" s="1287">
        <f t="shared" si="104"/>
        <v>0</v>
      </c>
      <c r="R281" s="1287">
        <f t="shared" si="105"/>
        <v>0</v>
      </c>
      <c r="S281" s="1287">
        <f t="shared" si="106"/>
        <v>0</v>
      </c>
      <c r="T281" s="1287">
        <f t="shared" si="107"/>
        <v>0</v>
      </c>
      <c r="U281" s="1287">
        <f t="shared" si="117"/>
        <v>0</v>
      </c>
      <c r="V281" s="1287">
        <f>SUM($T$20:T281)</f>
        <v>0</v>
      </c>
      <c r="W281" s="1287">
        <f>SUM($S$20:S281)</f>
        <v>0</v>
      </c>
      <c r="X281" s="1288"/>
      <c r="Y281" s="1288"/>
      <c r="Z281" s="47">
        <f t="shared" si="100"/>
        <v>25</v>
      </c>
      <c r="AA281" s="45">
        <f t="shared" si="118"/>
        <v>261</v>
      </c>
      <c r="AB281" s="1265">
        <f t="shared" si="108"/>
        <v>54696</v>
      </c>
      <c r="AC281" s="1287">
        <f t="shared" si="109"/>
        <v>0</v>
      </c>
      <c r="AD281" s="1287">
        <f t="shared" si="110"/>
        <v>0</v>
      </c>
      <c r="AE281" s="1287">
        <f t="shared" si="111"/>
        <v>0</v>
      </c>
      <c r="AF281" s="1287">
        <f t="shared" si="112"/>
        <v>0</v>
      </c>
      <c r="AG281" s="1287">
        <f t="shared" si="119"/>
        <v>0</v>
      </c>
      <c r="AH281" s="1287">
        <f>SUM($AF$20:AF281)</f>
        <v>0</v>
      </c>
      <c r="AI281" s="1287">
        <f>SUM($AE$20:AE281)</f>
        <v>0</v>
      </c>
    </row>
    <row r="282" spans="2:35">
      <c r="B282" s="47">
        <f t="shared" si="113"/>
        <v>22</v>
      </c>
      <c r="C282" s="45">
        <f t="shared" si="114"/>
        <v>262</v>
      </c>
      <c r="D282" s="1265">
        <f t="shared" si="101"/>
        <v>53631</v>
      </c>
      <c r="E282" s="1287">
        <f t="shared" si="96"/>
        <v>2474207.0918175695</v>
      </c>
      <c r="F282" s="1287">
        <f t="shared" si="102"/>
        <v>26979.773631873853</v>
      </c>
      <c r="G282" s="1287">
        <f t="shared" si="97"/>
        <v>14608.738172786005</v>
      </c>
      <c r="H282" s="1287">
        <f t="shared" si="98"/>
        <v>12371.035459087847</v>
      </c>
      <c r="I282" s="1287">
        <f t="shared" si="115"/>
        <v>2459598.3536447836</v>
      </c>
      <c r="J282" s="1287">
        <f>SUM($H$20:H282)</f>
        <v>4920784.4780307617</v>
      </c>
      <c r="K282" s="1287">
        <f>SUM($G$20:G282)</f>
        <v>2040401.6463552152</v>
      </c>
      <c r="L282" s="1288"/>
      <c r="N282" s="47">
        <f t="shared" si="99"/>
        <v>23</v>
      </c>
      <c r="O282" s="45">
        <f t="shared" si="116"/>
        <v>262</v>
      </c>
      <c r="P282" s="1265">
        <f t="shared" si="103"/>
        <v>53996</v>
      </c>
      <c r="Q282" s="1287">
        <f t="shared" si="104"/>
        <v>0</v>
      </c>
      <c r="R282" s="1287">
        <f t="shared" si="105"/>
        <v>0</v>
      </c>
      <c r="S282" s="1287">
        <f t="shared" si="106"/>
        <v>0</v>
      </c>
      <c r="T282" s="1287">
        <f t="shared" si="107"/>
        <v>0</v>
      </c>
      <c r="U282" s="1287">
        <f t="shared" si="117"/>
        <v>0</v>
      </c>
      <c r="V282" s="1287">
        <f>SUM($T$20:T282)</f>
        <v>0</v>
      </c>
      <c r="W282" s="1287">
        <f>SUM($S$20:S282)</f>
        <v>0</v>
      </c>
      <c r="X282" s="1288"/>
      <c r="Y282" s="1288"/>
      <c r="Z282" s="47">
        <f t="shared" si="100"/>
        <v>25</v>
      </c>
      <c r="AA282" s="45">
        <f t="shared" si="118"/>
        <v>262</v>
      </c>
      <c r="AB282" s="1265">
        <f t="shared" si="108"/>
        <v>54727</v>
      </c>
      <c r="AC282" s="1287">
        <f t="shared" si="109"/>
        <v>0</v>
      </c>
      <c r="AD282" s="1287">
        <f t="shared" si="110"/>
        <v>0</v>
      </c>
      <c r="AE282" s="1287">
        <f t="shared" si="111"/>
        <v>0</v>
      </c>
      <c r="AF282" s="1287">
        <f t="shared" si="112"/>
        <v>0</v>
      </c>
      <c r="AG282" s="1287">
        <f t="shared" si="119"/>
        <v>0</v>
      </c>
      <c r="AH282" s="1287">
        <f>SUM($AF$20:AF282)</f>
        <v>0</v>
      </c>
      <c r="AI282" s="1287">
        <f>SUM($AE$20:AE282)</f>
        <v>0</v>
      </c>
    </row>
    <row r="283" spans="2:35">
      <c r="B283" s="47">
        <f t="shared" si="113"/>
        <v>22</v>
      </c>
      <c r="C283" s="45">
        <f t="shared" si="114"/>
        <v>263</v>
      </c>
      <c r="D283" s="1265">
        <f t="shared" si="101"/>
        <v>53661</v>
      </c>
      <c r="E283" s="1287">
        <f t="shared" si="96"/>
        <v>2459598.3536447836</v>
      </c>
      <c r="F283" s="1287">
        <f t="shared" si="102"/>
        <v>26979.773631873853</v>
      </c>
      <c r="G283" s="1287">
        <f t="shared" si="97"/>
        <v>14681.781863649934</v>
      </c>
      <c r="H283" s="1287">
        <f t="shared" si="98"/>
        <v>12297.991768223917</v>
      </c>
      <c r="I283" s="1287">
        <f t="shared" si="115"/>
        <v>2444916.5717811338</v>
      </c>
      <c r="J283" s="1287">
        <f>SUM($H$20:H283)</f>
        <v>4933082.4697989859</v>
      </c>
      <c r="K283" s="1287">
        <f>SUM($G$20:G283)</f>
        <v>2055083.4282188651</v>
      </c>
      <c r="L283" s="1288"/>
      <c r="N283" s="47">
        <f t="shared" si="99"/>
        <v>23</v>
      </c>
      <c r="O283" s="45">
        <f t="shared" si="116"/>
        <v>263</v>
      </c>
      <c r="P283" s="1265">
        <f t="shared" si="103"/>
        <v>54026</v>
      </c>
      <c r="Q283" s="1287">
        <f t="shared" si="104"/>
        <v>0</v>
      </c>
      <c r="R283" s="1287">
        <f t="shared" si="105"/>
        <v>0</v>
      </c>
      <c r="S283" s="1287">
        <f t="shared" si="106"/>
        <v>0</v>
      </c>
      <c r="T283" s="1287">
        <f t="shared" si="107"/>
        <v>0</v>
      </c>
      <c r="U283" s="1287">
        <f t="shared" si="117"/>
        <v>0</v>
      </c>
      <c r="V283" s="1287">
        <f>SUM($T$20:T283)</f>
        <v>0</v>
      </c>
      <c r="W283" s="1287">
        <f>SUM($S$20:S283)</f>
        <v>0</v>
      </c>
      <c r="X283" s="1288"/>
      <c r="Y283" s="1288"/>
      <c r="Z283" s="47">
        <f t="shared" si="100"/>
        <v>25</v>
      </c>
      <c r="AA283" s="45">
        <f t="shared" si="118"/>
        <v>263</v>
      </c>
      <c r="AB283" s="1265">
        <f t="shared" si="108"/>
        <v>54757</v>
      </c>
      <c r="AC283" s="1287">
        <f t="shared" si="109"/>
        <v>0</v>
      </c>
      <c r="AD283" s="1287">
        <f t="shared" si="110"/>
        <v>0</v>
      </c>
      <c r="AE283" s="1287">
        <f t="shared" si="111"/>
        <v>0</v>
      </c>
      <c r="AF283" s="1287">
        <f t="shared" si="112"/>
        <v>0</v>
      </c>
      <c r="AG283" s="1287">
        <f t="shared" si="119"/>
        <v>0</v>
      </c>
      <c r="AH283" s="1287">
        <f>SUM($AF$20:AF283)</f>
        <v>0</v>
      </c>
      <c r="AI283" s="1287">
        <f>SUM($AE$20:AE283)</f>
        <v>0</v>
      </c>
    </row>
    <row r="284" spans="2:35">
      <c r="B284" s="47">
        <f t="shared" si="113"/>
        <v>22</v>
      </c>
      <c r="C284" s="45">
        <f t="shared" si="114"/>
        <v>264</v>
      </c>
      <c r="D284" s="1265">
        <f t="shared" si="101"/>
        <v>53692</v>
      </c>
      <c r="E284" s="1287">
        <f t="shared" si="96"/>
        <v>2444916.5717811338</v>
      </c>
      <c r="F284" s="1287">
        <f t="shared" si="102"/>
        <v>26979.773631873853</v>
      </c>
      <c r="G284" s="1287">
        <f t="shared" si="97"/>
        <v>14755.190772968184</v>
      </c>
      <c r="H284" s="1287">
        <f t="shared" si="98"/>
        <v>12224.582858905669</v>
      </c>
      <c r="I284" s="1287">
        <f t="shared" si="115"/>
        <v>2430161.3810081654</v>
      </c>
      <c r="J284" s="1287">
        <f>SUM($H$20:H284)</f>
        <v>4945307.052657892</v>
      </c>
      <c r="K284" s="1287">
        <f>SUM($G$20:G284)</f>
        <v>2069838.6189918332</v>
      </c>
      <c r="L284" s="1288"/>
      <c r="N284" s="47">
        <f t="shared" si="99"/>
        <v>23</v>
      </c>
      <c r="O284" s="45">
        <f t="shared" si="116"/>
        <v>264</v>
      </c>
      <c r="P284" s="1265">
        <f t="shared" si="103"/>
        <v>54057</v>
      </c>
      <c r="Q284" s="1287">
        <f t="shared" si="104"/>
        <v>0</v>
      </c>
      <c r="R284" s="1287">
        <f t="shared" si="105"/>
        <v>0</v>
      </c>
      <c r="S284" s="1287">
        <f t="shared" si="106"/>
        <v>0</v>
      </c>
      <c r="T284" s="1287">
        <f t="shared" si="107"/>
        <v>0</v>
      </c>
      <c r="U284" s="1287">
        <f t="shared" si="117"/>
        <v>0</v>
      </c>
      <c r="V284" s="1287">
        <f>SUM($T$20:T284)</f>
        <v>0</v>
      </c>
      <c r="W284" s="1287">
        <f>SUM($S$20:S284)</f>
        <v>0</v>
      </c>
      <c r="X284" s="1288"/>
      <c r="Y284" s="1288"/>
      <c r="Z284" s="47">
        <f t="shared" si="100"/>
        <v>25</v>
      </c>
      <c r="AA284" s="45">
        <f t="shared" si="118"/>
        <v>264</v>
      </c>
      <c r="AB284" s="1265">
        <f t="shared" si="108"/>
        <v>54788</v>
      </c>
      <c r="AC284" s="1287">
        <f t="shared" si="109"/>
        <v>0</v>
      </c>
      <c r="AD284" s="1287">
        <f t="shared" si="110"/>
        <v>0</v>
      </c>
      <c r="AE284" s="1287">
        <f t="shared" si="111"/>
        <v>0</v>
      </c>
      <c r="AF284" s="1287">
        <f t="shared" si="112"/>
        <v>0</v>
      </c>
      <c r="AG284" s="1287">
        <f t="shared" si="119"/>
        <v>0</v>
      </c>
      <c r="AH284" s="1287">
        <f>SUM($AF$20:AF284)</f>
        <v>0</v>
      </c>
      <c r="AI284" s="1287">
        <f>SUM($AE$20:AE284)</f>
        <v>0</v>
      </c>
    </row>
    <row r="285" spans="2:35">
      <c r="B285" s="47">
        <f t="shared" si="113"/>
        <v>23</v>
      </c>
      <c r="C285" s="45">
        <f t="shared" si="114"/>
        <v>265</v>
      </c>
      <c r="D285" s="1265">
        <f t="shared" si="101"/>
        <v>53723</v>
      </c>
      <c r="E285" s="1287">
        <f t="shared" si="96"/>
        <v>2430161.3810081654</v>
      </c>
      <c r="F285" s="1287">
        <f t="shared" si="102"/>
        <v>26979.773631873853</v>
      </c>
      <c r="G285" s="1287">
        <f t="shared" si="97"/>
        <v>14828.966726833025</v>
      </c>
      <c r="H285" s="1287">
        <f t="shared" si="98"/>
        <v>12150.806905040827</v>
      </c>
      <c r="I285" s="1287">
        <f t="shared" si="115"/>
        <v>2415332.4142813324</v>
      </c>
      <c r="J285" s="1287">
        <f>SUM($H$20:H285)</f>
        <v>4957457.8595629325</v>
      </c>
      <c r="K285" s="1287">
        <f>SUM($G$20:G285)</f>
        <v>2084667.5857186662</v>
      </c>
      <c r="L285" s="1288"/>
      <c r="N285" s="47">
        <f t="shared" si="99"/>
        <v>24</v>
      </c>
      <c r="O285" s="45">
        <f t="shared" si="116"/>
        <v>265</v>
      </c>
      <c r="P285" s="1265">
        <f t="shared" si="103"/>
        <v>54088</v>
      </c>
      <c r="Q285" s="1287">
        <f t="shared" si="104"/>
        <v>0</v>
      </c>
      <c r="R285" s="1287">
        <f t="shared" si="105"/>
        <v>0</v>
      </c>
      <c r="S285" s="1287">
        <f t="shared" si="106"/>
        <v>0</v>
      </c>
      <c r="T285" s="1287">
        <f t="shared" si="107"/>
        <v>0</v>
      </c>
      <c r="U285" s="1287">
        <f t="shared" si="117"/>
        <v>0</v>
      </c>
      <c r="V285" s="1287">
        <f>SUM($T$20:T285)</f>
        <v>0</v>
      </c>
      <c r="W285" s="1287">
        <f>SUM($S$20:S285)</f>
        <v>0</v>
      </c>
      <c r="X285" s="1288"/>
      <c r="Y285" s="1288"/>
      <c r="Z285" s="47">
        <f t="shared" si="100"/>
        <v>26</v>
      </c>
      <c r="AA285" s="45">
        <f t="shared" si="118"/>
        <v>265</v>
      </c>
      <c r="AB285" s="1265">
        <f t="shared" si="108"/>
        <v>54819</v>
      </c>
      <c r="AC285" s="1287">
        <f t="shared" si="109"/>
        <v>0</v>
      </c>
      <c r="AD285" s="1287">
        <f t="shared" si="110"/>
        <v>0</v>
      </c>
      <c r="AE285" s="1287">
        <f t="shared" si="111"/>
        <v>0</v>
      </c>
      <c r="AF285" s="1287">
        <f t="shared" si="112"/>
        <v>0</v>
      </c>
      <c r="AG285" s="1287">
        <f t="shared" si="119"/>
        <v>0</v>
      </c>
      <c r="AH285" s="1287">
        <f>SUM($AF$20:AF285)</f>
        <v>0</v>
      </c>
      <c r="AI285" s="1287">
        <f>SUM($AE$20:AE285)</f>
        <v>0</v>
      </c>
    </row>
    <row r="286" spans="2:35">
      <c r="B286" s="47">
        <f t="shared" si="113"/>
        <v>23</v>
      </c>
      <c r="C286" s="45">
        <f t="shared" si="114"/>
        <v>266</v>
      </c>
      <c r="D286" s="1265">
        <f t="shared" si="101"/>
        <v>53751</v>
      </c>
      <c r="E286" s="1287">
        <f t="shared" si="96"/>
        <v>2415332.4142813324</v>
      </c>
      <c r="F286" s="1287">
        <f t="shared" si="102"/>
        <v>26979.773631873861</v>
      </c>
      <c r="G286" s="1287">
        <f t="shared" si="97"/>
        <v>14903.111560467194</v>
      </c>
      <c r="H286" s="1287">
        <f t="shared" si="98"/>
        <v>12076.662071406665</v>
      </c>
      <c r="I286" s="1287">
        <f t="shared" si="115"/>
        <v>2400429.3027208652</v>
      </c>
      <c r="J286" s="1287">
        <f>SUM($H$20:H286)</f>
        <v>4969534.5216343394</v>
      </c>
      <c r="K286" s="1287">
        <f>SUM($G$20:G286)</f>
        <v>2099570.6972791334</v>
      </c>
      <c r="L286" s="1288"/>
      <c r="N286" s="47">
        <f t="shared" si="99"/>
        <v>24</v>
      </c>
      <c r="O286" s="45">
        <f t="shared" si="116"/>
        <v>266</v>
      </c>
      <c r="P286" s="1265">
        <f t="shared" si="103"/>
        <v>54117</v>
      </c>
      <c r="Q286" s="1287">
        <f t="shared" si="104"/>
        <v>0</v>
      </c>
      <c r="R286" s="1287">
        <f t="shared" si="105"/>
        <v>0</v>
      </c>
      <c r="S286" s="1287">
        <f t="shared" si="106"/>
        <v>0</v>
      </c>
      <c r="T286" s="1287">
        <f t="shared" si="107"/>
        <v>0</v>
      </c>
      <c r="U286" s="1287">
        <f t="shared" si="117"/>
        <v>0</v>
      </c>
      <c r="V286" s="1287">
        <f>SUM($T$20:T286)</f>
        <v>0</v>
      </c>
      <c r="W286" s="1287">
        <f>SUM($S$20:S286)</f>
        <v>0</v>
      </c>
      <c r="X286" s="1288"/>
      <c r="Y286" s="1288"/>
      <c r="Z286" s="47">
        <f t="shared" si="100"/>
        <v>26</v>
      </c>
      <c r="AA286" s="45">
        <f t="shared" si="118"/>
        <v>266</v>
      </c>
      <c r="AB286" s="1265">
        <f t="shared" si="108"/>
        <v>54847</v>
      </c>
      <c r="AC286" s="1287">
        <f t="shared" si="109"/>
        <v>0</v>
      </c>
      <c r="AD286" s="1287">
        <f t="shared" si="110"/>
        <v>0</v>
      </c>
      <c r="AE286" s="1287">
        <f t="shared" si="111"/>
        <v>0</v>
      </c>
      <c r="AF286" s="1287">
        <f t="shared" si="112"/>
        <v>0</v>
      </c>
      <c r="AG286" s="1287">
        <f t="shared" si="119"/>
        <v>0</v>
      </c>
      <c r="AH286" s="1287">
        <f>SUM($AF$20:AF286)</f>
        <v>0</v>
      </c>
      <c r="AI286" s="1287">
        <f>SUM($AE$20:AE286)</f>
        <v>0</v>
      </c>
    </row>
    <row r="287" spans="2:35">
      <c r="B287" s="47">
        <f t="shared" si="113"/>
        <v>23</v>
      </c>
      <c r="C287" s="45">
        <f t="shared" si="114"/>
        <v>267</v>
      </c>
      <c r="D287" s="1265">
        <f t="shared" si="101"/>
        <v>53782</v>
      </c>
      <c r="E287" s="1287">
        <f t="shared" si="96"/>
        <v>2400429.3027208652</v>
      </c>
      <c r="F287" s="1287">
        <f t="shared" si="102"/>
        <v>26979.773631873853</v>
      </c>
      <c r="G287" s="1287">
        <f t="shared" si="97"/>
        <v>14977.627118269529</v>
      </c>
      <c r="H287" s="1287">
        <f t="shared" si="98"/>
        <v>12002.146513604326</v>
      </c>
      <c r="I287" s="1287">
        <f t="shared" si="115"/>
        <v>2385451.6756025958</v>
      </c>
      <c r="J287" s="1287">
        <f>SUM($H$20:H287)</f>
        <v>4981536.6681479439</v>
      </c>
      <c r="K287" s="1287">
        <f>SUM($G$20:G287)</f>
        <v>2114548.3243974028</v>
      </c>
      <c r="L287" s="1288"/>
      <c r="N287" s="47">
        <f t="shared" si="99"/>
        <v>24</v>
      </c>
      <c r="O287" s="45">
        <f t="shared" si="116"/>
        <v>267</v>
      </c>
      <c r="P287" s="1265">
        <f t="shared" si="103"/>
        <v>54148</v>
      </c>
      <c r="Q287" s="1287">
        <f t="shared" si="104"/>
        <v>0</v>
      </c>
      <c r="R287" s="1287">
        <f t="shared" si="105"/>
        <v>0</v>
      </c>
      <c r="S287" s="1287">
        <f t="shared" si="106"/>
        <v>0</v>
      </c>
      <c r="T287" s="1287">
        <f t="shared" si="107"/>
        <v>0</v>
      </c>
      <c r="U287" s="1287">
        <f t="shared" si="117"/>
        <v>0</v>
      </c>
      <c r="V287" s="1287">
        <f>SUM($T$20:T287)</f>
        <v>0</v>
      </c>
      <c r="W287" s="1287">
        <f>SUM($S$20:S287)</f>
        <v>0</v>
      </c>
      <c r="X287" s="1288"/>
      <c r="Y287" s="1288"/>
      <c r="Z287" s="47">
        <f t="shared" si="100"/>
        <v>26</v>
      </c>
      <c r="AA287" s="45">
        <f t="shared" si="118"/>
        <v>267</v>
      </c>
      <c r="AB287" s="1265">
        <f t="shared" si="108"/>
        <v>54878</v>
      </c>
      <c r="AC287" s="1287">
        <f t="shared" si="109"/>
        <v>0</v>
      </c>
      <c r="AD287" s="1287">
        <f t="shared" si="110"/>
        <v>0</v>
      </c>
      <c r="AE287" s="1287">
        <f t="shared" si="111"/>
        <v>0</v>
      </c>
      <c r="AF287" s="1287">
        <f t="shared" si="112"/>
        <v>0</v>
      </c>
      <c r="AG287" s="1287">
        <f t="shared" si="119"/>
        <v>0</v>
      </c>
      <c r="AH287" s="1287">
        <f>SUM($AF$20:AF287)</f>
        <v>0</v>
      </c>
      <c r="AI287" s="1287">
        <f>SUM($AE$20:AE287)</f>
        <v>0</v>
      </c>
    </row>
    <row r="288" spans="2:35">
      <c r="B288" s="47">
        <f t="shared" si="113"/>
        <v>23</v>
      </c>
      <c r="C288" s="45">
        <f t="shared" si="114"/>
        <v>268</v>
      </c>
      <c r="D288" s="1265">
        <f t="shared" si="101"/>
        <v>53812</v>
      </c>
      <c r="E288" s="1287">
        <f t="shared" si="96"/>
        <v>2385451.6756025958</v>
      </c>
      <c r="F288" s="1287">
        <f t="shared" si="102"/>
        <v>26979.773631873853</v>
      </c>
      <c r="G288" s="1287">
        <f t="shared" si="97"/>
        <v>15052.515253860875</v>
      </c>
      <c r="H288" s="1287">
        <f t="shared" si="98"/>
        <v>11927.258378012977</v>
      </c>
      <c r="I288" s="1287">
        <f t="shared" si="115"/>
        <v>2370399.1603487348</v>
      </c>
      <c r="J288" s="1287">
        <f>SUM($H$20:H288)</f>
        <v>4993463.926525957</v>
      </c>
      <c r="K288" s="1287">
        <f>SUM($G$20:G288)</f>
        <v>2129600.8396512638</v>
      </c>
      <c r="L288" s="1288"/>
      <c r="N288" s="47">
        <f t="shared" si="99"/>
        <v>24</v>
      </c>
      <c r="O288" s="45">
        <f t="shared" si="116"/>
        <v>268</v>
      </c>
      <c r="P288" s="1265">
        <f t="shared" si="103"/>
        <v>54178</v>
      </c>
      <c r="Q288" s="1287">
        <f t="shared" si="104"/>
        <v>0</v>
      </c>
      <c r="R288" s="1287">
        <f t="shared" si="105"/>
        <v>0</v>
      </c>
      <c r="S288" s="1287">
        <f t="shared" si="106"/>
        <v>0</v>
      </c>
      <c r="T288" s="1287">
        <f t="shared" si="107"/>
        <v>0</v>
      </c>
      <c r="U288" s="1287">
        <f t="shared" si="117"/>
        <v>0</v>
      </c>
      <c r="V288" s="1287">
        <f>SUM($T$20:T288)</f>
        <v>0</v>
      </c>
      <c r="W288" s="1287">
        <f>SUM($S$20:S288)</f>
        <v>0</v>
      </c>
      <c r="X288" s="1288"/>
      <c r="Y288" s="1288"/>
      <c r="Z288" s="47">
        <f t="shared" si="100"/>
        <v>26</v>
      </c>
      <c r="AA288" s="45">
        <f t="shared" si="118"/>
        <v>268</v>
      </c>
      <c r="AB288" s="1265">
        <f t="shared" si="108"/>
        <v>54908</v>
      </c>
      <c r="AC288" s="1287">
        <f t="shared" si="109"/>
        <v>0</v>
      </c>
      <c r="AD288" s="1287">
        <f t="shared" si="110"/>
        <v>0</v>
      </c>
      <c r="AE288" s="1287">
        <f t="shared" si="111"/>
        <v>0</v>
      </c>
      <c r="AF288" s="1287">
        <f t="shared" si="112"/>
        <v>0</v>
      </c>
      <c r="AG288" s="1287">
        <f t="shared" si="119"/>
        <v>0</v>
      </c>
      <c r="AH288" s="1287">
        <f>SUM($AF$20:AF288)</f>
        <v>0</v>
      </c>
      <c r="AI288" s="1287">
        <f>SUM($AE$20:AE288)</f>
        <v>0</v>
      </c>
    </row>
    <row r="289" spans="2:35">
      <c r="B289" s="47">
        <f t="shared" si="113"/>
        <v>23</v>
      </c>
      <c r="C289" s="45">
        <f t="shared" si="114"/>
        <v>269</v>
      </c>
      <c r="D289" s="1265">
        <f t="shared" si="101"/>
        <v>53843</v>
      </c>
      <c r="E289" s="1287">
        <f t="shared" si="96"/>
        <v>2370399.1603487348</v>
      </c>
      <c r="F289" s="1287">
        <f t="shared" si="102"/>
        <v>26979.773631873853</v>
      </c>
      <c r="G289" s="1287">
        <f t="shared" si="97"/>
        <v>15127.777830130179</v>
      </c>
      <c r="H289" s="1287">
        <f t="shared" si="98"/>
        <v>11851.995801743677</v>
      </c>
      <c r="I289" s="1287">
        <f t="shared" si="115"/>
        <v>2355271.3825186049</v>
      </c>
      <c r="J289" s="1287">
        <f>SUM($H$20:H289)</f>
        <v>5005315.922327701</v>
      </c>
      <c r="K289" s="1287">
        <f>SUM($G$20:G289)</f>
        <v>2144728.6174813937</v>
      </c>
      <c r="L289" s="1288"/>
      <c r="N289" s="47">
        <f t="shared" si="99"/>
        <v>24</v>
      </c>
      <c r="O289" s="45">
        <f t="shared" si="116"/>
        <v>269</v>
      </c>
      <c r="P289" s="1265">
        <f t="shared" si="103"/>
        <v>54209</v>
      </c>
      <c r="Q289" s="1287">
        <f t="shared" si="104"/>
        <v>0</v>
      </c>
      <c r="R289" s="1287">
        <f t="shared" si="105"/>
        <v>0</v>
      </c>
      <c r="S289" s="1287">
        <f t="shared" si="106"/>
        <v>0</v>
      </c>
      <c r="T289" s="1287">
        <f t="shared" si="107"/>
        <v>0</v>
      </c>
      <c r="U289" s="1287">
        <f t="shared" si="117"/>
        <v>0</v>
      </c>
      <c r="V289" s="1287">
        <f>SUM($T$20:T289)</f>
        <v>0</v>
      </c>
      <c r="W289" s="1287">
        <f>SUM($S$20:S289)</f>
        <v>0</v>
      </c>
      <c r="X289" s="1288"/>
      <c r="Y289" s="1288"/>
      <c r="Z289" s="47">
        <f t="shared" si="100"/>
        <v>26</v>
      </c>
      <c r="AA289" s="45">
        <f t="shared" si="118"/>
        <v>269</v>
      </c>
      <c r="AB289" s="1265">
        <f t="shared" si="108"/>
        <v>54939</v>
      </c>
      <c r="AC289" s="1287">
        <f t="shared" si="109"/>
        <v>0</v>
      </c>
      <c r="AD289" s="1287">
        <f t="shared" si="110"/>
        <v>0</v>
      </c>
      <c r="AE289" s="1287">
        <f t="shared" si="111"/>
        <v>0</v>
      </c>
      <c r="AF289" s="1287">
        <f t="shared" si="112"/>
        <v>0</v>
      </c>
      <c r="AG289" s="1287">
        <f t="shared" si="119"/>
        <v>0</v>
      </c>
      <c r="AH289" s="1287">
        <f>SUM($AF$20:AF289)</f>
        <v>0</v>
      </c>
      <c r="AI289" s="1287">
        <f>SUM($AE$20:AE289)</f>
        <v>0</v>
      </c>
    </row>
    <row r="290" spans="2:35">
      <c r="B290" s="47">
        <f t="shared" si="113"/>
        <v>23</v>
      </c>
      <c r="C290" s="45">
        <f t="shared" si="114"/>
        <v>270</v>
      </c>
      <c r="D290" s="1265">
        <f t="shared" si="101"/>
        <v>53873</v>
      </c>
      <c r="E290" s="1287">
        <f t="shared" si="96"/>
        <v>2355271.3825186049</v>
      </c>
      <c r="F290" s="1287">
        <f t="shared" si="102"/>
        <v>26979.773631873853</v>
      </c>
      <c r="G290" s="1287">
        <f t="shared" si="97"/>
        <v>15203.416719280831</v>
      </c>
      <c r="H290" s="1287">
        <f t="shared" si="98"/>
        <v>11776.356912593023</v>
      </c>
      <c r="I290" s="1287">
        <f t="shared" si="115"/>
        <v>2340067.9657993242</v>
      </c>
      <c r="J290" s="1287">
        <f>SUM($H$20:H290)</f>
        <v>5017092.2792402944</v>
      </c>
      <c r="K290" s="1287">
        <f>SUM($G$20:G290)</f>
        <v>2159932.0342006744</v>
      </c>
      <c r="L290" s="1288"/>
      <c r="N290" s="47">
        <f t="shared" si="99"/>
        <v>24</v>
      </c>
      <c r="O290" s="45">
        <f t="shared" si="116"/>
        <v>270</v>
      </c>
      <c r="P290" s="1265">
        <f t="shared" si="103"/>
        <v>54239</v>
      </c>
      <c r="Q290" s="1287">
        <f t="shared" si="104"/>
        <v>0</v>
      </c>
      <c r="R290" s="1287">
        <f t="shared" si="105"/>
        <v>0</v>
      </c>
      <c r="S290" s="1287">
        <f t="shared" si="106"/>
        <v>0</v>
      </c>
      <c r="T290" s="1287">
        <f t="shared" si="107"/>
        <v>0</v>
      </c>
      <c r="U290" s="1287">
        <f t="shared" si="117"/>
        <v>0</v>
      </c>
      <c r="V290" s="1287">
        <f>SUM($T$20:T290)</f>
        <v>0</v>
      </c>
      <c r="W290" s="1287">
        <f>SUM($S$20:S290)</f>
        <v>0</v>
      </c>
      <c r="X290" s="1288"/>
      <c r="Y290" s="1288"/>
      <c r="Z290" s="47">
        <f t="shared" si="100"/>
        <v>26</v>
      </c>
      <c r="AA290" s="45">
        <f t="shared" si="118"/>
        <v>270</v>
      </c>
      <c r="AB290" s="1265">
        <f t="shared" si="108"/>
        <v>54969</v>
      </c>
      <c r="AC290" s="1287">
        <f t="shared" si="109"/>
        <v>0</v>
      </c>
      <c r="AD290" s="1287">
        <f t="shared" si="110"/>
        <v>0</v>
      </c>
      <c r="AE290" s="1287">
        <f t="shared" si="111"/>
        <v>0</v>
      </c>
      <c r="AF290" s="1287">
        <f t="shared" si="112"/>
        <v>0</v>
      </c>
      <c r="AG290" s="1287">
        <f t="shared" si="119"/>
        <v>0</v>
      </c>
      <c r="AH290" s="1287">
        <f>SUM($AF$20:AF290)</f>
        <v>0</v>
      </c>
      <c r="AI290" s="1287">
        <f>SUM($AE$20:AE290)</f>
        <v>0</v>
      </c>
    </row>
    <row r="291" spans="2:35">
      <c r="B291" s="47">
        <f t="shared" si="113"/>
        <v>23</v>
      </c>
      <c r="C291" s="45">
        <f t="shared" si="114"/>
        <v>271</v>
      </c>
      <c r="D291" s="1265">
        <f t="shared" si="101"/>
        <v>53904</v>
      </c>
      <c r="E291" s="1287">
        <f t="shared" si="96"/>
        <v>2340067.9657993242</v>
      </c>
      <c r="F291" s="1287">
        <f t="shared" si="102"/>
        <v>26979.773631873853</v>
      </c>
      <c r="G291" s="1287">
        <f t="shared" si="97"/>
        <v>15279.433802877234</v>
      </c>
      <c r="H291" s="1287">
        <f t="shared" si="98"/>
        <v>11700.339828996619</v>
      </c>
      <c r="I291" s="1287">
        <f t="shared" si="115"/>
        <v>2324788.5319964471</v>
      </c>
      <c r="J291" s="1287">
        <f>SUM($H$20:H291)</f>
        <v>5028792.6190692913</v>
      </c>
      <c r="K291" s="1287">
        <f>SUM($G$20:G291)</f>
        <v>2175211.4680035515</v>
      </c>
      <c r="L291" s="1288"/>
      <c r="N291" s="47">
        <f t="shared" si="99"/>
        <v>24</v>
      </c>
      <c r="O291" s="45">
        <f t="shared" si="116"/>
        <v>271</v>
      </c>
      <c r="P291" s="1265">
        <f t="shared" si="103"/>
        <v>54270</v>
      </c>
      <c r="Q291" s="1287">
        <f t="shared" si="104"/>
        <v>0</v>
      </c>
      <c r="R291" s="1287">
        <f t="shared" si="105"/>
        <v>0</v>
      </c>
      <c r="S291" s="1287">
        <f t="shared" si="106"/>
        <v>0</v>
      </c>
      <c r="T291" s="1287">
        <f t="shared" si="107"/>
        <v>0</v>
      </c>
      <c r="U291" s="1287">
        <f t="shared" si="117"/>
        <v>0</v>
      </c>
      <c r="V291" s="1287">
        <f>SUM($T$20:T291)</f>
        <v>0</v>
      </c>
      <c r="W291" s="1287">
        <f>SUM($S$20:S291)</f>
        <v>0</v>
      </c>
      <c r="X291" s="1288"/>
      <c r="Y291" s="1288"/>
      <c r="Z291" s="47">
        <f t="shared" si="100"/>
        <v>26</v>
      </c>
      <c r="AA291" s="45">
        <f t="shared" si="118"/>
        <v>271</v>
      </c>
      <c r="AB291" s="1265">
        <f t="shared" si="108"/>
        <v>55000</v>
      </c>
      <c r="AC291" s="1287">
        <f t="shared" si="109"/>
        <v>0</v>
      </c>
      <c r="AD291" s="1287">
        <f t="shared" si="110"/>
        <v>0</v>
      </c>
      <c r="AE291" s="1287">
        <f t="shared" si="111"/>
        <v>0</v>
      </c>
      <c r="AF291" s="1287">
        <f t="shared" si="112"/>
        <v>0</v>
      </c>
      <c r="AG291" s="1287">
        <f t="shared" si="119"/>
        <v>0</v>
      </c>
      <c r="AH291" s="1287">
        <f>SUM($AF$20:AF291)</f>
        <v>0</v>
      </c>
      <c r="AI291" s="1287">
        <f>SUM($AE$20:AE291)</f>
        <v>0</v>
      </c>
    </row>
    <row r="292" spans="2:35">
      <c r="B292" s="47">
        <f t="shared" si="113"/>
        <v>23</v>
      </c>
      <c r="C292" s="45">
        <f t="shared" si="114"/>
        <v>272</v>
      </c>
      <c r="D292" s="1265">
        <f t="shared" si="101"/>
        <v>53935</v>
      </c>
      <c r="E292" s="1287">
        <f t="shared" si="96"/>
        <v>2324788.5319964471</v>
      </c>
      <c r="F292" s="1287">
        <f t="shared" si="102"/>
        <v>26979.773631873853</v>
      </c>
      <c r="G292" s="1287">
        <f t="shared" si="97"/>
        <v>15355.830971891623</v>
      </c>
      <c r="H292" s="1287">
        <f t="shared" si="98"/>
        <v>11623.942659982231</v>
      </c>
      <c r="I292" s="1287">
        <f t="shared" si="115"/>
        <v>2309432.7010245556</v>
      </c>
      <c r="J292" s="1287">
        <f>SUM($H$20:H292)</f>
        <v>5040416.5617292738</v>
      </c>
      <c r="K292" s="1287">
        <f>SUM($G$20:G292)</f>
        <v>2190567.298975443</v>
      </c>
      <c r="L292" s="1288"/>
      <c r="N292" s="47">
        <f t="shared" si="99"/>
        <v>24</v>
      </c>
      <c r="O292" s="45">
        <f t="shared" si="116"/>
        <v>272</v>
      </c>
      <c r="P292" s="1265">
        <f t="shared" si="103"/>
        <v>54301</v>
      </c>
      <c r="Q292" s="1287">
        <f t="shared" si="104"/>
        <v>0</v>
      </c>
      <c r="R292" s="1287">
        <f t="shared" si="105"/>
        <v>0</v>
      </c>
      <c r="S292" s="1287">
        <f t="shared" si="106"/>
        <v>0</v>
      </c>
      <c r="T292" s="1287">
        <f t="shared" si="107"/>
        <v>0</v>
      </c>
      <c r="U292" s="1287">
        <f t="shared" si="117"/>
        <v>0</v>
      </c>
      <c r="V292" s="1287">
        <f>SUM($T$20:T292)</f>
        <v>0</v>
      </c>
      <c r="W292" s="1287">
        <f>SUM($S$20:S292)</f>
        <v>0</v>
      </c>
      <c r="X292" s="1288"/>
      <c r="Y292" s="1288"/>
      <c r="Z292" s="47">
        <f t="shared" si="100"/>
        <v>26</v>
      </c>
      <c r="AA292" s="45">
        <f t="shared" si="118"/>
        <v>272</v>
      </c>
      <c r="AB292" s="1265">
        <f t="shared" si="108"/>
        <v>55031</v>
      </c>
      <c r="AC292" s="1287">
        <f t="shared" si="109"/>
        <v>0</v>
      </c>
      <c r="AD292" s="1287">
        <f t="shared" si="110"/>
        <v>0</v>
      </c>
      <c r="AE292" s="1287">
        <f t="shared" si="111"/>
        <v>0</v>
      </c>
      <c r="AF292" s="1287">
        <f t="shared" si="112"/>
        <v>0</v>
      </c>
      <c r="AG292" s="1287">
        <f t="shared" si="119"/>
        <v>0</v>
      </c>
      <c r="AH292" s="1287">
        <f>SUM($AF$20:AF292)</f>
        <v>0</v>
      </c>
      <c r="AI292" s="1287">
        <f>SUM($AE$20:AE292)</f>
        <v>0</v>
      </c>
    </row>
    <row r="293" spans="2:35">
      <c r="B293" s="47">
        <f t="shared" si="113"/>
        <v>23</v>
      </c>
      <c r="C293" s="45">
        <f t="shared" si="114"/>
        <v>273</v>
      </c>
      <c r="D293" s="1265">
        <f t="shared" si="101"/>
        <v>53965</v>
      </c>
      <c r="E293" s="1287">
        <f t="shared" si="96"/>
        <v>2309432.7010245556</v>
      </c>
      <c r="F293" s="1287">
        <f t="shared" si="102"/>
        <v>26979.773631873853</v>
      </c>
      <c r="G293" s="1287">
        <f t="shared" si="97"/>
        <v>15432.61012675108</v>
      </c>
      <c r="H293" s="1287">
        <f t="shared" si="98"/>
        <v>11547.163505122773</v>
      </c>
      <c r="I293" s="1287">
        <f t="shared" si="115"/>
        <v>2294000.0908978046</v>
      </c>
      <c r="J293" s="1287">
        <f>SUM($H$20:H293)</f>
        <v>5051963.7252343968</v>
      </c>
      <c r="K293" s="1287">
        <f>SUM($G$20:G293)</f>
        <v>2205999.909102194</v>
      </c>
      <c r="L293" s="1288"/>
      <c r="N293" s="47">
        <f t="shared" si="99"/>
        <v>24</v>
      </c>
      <c r="O293" s="45">
        <f t="shared" si="116"/>
        <v>273</v>
      </c>
      <c r="P293" s="1265">
        <f t="shared" si="103"/>
        <v>54331</v>
      </c>
      <c r="Q293" s="1287">
        <f t="shared" si="104"/>
        <v>0</v>
      </c>
      <c r="R293" s="1287">
        <f t="shared" si="105"/>
        <v>0</v>
      </c>
      <c r="S293" s="1287">
        <f t="shared" si="106"/>
        <v>0</v>
      </c>
      <c r="T293" s="1287">
        <f t="shared" si="107"/>
        <v>0</v>
      </c>
      <c r="U293" s="1287">
        <f t="shared" si="117"/>
        <v>0</v>
      </c>
      <c r="V293" s="1287">
        <f>SUM($T$20:T293)</f>
        <v>0</v>
      </c>
      <c r="W293" s="1287">
        <f>SUM($S$20:S293)</f>
        <v>0</v>
      </c>
      <c r="X293" s="1288"/>
      <c r="Y293" s="1288"/>
      <c r="Z293" s="47">
        <f t="shared" si="100"/>
        <v>26</v>
      </c>
      <c r="AA293" s="45">
        <f t="shared" si="118"/>
        <v>273</v>
      </c>
      <c r="AB293" s="1265">
        <f t="shared" si="108"/>
        <v>55061</v>
      </c>
      <c r="AC293" s="1287">
        <f t="shared" si="109"/>
        <v>0</v>
      </c>
      <c r="AD293" s="1287">
        <f t="shared" si="110"/>
        <v>0</v>
      </c>
      <c r="AE293" s="1287">
        <f t="shared" si="111"/>
        <v>0</v>
      </c>
      <c r="AF293" s="1287">
        <f t="shared" si="112"/>
        <v>0</v>
      </c>
      <c r="AG293" s="1287">
        <f t="shared" si="119"/>
        <v>0</v>
      </c>
      <c r="AH293" s="1287">
        <f>SUM($AF$20:AF293)</f>
        <v>0</v>
      </c>
      <c r="AI293" s="1287">
        <f>SUM($AE$20:AE293)</f>
        <v>0</v>
      </c>
    </row>
    <row r="294" spans="2:35">
      <c r="B294" s="47">
        <f t="shared" si="113"/>
        <v>23</v>
      </c>
      <c r="C294" s="45">
        <f t="shared" si="114"/>
        <v>274</v>
      </c>
      <c r="D294" s="1265">
        <f t="shared" si="101"/>
        <v>53996</v>
      </c>
      <c r="E294" s="1287">
        <f t="shared" si="96"/>
        <v>2294000.0908978046</v>
      </c>
      <c r="F294" s="1287">
        <f t="shared" si="102"/>
        <v>26979.773631873853</v>
      </c>
      <c r="G294" s="1287">
        <f t="shared" si="97"/>
        <v>15509.773177384835</v>
      </c>
      <c r="H294" s="1287">
        <f t="shared" si="98"/>
        <v>11470.000454489018</v>
      </c>
      <c r="I294" s="1287">
        <f t="shared" si="115"/>
        <v>2278490.3177204197</v>
      </c>
      <c r="J294" s="1287">
        <f>SUM($H$20:H294)</f>
        <v>5063433.7256888859</v>
      </c>
      <c r="K294" s="1287">
        <f>SUM($G$20:G294)</f>
        <v>2221509.6822795789</v>
      </c>
      <c r="L294" s="1288"/>
      <c r="N294" s="47">
        <f t="shared" si="99"/>
        <v>24</v>
      </c>
      <c r="O294" s="45">
        <f t="shared" si="116"/>
        <v>274</v>
      </c>
      <c r="P294" s="1265">
        <f t="shared" si="103"/>
        <v>54362</v>
      </c>
      <c r="Q294" s="1287">
        <f t="shared" si="104"/>
        <v>0</v>
      </c>
      <c r="R294" s="1287">
        <f t="shared" si="105"/>
        <v>0</v>
      </c>
      <c r="S294" s="1287">
        <f t="shared" si="106"/>
        <v>0</v>
      </c>
      <c r="T294" s="1287">
        <f t="shared" si="107"/>
        <v>0</v>
      </c>
      <c r="U294" s="1287">
        <f t="shared" si="117"/>
        <v>0</v>
      </c>
      <c r="V294" s="1287">
        <f>SUM($T$20:T294)</f>
        <v>0</v>
      </c>
      <c r="W294" s="1287">
        <f>SUM($S$20:S294)</f>
        <v>0</v>
      </c>
      <c r="X294" s="1288"/>
      <c r="Y294" s="1288"/>
      <c r="Z294" s="47">
        <f t="shared" si="100"/>
        <v>26</v>
      </c>
      <c r="AA294" s="45">
        <f t="shared" si="118"/>
        <v>274</v>
      </c>
      <c r="AB294" s="1265">
        <f t="shared" si="108"/>
        <v>55092</v>
      </c>
      <c r="AC294" s="1287">
        <f t="shared" si="109"/>
        <v>0</v>
      </c>
      <c r="AD294" s="1287">
        <f t="shared" si="110"/>
        <v>0</v>
      </c>
      <c r="AE294" s="1287">
        <f t="shared" si="111"/>
        <v>0</v>
      </c>
      <c r="AF294" s="1287">
        <f t="shared" si="112"/>
        <v>0</v>
      </c>
      <c r="AG294" s="1287">
        <f t="shared" si="119"/>
        <v>0</v>
      </c>
      <c r="AH294" s="1287">
        <f>SUM($AF$20:AF294)</f>
        <v>0</v>
      </c>
      <c r="AI294" s="1287">
        <f>SUM($AE$20:AE294)</f>
        <v>0</v>
      </c>
    </row>
    <row r="295" spans="2:35">
      <c r="B295" s="47">
        <f t="shared" si="113"/>
        <v>23</v>
      </c>
      <c r="C295" s="45">
        <f t="shared" si="114"/>
        <v>275</v>
      </c>
      <c r="D295" s="1265">
        <f t="shared" si="101"/>
        <v>54026</v>
      </c>
      <c r="E295" s="1287">
        <f t="shared" si="96"/>
        <v>2278490.3177204197</v>
      </c>
      <c r="F295" s="1287">
        <f t="shared" si="102"/>
        <v>26979.773631873853</v>
      </c>
      <c r="G295" s="1287">
        <f t="shared" si="97"/>
        <v>15587.322043271757</v>
      </c>
      <c r="H295" s="1287">
        <f t="shared" si="98"/>
        <v>11392.451588602096</v>
      </c>
      <c r="I295" s="1287">
        <f t="shared" si="115"/>
        <v>2262902.995677148</v>
      </c>
      <c r="J295" s="1287">
        <f>SUM($H$20:H295)</f>
        <v>5074826.1772774877</v>
      </c>
      <c r="K295" s="1287">
        <f>SUM($G$20:G295)</f>
        <v>2237097.0043228506</v>
      </c>
      <c r="L295" s="1288"/>
      <c r="N295" s="47">
        <f t="shared" si="99"/>
        <v>24</v>
      </c>
      <c r="O295" s="45">
        <f t="shared" si="116"/>
        <v>275</v>
      </c>
      <c r="P295" s="1265">
        <f t="shared" si="103"/>
        <v>54392</v>
      </c>
      <c r="Q295" s="1287">
        <f t="shared" si="104"/>
        <v>0</v>
      </c>
      <c r="R295" s="1287">
        <f t="shared" si="105"/>
        <v>0</v>
      </c>
      <c r="S295" s="1287">
        <f t="shared" si="106"/>
        <v>0</v>
      </c>
      <c r="T295" s="1287">
        <f t="shared" si="107"/>
        <v>0</v>
      </c>
      <c r="U295" s="1287">
        <f t="shared" si="117"/>
        <v>0</v>
      </c>
      <c r="V295" s="1287">
        <f>SUM($T$20:T295)</f>
        <v>0</v>
      </c>
      <c r="W295" s="1287">
        <f>SUM($S$20:S295)</f>
        <v>0</v>
      </c>
      <c r="X295" s="1288"/>
      <c r="Y295" s="1288"/>
      <c r="Z295" s="47">
        <f t="shared" si="100"/>
        <v>26</v>
      </c>
      <c r="AA295" s="45">
        <f t="shared" si="118"/>
        <v>275</v>
      </c>
      <c r="AB295" s="1265">
        <f t="shared" si="108"/>
        <v>55122</v>
      </c>
      <c r="AC295" s="1287">
        <f t="shared" si="109"/>
        <v>0</v>
      </c>
      <c r="AD295" s="1287">
        <f t="shared" si="110"/>
        <v>0</v>
      </c>
      <c r="AE295" s="1287">
        <f t="shared" si="111"/>
        <v>0</v>
      </c>
      <c r="AF295" s="1287">
        <f t="shared" si="112"/>
        <v>0</v>
      </c>
      <c r="AG295" s="1287">
        <f t="shared" si="119"/>
        <v>0</v>
      </c>
      <c r="AH295" s="1287">
        <f>SUM($AF$20:AF295)</f>
        <v>0</v>
      </c>
      <c r="AI295" s="1287">
        <f>SUM($AE$20:AE295)</f>
        <v>0</v>
      </c>
    </row>
    <row r="296" spans="2:35">
      <c r="B296" s="47">
        <f t="shared" si="113"/>
        <v>23</v>
      </c>
      <c r="C296" s="45">
        <f t="shared" si="114"/>
        <v>276</v>
      </c>
      <c r="D296" s="1265">
        <f t="shared" si="101"/>
        <v>54057</v>
      </c>
      <c r="E296" s="1287">
        <f t="shared" si="96"/>
        <v>2262902.995677148</v>
      </c>
      <c r="F296" s="1287">
        <f t="shared" si="102"/>
        <v>26979.773631873853</v>
      </c>
      <c r="G296" s="1287">
        <f t="shared" si="97"/>
        <v>15665.258653488116</v>
      </c>
      <c r="H296" s="1287">
        <f t="shared" si="98"/>
        <v>11314.514978385738</v>
      </c>
      <c r="I296" s="1287">
        <f t="shared" si="115"/>
        <v>2247237.73702366</v>
      </c>
      <c r="J296" s="1287">
        <f>SUM($H$20:H296)</f>
        <v>5086140.6922558732</v>
      </c>
      <c r="K296" s="1287">
        <f>SUM($G$20:G296)</f>
        <v>2252762.2629763386</v>
      </c>
      <c r="L296" s="1288"/>
      <c r="N296" s="47">
        <f t="shared" si="99"/>
        <v>24</v>
      </c>
      <c r="O296" s="45">
        <f t="shared" si="116"/>
        <v>276</v>
      </c>
      <c r="P296" s="1265">
        <f t="shared" si="103"/>
        <v>54423</v>
      </c>
      <c r="Q296" s="1287">
        <f t="shared" si="104"/>
        <v>0</v>
      </c>
      <c r="R296" s="1287">
        <f t="shared" si="105"/>
        <v>0</v>
      </c>
      <c r="S296" s="1287">
        <f t="shared" si="106"/>
        <v>0</v>
      </c>
      <c r="T296" s="1287">
        <f t="shared" si="107"/>
        <v>0</v>
      </c>
      <c r="U296" s="1287">
        <f t="shared" si="117"/>
        <v>0</v>
      </c>
      <c r="V296" s="1287">
        <f>SUM($T$20:T296)</f>
        <v>0</v>
      </c>
      <c r="W296" s="1287">
        <f>SUM($S$20:S296)</f>
        <v>0</v>
      </c>
      <c r="X296" s="1288"/>
      <c r="Y296" s="1288"/>
      <c r="Z296" s="47">
        <f t="shared" si="100"/>
        <v>26</v>
      </c>
      <c r="AA296" s="45">
        <f t="shared" si="118"/>
        <v>276</v>
      </c>
      <c r="AB296" s="1265">
        <f t="shared" si="108"/>
        <v>55153</v>
      </c>
      <c r="AC296" s="1287">
        <f t="shared" si="109"/>
        <v>0</v>
      </c>
      <c r="AD296" s="1287">
        <f t="shared" si="110"/>
        <v>0</v>
      </c>
      <c r="AE296" s="1287">
        <f t="shared" si="111"/>
        <v>0</v>
      </c>
      <c r="AF296" s="1287">
        <f t="shared" si="112"/>
        <v>0</v>
      </c>
      <c r="AG296" s="1287">
        <f t="shared" si="119"/>
        <v>0</v>
      </c>
      <c r="AH296" s="1287">
        <f>SUM($AF$20:AF296)</f>
        <v>0</v>
      </c>
      <c r="AI296" s="1287">
        <f>SUM($AE$20:AE296)</f>
        <v>0</v>
      </c>
    </row>
    <row r="297" spans="2:35">
      <c r="B297" s="47">
        <f t="shared" si="113"/>
        <v>24</v>
      </c>
      <c r="C297" s="45">
        <f t="shared" si="114"/>
        <v>277</v>
      </c>
      <c r="D297" s="1265">
        <f t="shared" si="101"/>
        <v>54088</v>
      </c>
      <c r="E297" s="1287">
        <f t="shared" si="96"/>
        <v>2247237.73702366</v>
      </c>
      <c r="F297" s="1287">
        <f t="shared" si="102"/>
        <v>26979.773631873853</v>
      </c>
      <c r="G297" s="1287">
        <f t="shared" si="97"/>
        <v>15743.584946755558</v>
      </c>
      <c r="H297" s="1287">
        <f t="shared" si="98"/>
        <v>11236.188685118295</v>
      </c>
      <c r="I297" s="1287">
        <f t="shared" si="115"/>
        <v>2231494.1520769042</v>
      </c>
      <c r="J297" s="1287">
        <f>SUM($H$20:H297)</f>
        <v>5097376.8809409915</v>
      </c>
      <c r="K297" s="1287">
        <f>SUM($G$20:G297)</f>
        <v>2268505.8479230944</v>
      </c>
      <c r="L297" s="1288"/>
      <c r="N297" s="47">
        <f t="shared" si="99"/>
        <v>25</v>
      </c>
      <c r="O297" s="45">
        <f t="shared" si="116"/>
        <v>277</v>
      </c>
      <c r="P297" s="1265">
        <f t="shared" si="103"/>
        <v>54454</v>
      </c>
      <c r="Q297" s="1287">
        <f t="shared" si="104"/>
        <v>0</v>
      </c>
      <c r="R297" s="1287">
        <f t="shared" si="105"/>
        <v>0</v>
      </c>
      <c r="S297" s="1287">
        <f t="shared" si="106"/>
        <v>0</v>
      </c>
      <c r="T297" s="1287">
        <f t="shared" si="107"/>
        <v>0</v>
      </c>
      <c r="U297" s="1287">
        <f t="shared" si="117"/>
        <v>0</v>
      </c>
      <c r="V297" s="1287">
        <f>SUM($T$20:T297)</f>
        <v>0</v>
      </c>
      <c r="W297" s="1287">
        <f>SUM($S$20:S297)</f>
        <v>0</v>
      </c>
      <c r="X297" s="1288"/>
      <c r="Y297" s="1288"/>
      <c r="Z297" s="47">
        <f t="shared" si="100"/>
        <v>27</v>
      </c>
      <c r="AA297" s="45">
        <f t="shared" si="118"/>
        <v>277</v>
      </c>
      <c r="AB297" s="1265">
        <f t="shared" si="108"/>
        <v>55184</v>
      </c>
      <c r="AC297" s="1287">
        <f t="shared" si="109"/>
        <v>0</v>
      </c>
      <c r="AD297" s="1287">
        <f t="shared" si="110"/>
        <v>0</v>
      </c>
      <c r="AE297" s="1287">
        <f t="shared" si="111"/>
        <v>0</v>
      </c>
      <c r="AF297" s="1287">
        <f t="shared" si="112"/>
        <v>0</v>
      </c>
      <c r="AG297" s="1287">
        <f t="shared" si="119"/>
        <v>0</v>
      </c>
      <c r="AH297" s="1287">
        <f>SUM($AF$20:AF297)</f>
        <v>0</v>
      </c>
      <c r="AI297" s="1287">
        <f>SUM($AE$20:AE297)</f>
        <v>0</v>
      </c>
    </row>
    <row r="298" spans="2:35">
      <c r="B298" s="47">
        <f t="shared" si="113"/>
        <v>24</v>
      </c>
      <c r="C298" s="45">
        <f t="shared" si="114"/>
        <v>278</v>
      </c>
      <c r="D298" s="1265">
        <f t="shared" si="101"/>
        <v>54117</v>
      </c>
      <c r="E298" s="1287">
        <f t="shared" si="96"/>
        <v>2231494.1520769042</v>
      </c>
      <c r="F298" s="1287">
        <f t="shared" si="102"/>
        <v>26979.773631873853</v>
      </c>
      <c r="G298" s="1287">
        <f t="shared" si="97"/>
        <v>15822.302871489333</v>
      </c>
      <c r="H298" s="1287">
        <f t="shared" si="98"/>
        <v>11157.470760384518</v>
      </c>
      <c r="I298" s="1287">
        <f t="shared" si="115"/>
        <v>2215671.8492054148</v>
      </c>
      <c r="J298" s="1287">
        <f>SUM($H$20:H298)</f>
        <v>5108534.351701376</v>
      </c>
      <c r="K298" s="1287">
        <f>SUM($G$20:G298)</f>
        <v>2284328.1507945838</v>
      </c>
      <c r="L298" s="1288"/>
      <c r="N298" s="47">
        <f t="shared" si="99"/>
        <v>25</v>
      </c>
      <c r="O298" s="45">
        <f t="shared" si="116"/>
        <v>278</v>
      </c>
      <c r="P298" s="1265">
        <f t="shared" si="103"/>
        <v>54482</v>
      </c>
      <c r="Q298" s="1287">
        <f t="shared" si="104"/>
        <v>0</v>
      </c>
      <c r="R298" s="1287">
        <f t="shared" si="105"/>
        <v>0</v>
      </c>
      <c r="S298" s="1287">
        <f t="shared" si="106"/>
        <v>0</v>
      </c>
      <c r="T298" s="1287">
        <f t="shared" si="107"/>
        <v>0</v>
      </c>
      <c r="U298" s="1287">
        <f t="shared" si="117"/>
        <v>0</v>
      </c>
      <c r="V298" s="1287">
        <f>SUM($T$20:T298)</f>
        <v>0</v>
      </c>
      <c r="W298" s="1287">
        <f>SUM($S$20:S298)</f>
        <v>0</v>
      </c>
      <c r="X298" s="1288"/>
      <c r="Y298" s="1288"/>
      <c r="Z298" s="47">
        <f t="shared" si="100"/>
        <v>27</v>
      </c>
      <c r="AA298" s="45">
        <f t="shared" si="118"/>
        <v>278</v>
      </c>
      <c r="AB298" s="1265">
        <f t="shared" si="108"/>
        <v>55212</v>
      </c>
      <c r="AC298" s="1287">
        <f t="shared" si="109"/>
        <v>0</v>
      </c>
      <c r="AD298" s="1287">
        <f t="shared" si="110"/>
        <v>0</v>
      </c>
      <c r="AE298" s="1287">
        <f t="shared" si="111"/>
        <v>0</v>
      </c>
      <c r="AF298" s="1287">
        <f t="shared" si="112"/>
        <v>0</v>
      </c>
      <c r="AG298" s="1287">
        <f t="shared" si="119"/>
        <v>0</v>
      </c>
      <c r="AH298" s="1287">
        <f>SUM($AF$20:AF298)</f>
        <v>0</v>
      </c>
      <c r="AI298" s="1287">
        <f>SUM($AE$20:AE298)</f>
        <v>0</v>
      </c>
    </row>
    <row r="299" spans="2:35">
      <c r="B299" s="47">
        <f t="shared" si="113"/>
        <v>24</v>
      </c>
      <c r="C299" s="45">
        <f t="shared" si="114"/>
        <v>279</v>
      </c>
      <c r="D299" s="1265">
        <f t="shared" si="101"/>
        <v>54148</v>
      </c>
      <c r="E299" s="1287">
        <f t="shared" si="96"/>
        <v>2215671.8492054148</v>
      </c>
      <c r="F299" s="1287">
        <f t="shared" si="102"/>
        <v>26979.773631873853</v>
      </c>
      <c r="G299" s="1287">
        <f t="shared" si="97"/>
        <v>15901.414385846781</v>
      </c>
      <c r="H299" s="1287">
        <f t="shared" si="98"/>
        <v>11078.359246027072</v>
      </c>
      <c r="I299" s="1287">
        <f t="shared" si="115"/>
        <v>2199770.4348195679</v>
      </c>
      <c r="J299" s="1287">
        <f>SUM($H$20:H299)</f>
        <v>5119612.7109474028</v>
      </c>
      <c r="K299" s="1287">
        <f>SUM($G$20:G299)</f>
        <v>2300229.5651804307</v>
      </c>
      <c r="L299" s="1288"/>
      <c r="N299" s="47">
        <f t="shared" si="99"/>
        <v>25</v>
      </c>
      <c r="O299" s="45">
        <f t="shared" si="116"/>
        <v>279</v>
      </c>
      <c r="P299" s="1265">
        <f t="shared" si="103"/>
        <v>54513</v>
      </c>
      <c r="Q299" s="1287">
        <f t="shared" si="104"/>
        <v>0</v>
      </c>
      <c r="R299" s="1287">
        <f t="shared" si="105"/>
        <v>0</v>
      </c>
      <c r="S299" s="1287">
        <f t="shared" si="106"/>
        <v>0</v>
      </c>
      <c r="T299" s="1287">
        <f t="shared" si="107"/>
        <v>0</v>
      </c>
      <c r="U299" s="1287">
        <f t="shared" si="117"/>
        <v>0</v>
      </c>
      <c r="V299" s="1287">
        <f>SUM($T$20:T299)</f>
        <v>0</v>
      </c>
      <c r="W299" s="1287">
        <f>SUM($S$20:S299)</f>
        <v>0</v>
      </c>
      <c r="X299" s="1288"/>
      <c r="Y299" s="1288"/>
      <c r="Z299" s="47">
        <f t="shared" si="100"/>
        <v>27</v>
      </c>
      <c r="AA299" s="45">
        <f t="shared" si="118"/>
        <v>279</v>
      </c>
      <c r="AB299" s="1265">
        <f t="shared" si="108"/>
        <v>55243</v>
      </c>
      <c r="AC299" s="1287">
        <f t="shared" si="109"/>
        <v>0</v>
      </c>
      <c r="AD299" s="1287">
        <f t="shared" si="110"/>
        <v>0</v>
      </c>
      <c r="AE299" s="1287">
        <f t="shared" si="111"/>
        <v>0</v>
      </c>
      <c r="AF299" s="1287">
        <f t="shared" si="112"/>
        <v>0</v>
      </c>
      <c r="AG299" s="1287">
        <f t="shared" si="119"/>
        <v>0</v>
      </c>
      <c r="AH299" s="1287">
        <f>SUM($AF$20:AF299)</f>
        <v>0</v>
      </c>
      <c r="AI299" s="1287">
        <f>SUM($AE$20:AE299)</f>
        <v>0</v>
      </c>
    </row>
    <row r="300" spans="2:35">
      <c r="B300" s="47">
        <f t="shared" si="113"/>
        <v>24</v>
      </c>
      <c r="C300" s="45">
        <f t="shared" si="114"/>
        <v>280</v>
      </c>
      <c r="D300" s="1265">
        <f t="shared" si="101"/>
        <v>54178</v>
      </c>
      <c r="E300" s="1287">
        <f t="shared" si="96"/>
        <v>2199770.4348195679</v>
      </c>
      <c r="F300" s="1287">
        <f t="shared" si="102"/>
        <v>26979.773631873853</v>
      </c>
      <c r="G300" s="1287">
        <f t="shared" si="97"/>
        <v>15980.921457776016</v>
      </c>
      <c r="H300" s="1287">
        <f t="shared" si="98"/>
        <v>10998.852174097838</v>
      </c>
      <c r="I300" s="1287">
        <f t="shared" si="115"/>
        <v>2183789.5133617921</v>
      </c>
      <c r="J300" s="1287">
        <f>SUM($H$20:H300)</f>
        <v>5130611.5631215004</v>
      </c>
      <c r="K300" s="1287">
        <f>SUM($G$20:G300)</f>
        <v>2316210.4866382065</v>
      </c>
      <c r="L300" s="1288"/>
      <c r="N300" s="47">
        <f t="shared" si="99"/>
        <v>25</v>
      </c>
      <c r="O300" s="45">
        <f t="shared" si="116"/>
        <v>280</v>
      </c>
      <c r="P300" s="1265">
        <f t="shared" si="103"/>
        <v>54543</v>
      </c>
      <c r="Q300" s="1287">
        <f t="shared" si="104"/>
        <v>0</v>
      </c>
      <c r="R300" s="1287">
        <f t="shared" si="105"/>
        <v>0</v>
      </c>
      <c r="S300" s="1287">
        <f t="shared" si="106"/>
        <v>0</v>
      </c>
      <c r="T300" s="1287">
        <f t="shared" si="107"/>
        <v>0</v>
      </c>
      <c r="U300" s="1287">
        <f t="shared" si="117"/>
        <v>0</v>
      </c>
      <c r="V300" s="1287">
        <f>SUM($T$20:T300)</f>
        <v>0</v>
      </c>
      <c r="W300" s="1287">
        <f>SUM($S$20:S300)</f>
        <v>0</v>
      </c>
      <c r="X300" s="1288"/>
      <c r="Y300" s="1288"/>
      <c r="Z300" s="47">
        <f t="shared" si="100"/>
        <v>27</v>
      </c>
      <c r="AA300" s="45">
        <f t="shared" si="118"/>
        <v>280</v>
      </c>
      <c r="AB300" s="1265">
        <f t="shared" si="108"/>
        <v>55273</v>
      </c>
      <c r="AC300" s="1287">
        <f t="shared" si="109"/>
        <v>0</v>
      </c>
      <c r="AD300" s="1287">
        <f t="shared" si="110"/>
        <v>0</v>
      </c>
      <c r="AE300" s="1287">
        <f t="shared" si="111"/>
        <v>0</v>
      </c>
      <c r="AF300" s="1287">
        <f t="shared" si="112"/>
        <v>0</v>
      </c>
      <c r="AG300" s="1287">
        <f t="shared" si="119"/>
        <v>0</v>
      </c>
      <c r="AH300" s="1287">
        <f>SUM($AF$20:AF300)</f>
        <v>0</v>
      </c>
      <c r="AI300" s="1287">
        <f>SUM($AE$20:AE300)</f>
        <v>0</v>
      </c>
    </row>
    <row r="301" spans="2:35">
      <c r="B301" s="47">
        <f t="shared" si="113"/>
        <v>24</v>
      </c>
      <c r="C301" s="45">
        <f t="shared" si="114"/>
        <v>281</v>
      </c>
      <c r="D301" s="1265">
        <f t="shared" si="101"/>
        <v>54209</v>
      </c>
      <c r="E301" s="1287">
        <f t="shared" si="96"/>
        <v>2183789.5133617921</v>
      </c>
      <c r="F301" s="1287">
        <f t="shared" si="102"/>
        <v>26979.773631873853</v>
      </c>
      <c r="G301" s="1287">
        <f t="shared" si="97"/>
        <v>16060.826065064895</v>
      </c>
      <c r="H301" s="1287">
        <f t="shared" si="98"/>
        <v>10918.947566808958</v>
      </c>
      <c r="I301" s="1287">
        <f t="shared" si="115"/>
        <v>2167728.6872967272</v>
      </c>
      <c r="J301" s="1287">
        <f>SUM($H$20:H301)</f>
        <v>5141530.5106883096</v>
      </c>
      <c r="K301" s="1287">
        <f>SUM($G$20:G301)</f>
        <v>2332271.3127032714</v>
      </c>
      <c r="L301" s="1288"/>
      <c r="N301" s="47">
        <f t="shared" si="99"/>
        <v>25</v>
      </c>
      <c r="O301" s="45">
        <f t="shared" si="116"/>
        <v>281</v>
      </c>
      <c r="P301" s="1265">
        <f t="shared" si="103"/>
        <v>54574</v>
      </c>
      <c r="Q301" s="1287">
        <f t="shared" si="104"/>
        <v>0</v>
      </c>
      <c r="R301" s="1287">
        <f t="shared" si="105"/>
        <v>0</v>
      </c>
      <c r="S301" s="1287">
        <f t="shared" si="106"/>
        <v>0</v>
      </c>
      <c r="T301" s="1287">
        <f t="shared" si="107"/>
        <v>0</v>
      </c>
      <c r="U301" s="1287">
        <f t="shared" si="117"/>
        <v>0</v>
      </c>
      <c r="V301" s="1287">
        <f>SUM($T$20:T301)</f>
        <v>0</v>
      </c>
      <c r="W301" s="1287">
        <f>SUM($S$20:S301)</f>
        <v>0</v>
      </c>
      <c r="X301" s="1288"/>
      <c r="Y301" s="1288"/>
      <c r="Z301" s="47">
        <f t="shared" si="100"/>
        <v>27</v>
      </c>
      <c r="AA301" s="45">
        <f t="shared" si="118"/>
        <v>281</v>
      </c>
      <c r="AB301" s="1265">
        <f t="shared" si="108"/>
        <v>55304</v>
      </c>
      <c r="AC301" s="1287">
        <f t="shared" si="109"/>
        <v>0</v>
      </c>
      <c r="AD301" s="1287">
        <f t="shared" si="110"/>
        <v>0</v>
      </c>
      <c r="AE301" s="1287">
        <f t="shared" si="111"/>
        <v>0</v>
      </c>
      <c r="AF301" s="1287">
        <f t="shared" si="112"/>
        <v>0</v>
      </c>
      <c r="AG301" s="1287">
        <f t="shared" si="119"/>
        <v>0</v>
      </c>
      <c r="AH301" s="1287">
        <f>SUM($AF$20:AF301)</f>
        <v>0</v>
      </c>
      <c r="AI301" s="1287">
        <f>SUM($AE$20:AE301)</f>
        <v>0</v>
      </c>
    </row>
    <row r="302" spans="2:35">
      <c r="B302" s="47">
        <f t="shared" si="113"/>
        <v>24</v>
      </c>
      <c r="C302" s="45">
        <f t="shared" si="114"/>
        <v>282</v>
      </c>
      <c r="D302" s="1265">
        <f t="shared" si="101"/>
        <v>54239</v>
      </c>
      <c r="E302" s="1287">
        <f t="shared" si="96"/>
        <v>2167728.6872967272</v>
      </c>
      <c r="F302" s="1287">
        <f t="shared" si="102"/>
        <v>26979.773631873853</v>
      </c>
      <c r="G302" s="1287">
        <f t="shared" si="97"/>
        <v>16141.130195390222</v>
      </c>
      <c r="H302" s="1287">
        <f t="shared" si="98"/>
        <v>10838.643436483633</v>
      </c>
      <c r="I302" s="1287">
        <f t="shared" si="115"/>
        <v>2151587.5571013368</v>
      </c>
      <c r="J302" s="1287">
        <f>SUM($H$20:H302)</f>
        <v>5152369.1541247936</v>
      </c>
      <c r="K302" s="1287">
        <f>SUM($G$20:G302)</f>
        <v>2348412.4428986618</v>
      </c>
      <c r="L302" s="1288"/>
      <c r="N302" s="47">
        <f t="shared" si="99"/>
        <v>25</v>
      </c>
      <c r="O302" s="45">
        <f t="shared" si="116"/>
        <v>282</v>
      </c>
      <c r="P302" s="1265">
        <f t="shared" si="103"/>
        <v>54604</v>
      </c>
      <c r="Q302" s="1287">
        <f t="shared" si="104"/>
        <v>0</v>
      </c>
      <c r="R302" s="1287">
        <f t="shared" si="105"/>
        <v>0</v>
      </c>
      <c r="S302" s="1287">
        <f t="shared" si="106"/>
        <v>0</v>
      </c>
      <c r="T302" s="1287">
        <f t="shared" si="107"/>
        <v>0</v>
      </c>
      <c r="U302" s="1287">
        <f t="shared" si="117"/>
        <v>0</v>
      </c>
      <c r="V302" s="1287">
        <f>SUM($T$20:T302)</f>
        <v>0</v>
      </c>
      <c r="W302" s="1287">
        <f>SUM($S$20:S302)</f>
        <v>0</v>
      </c>
      <c r="X302" s="1288"/>
      <c r="Y302" s="1288"/>
      <c r="Z302" s="47">
        <f t="shared" si="100"/>
        <v>27</v>
      </c>
      <c r="AA302" s="45">
        <f t="shared" si="118"/>
        <v>282</v>
      </c>
      <c r="AB302" s="1265">
        <f t="shared" si="108"/>
        <v>55334</v>
      </c>
      <c r="AC302" s="1287">
        <f t="shared" si="109"/>
        <v>0</v>
      </c>
      <c r="AD302" s="1287">
        <f t="shared" si="110"/>
        <v>0</v>
      </c>
      <c r="AE302" s="1287">
        <f t="shared" si="111"/>
        <v>0</v>
      </c>
      <c r="AF302" s="1287">
        <f t="shared" si="112"/>
        <v>0</v>
      </c>
      <c r="AG302" s="1287">
        <f t="shared" si="119"/>
        <v>0</v>
      </c>
      <c r="AH302" s="1287">
        <f>SUM($AF$20:AF302)</f>
        <v>0</v>
      </c>
      <c r="AI302" s="1287">
        <f>SUM($AE$20:AE302)</f>
        <v>0</v>
      </c>
    </row>
    <row r="303" spans="2:35">
      <c r="B303" s="47">
        <f t="shared" si="113"/>
        <v>24</v>
      </c>
      <c r="C303" s="45">
        <f t="shared" si="114"/>
        <v>283</v>
      </c>
      <c r="D303" s="1265">
        <f t="shared" si="101"/>
        <v>54270</v>
      </c>
      <c r="E303" s="1287">
        <f t="shared" si="96"/>
        <v>2151587.5571013368</v>
      </c>
      <c r="F303" s="1287">
        <f t="shared" si="102"/>
        <v>26979.773631873853</v>
      </c>
      <c r="G303" s="1287">
        <f t="shared" si="97"/>
        <v>16221.835846367174</v>
      </c>
      <c r="H303" s="1287">
        <f t="shared" si="98"/>
        <v>10757.937785506681</v>
      </c>
      <c r="I303" s="1287">
        <f t="shared" si="115"/>
        <v>2135365.7212549695</v>
      </c>
      <c r="J303" s="1287">
        <f>SUM($H$20:H303)</f>
        <v>5163127.0919102998</v>
      </c>
      <c r="K303" s="1287">
        <f>SUM($G$20:G303)</f>
        <v>2364634.2787450291</v>
      </c>
      <c r="L303" s="1288"/>
      <c r="N303" s="47">
        <f t="shared" si="99"/>
        <v>25</v>
      </c>
      <c r="O303" s="45">
        <f t="shared" si="116"/>
        <v>283</v>
      </c>
      <c r="P303" s="1265">
        <f t="shared" si="103"/>
        <v>54635</v>
      </c>
      <c r="Q303" s="1287">
        <f t="shared" si="104"/>
        <v>0</v>
      </c>
      <c r="R303" s="1287">
        <f t="shared" si="105"/>
        <v>0</v>
      </c>
      <c r="S303" s="1287">
        <f t="shared" si="106"/>
        <v>0</v>
      </c>
      <c r="T303" s="1287">
        <f t="shared" si="107"/>
        <v>0</v>
      </c>
      <c r="U303" s="1287">
        <f t="shared" si="117"/>
        <v>0</v>
      </c>
      <c r="V303" s="1287">
        <f>SUM($T$20:T303)</f>
        <v>0</v>
      </c>
      <c r="W303" s="1287">
        <f>SUM($S$20:S303)</f>
        <v>0</v>
      </c>
      <c r="X303" s="1288"/>
      <c r="Y303" s="1288"/>
      <c r="Z303" s="47">
        <f t="shared" si="100"/>
        <v>27</v>
      </c>
      <c r="AA303" s="45">
        <f t="shared" si="118"/>
        <v>283</v>
      </c>
      <c r="AB303" s="1265">
        <f t="shared" si="108"/>
        <v>55365</v>
      </c>
      <c r="AC303" s="1287">
        <f t="shared" si="109"/>
        <v>0</v>
      </c>
      <c r="AD303" s="1287">
        <f t="shared" si="110"/>
        <v>0</v>
      </c>
      <c r="AE303" s="1287">
        <f t="shared" si="111"/>
        <v>0</v>
      </c>
      <c r="AF303" s="1287">
        <f t="shared" si="112"/>
        <v>0</v>
      </c>
      <c r="AG303" s="1287">
        <f t="shared" si="119"/>
        <v>0</v>
      </c>
      <c r="AH303" s="1287">
        <f>SUM($AF$20:AF303)</f>
        <v>0</v>
      </c>
      <c r="AI303" s="1287">
        <f>SUM($AE$20:AE303)</f>
        <v>0</v>
      </c>
    </row>
    <row r="304" spans="2:35">
      <c r="B304" s="47">
        <f t="shared" si="113"/>
        <v>24</v>
      </c>
      <c r="C304" s="45">
        <f t="shared" si="114"/>
        <v>284</v>
      </c>
      <c r="D304" s="1265">
        <f t="shared" si="101"/>
        <v>54301</v>
      </c>
      <c r="E304" s="1287">
        <f t="shared" si="96"/>
        <v>2135365.7212549695</v>
      </c>
      <c r="F304" s="1287">
        <f t="shared" si="102"/>
        <v>26979.773631873853</v>
      </c>
      <c r="G304" s="1287">
        <f t="shared" si="97"/>
        <v>16302.945025599009</v>
      </c>
      <c r="H304" s="1287">
        <f t="shared" si="98"/>
        <v>10676.828606274845</v>
      </c>
      <c r="I304" s="1287">
        <f t="shared" si="115"/>
        <v>2119062.7762293704</v>
      </c>
      <c r="J304" s="1287">
        <f>SUM($H$20:H304)</f>
        <v>5173803.9205165748</v>
      </c>
      <c r="K304" s="1287">
        <f>SUM($G$20:G304)</f>
        <v>2380937.2237706282</v>
      </c>
      <c r="L304" s="1288"/>
      <c r="N304" s="47">
        <f t="shared" si="99"/>
        <v>25</v>
      </c>
      <c r="O304" s="45">
        <f t="shared" si="116"/>
        <v>284</v>
      </c>
      <c r="P304" s="1265">
        <f t="shared" si="103"/>
        <v>54666</v>
      </c>
      <c r="Q304" s="1287">
        <f t="shared" si="104"/>
        <v>0</v>
      </c>
      <c r="R304" s="1287">
        <f t="shared" si="105"/>
        <v>0</v>
      </c>
      <c r="S304" s="1287">
        <f t="shared" si="106"/>
        <v>0</v>
      </c>
      <c r="T304" s="1287">
        <f t="shared" si="107"/>
        <v>0</v>
      </c>
      <c r="U304" s="1287">
        <f t="shared" si="117"/>
        <v>0</v>
      </c>
      <c r="V304" s="1287">
        <f>SUM($T$20:T304)</f>
        <v>0</v>
      </c>
      <c r="W304" s="1287">
        <f>SUM($S$20:S304)</f>
        <v>0</v>
      </c>
      <c r="X304" s="1288"/>
      <c r="Y304" s="1288"/>
      <c r="Z304" s="47">
        <f t="shared" si="100"/>
        <v>27</v>
      </c>
      <c r="AA304" s="45">
        <f t="shared" si="118"/>
        <v>284</v>
      </c>
      <c r="AB304" s="1265">
        <f t="shared" si="108"/>
        <v>55396</v>
      </c>
      <c r="AC304" s="1287">
        <f t="shared" si="109"/>
        <v>0</v>
      </c>
      <c r="AD304" s="1287">
        <f t="shared" si="110"/>
        <v>0</v>
      </c>
      <c r="AE304" s="1287">
        <f t="shared" si="111"/>
        <v>0</v>
      </c>
      <c r="AF304" s="1287">
        <f t="shared" si="112"/>
        <v>0</v>
      </c>
      <c r="AG304" s="1287">
        <f t="shared" si="119"/>
        <v>0</v>
      </c>
      <c r="AH304" s="1287">
        <f>SUM($AF$20:AF304)</f>
        <v>0</v>
      </c>
      <c r="AI304" s="1287">
        <f>SUM($AE$20:AE304)</f>
        <v>0</v>
      </c>
    </row>
    <row r="305" spans="2:35">
      <c r="B305" s="47">
        <f t="shared" si="113"/>
        <v>24</v>
      </c>
      <c r="C305" s="45">
        <f t="shared" si="114"/>
        <v>285</v>
      </c>
      <c r="D305" s="1265">
        <f t="shared" si="101"/>
        <v>54331</v>
      </c>
      <c r="E305" s="1287">
        <f t="shared" si="96"/>
        <v>2119062.7762293704</v>
      </c>
      <c r="F305" s="1287">
        <f t="shared" si="102"/>
        <v>26979.773631873853</v>
      </c>
      <c r="G305" s="1287">
        <f t="shared" si="97"/>
        <v>16384.459750727005</v>
      </c>
      <c r="H305" s="1287">
        <f t="shared" si="98"/>
        <v>10595.313881146851</v>
      </c>
      <c r="I305" s="1287">
        <f t="shared" si="115"/>
        <v>2102678.3164786436</v>
      </c>
      <c r="J305" s="1287">
        <f>SUM($H$20:H305)</f>
        <v>5184399.2343977215</v>
      </c>
      <c r="K305" s="1287">
        <f>SUM($G$20:G305)</f>
        <v>2397321.683521355</v>
      </c>
      <c r="L305" s="1288"/>
      <c r="N305" s="47">
        <f t="shared" si="99"/>
        <v>25</v>
      </c>
      <c r="O305" s="45">
        <f t="shared" si="116"/>
        <v>285</v>
      </c>
      <c r="P305" s="1265">
        <f t="shared" si="103"/>
        <v>54696</v>
      </c>
      <c r="Q305" s="1287">
        <f t="shared" si="104"/>
        <v>0</v>
      </c>
      <c r="R305" s="1287">
        <f t="shared" si="105"/>
        <v>0</v>
      </c>
      <c r="S305" s="1287">
        <f t="shared" si="106"/>
        <v>0</v>
      </c>
      <c r="T305" s="1287">
        <f t="shared" si="107"/>
        <v>0</v>
      </c>
      <c r="U305" s="1287">
        <f t="shared" si="117"/>
        <v>0</v>
      </c>
      <c r="V305" s="1287">
        <f>SUM($T$20:T305)</f>
        <v>0</v>
      </c>
      <c r="W305" s="1287">
        <f>SUM($S$20:S305)</f>
        <v>0</v>
      </c>
      <c r="X305" s="1288"/>
      <c r="Y305" s="1288"/>
      <c r="Z305" s="47">
        <f t="shared" si="100"/>
        <v>27</v>
      </c>
      <c r="AA305" s="45">
        <f t="shared" si="118"/>
        <v>285</v>
      </c>
      <c r="AB305" s="1265">
        <f t="shared" si="108"/>
        <v>55426</v>
      </c>
      <c r="AC305" s="1287">
        <f t="shared" si="109"/>
        <v>0</v>
      </c>
      <c r="AD305" s="1287">
        <f t="shared" si="110"/>
        <v>0</v>
      </c>
      <c r="AE305" s="1287">
        <f t="shared" si="111"/>
        <v>0</v>
      </c>
      <c r="AF305" s="1287">
        <f t="shared" si="112"/>
        <v>0</v>
      </c>
      <c r="AG305" s="1287">
        <f t="shared" si="119"/>
        <v>0</v>
      </c>
      <c r="AH305" s="1287">
        <f>SUM($AF$20:AF305)</f>
        <v>0</v>
      </c>
      <c r="AI305" s="1287">
        <f>SUM($AE$20:AE305)</f>
        <v>0</v>
      </c>
    </row>
    <row r="306" spans="2:35">
      <c r="B306" s="47">
        <f t="shared" si="113"/>
        <v>24</v>
      </c>
      <c r="C306" s="45">
        <f t="shared" si="114"/>
        <v>286</v>
      </c>
      <c r="D306" s="1265">
        <f t="shared" si="101"/>
        <v>54362</v>
      </c>
      <c r="E306" s="1287">
        <f t="shared" si="96"/>
        <v>2102678.3164786436</v>
      </c>
      <c r="F306" s="1287">
        <f t="shared" si="102"/>
        <v>26979.773631873853</v>
      </c>
      <c r="G306" s="1287">
        <f t="shared" si="97"/>
        <v>16466.382049480639</v>
      </c>
      <c r="H306" s="1287">
        <f t="shared" si="98"/>
        <v>10513.391582393217</v>
      </c>
      <c r="I306" s="1287">
        <f t="shared" si="115"/>
        <v>2086211.9344291629</v>
      </c>
      <c r="J306" s="1287">
        <f>SUM($H$20:H306)</f>
        <v>5194912.6259801146</v>
      </c>
      <c r="K306" s="1287">
        <f>SUM($G$20:G306)</f>
        <v>2413788.0655708355</v>
      </c>
      <c r="L306" s="1288"/>
      <c r="N306" s="47">
        <f t="shared" si="99"/>
        <v>25</v>
      </c>
      <c r="O306" s="45">
        <f t="shared" si="116"/>
        <v>286</v>
      </c>
      <c r="P306" s="1265">
        <f t="shared" si="103"/>
        <v>54727</v>
      </c>
      <c r="Q306" s="1287">
        <f t="shared" si="104"/>
        <v>0</v>
      </c>
      <c r="R306" s="1287">
        <f t="shared" si="105"/>
        <v>0</v>
      </c>
      <c r="S306" s="1287">
        <f t="shared" si="106"/>
        <v>0</v>
      </c>
      <c r="T306" s="1287">
        <f t="shared" si="107"/>
        <v>0</v>
      </c>
      <c r="U306" s="1287">
        <f t="shared" si="117"/>
        <v>0</v>
      </c>
      <c r="V306" s="1287">
        <f>SUM($T$20:T306)</f>
        <v>0</v>
      </c>
      <c r="W306" s="1287">
        <f>SUM($S$20:S306)</f>
        <v>0</v>
      </c>
      <c r="X306" s="1288"/>
      <c r="Y306" s="1288"/>
      <c r="Z306" s="47">
        <f t="shared" si="100"/>
        <v>27</v>
      </c>
      <c r="AA306" s="45">
        <f t="shared" si="118"/>
        <v>286</v>
      </c>
      <c r="AB306" s="1265">
        <f t="shared" si="108"/>
        <v>55457</v>
      </c>
      <c r="AC306" s="1287">
        <f t="shared" si="109"/>
        <v>0</v>
      </c>
      <c r="AD306" s="1287">
        <f t="shared" si="110"/>
        <v>0</v>
      </c>
      <c r="AE306" s="1287">
        <f t="shared" si="111"/>
        <v>0</v>
      </c>
      <c r="AF306" s="1287">
        <f t="shared" si="112"/>
        <v>0</v>
      </c>
      <c r="AG306" s="1287">
        <f t="shared" si="119"/>
        <v>0</v>
      </c>
      <c r="AH306" s="1287">
        <f>SUM($AF$20:AF306)</f>
        <v>0</v>
      </c>
      <c r="AI306" s="1287">
        <f>SUM($AE$20:AE306)</f>
        <v>0</v>
      </c>
    </row>
    <row r="307" spans="2:35">
      <c r="B307" s="47">
        <f t="shared" si="113"/>
        <v>24</v>
      </c>
      <c r="C307" s="45">
        <f t="shared" si="114"/>
        <v>287</v>
      </c>
      <c r="D307" s="1265">
        <f t="shared" si="101"/>
        <v>54392</v>
      </c>
      <c r="E307" s="1287">
        <f t="shared" si="96"/>
        <v>2086211.9344291629</v>
      </c>
      <c r="F307" s="1287">
        <f t="shared" si="102"/>
        <v>26979.773631873853</v>
      </c>
      <c r="G307" s="1287">
        <f t="shared" si="97"/>
        <v>16548.71395972804</v>
      </c>
      <c r="H307" s="1287">
        <f t="shared" si="98"/>
        <v>10431.059672145811</v>
      </c>
      <c r="I307" s="1287">
        <f t="shared" si="115"/>
        <v>2069663.2204694347</v>
      </c>
      <c r="J307" s="1287">
        <f>SUM($H$20:H307)</f>
        <v>5205343.6856522607</v>
      </c>
      <c r="K307" s="1287">
        <f>SUM($G$20:G307)</f>
        <v>2430336.7795305634</v>
      </c>
      <c r="L307" s="1288"/>
      <c r="N307" s="47">
        <f t="shared" si="99"/>
        <v>25</v>
      </c>
      <c r="O307" s="45">
        <f t="shared" si="116"/>
        <v>287</v>
      </c>
      <c r="P307" s="1265">
        <f t="shared" si="103"/>
        <v>54757</v>
      </c>
      <c r="Q307" s="1287">
        <f t="shared" si="104"/>
        <v>0</v>
      </c>
      <c r="R307" s="1287">
        <f t="shared" si="105"/>
        <v>0</v>
      </c>
      <c r="S307" s="1287">
        <f t="shared" si="106"/>
        <v>0</v>
      </c>
      <c r="T307" s="1287">
        <f t="shared" si="107"/>
        <v>0</v>
      </c>
      <c r="U307" s="1287">
        <f t="shared" si="117"/>
        <v>0</v>
      </c>
      <c r="V307" s="1287">
        <f>SUM($T$20:T307)</f>
        <v>0</v>
      </c>
      <c r="W307" s="1287">
        <f>SUM($S$20:S307)</f>
        <v>0</v>
      </c>
      <c r="X307" s="1288"/>
      <c r="Y307" s="1288"/>
      <c r="Z307" s="47">
        <f t="shared" si="100"/>
        <v>27</v>
      </c>
      <c r="AA307" s="45">
        <f t="shared" si="118"/>
        <v>287</v>
      </c>
      <c r="AB307" s="1265">
        <f t="shared" si="108"/>
        <v>55487</v>
      </c>
      <c r="AC307" s="1287">
        <f t="shared" si="109"/>
        <v>0</v>
      </c>
      <c r="AD307" s="1287">
        <f t="shared" si="110"/>
        <v>0</v>
      </c>
      <c r="AE307" s="1287">
        <f t="shared" si="111"/>
        <v>0</v>
      </c>
      <c r="AF307" s="1287">
        <f t="shared" si="112"/>
        <v>0</v>
      </c>
      <c r="AG307" s="1287">
        <f t="shared" si="119"/>
        <v>0</v>
      </c>
      <c r="AH307" s="1287">
        <f>SUM($AF$20:AF307)</f>
        <v>0</v>
      </c>
      <c r="AI307" s="1287">
        <f>SUM($AE$20:AE307)</f>
        <v>0</v>
      </c>
    </row>
    <row r="308" spans="2:35">
      <c r="B308" s="47">
        <f t="shared" si="113"/>
        <v>24</v>
      </c>
      <c r="C308" s="45">
        <f t="shared" si="114"/>
        <v>288</v>
      </c>
      <c r="D308" s="1265">
        <f t="shared" si="101"/>
        <v>54423</v>
      </c>
      <c r="E308" s="1287">
        <f t="shared" si="96"/>
        <v>2069663.2204694347</v>
      </c>
      <c r="F308" s="1287">
        <f t="shared" si="102"/>
        <v>26979.773631873853</v>
      </c>
      <c r="G308" s="1287">
        <f t="shared" si="97"/>
        <v>16631.45752952668</v>
      </c>
      <c r="H308" s="1287">
        <f t="shared" si="98"/>
        <v>10348.316102347171</v>
      </c>
      <c r="I308" s="1287">
        <f t="shared" si="115"/>
        <v>2053031.7629399081</v>
      </c>
      <c r="J308" s="1287">
        <f>SUM($H$20:H308)</f>
        <v>5215692.001754608</v>
      </c>
      <c r="K308" s="1287">
        <f>SUM($G$20:G308)</f>
        <v>2446968.2370600901</v>
      </c>
      <c r="L308" s="1288"/>
      <c r="N308" s="47">
        <f t="shared" si="99"/>
        <v>25</v>
      </c>
      <c r="O308" s="45">
        <f t="shared" si="116"/>
        <v>288</v>
      </c>
      <c r="P308" s="1265">
        <f t="shared" si="103"/>
        <v>54788</v>
      </c>
      <c r="Q308" s="1287">
        <f t="shared" si="104"/>
        <v>0</v>
      </c>
      <c r="R308" s="1287">
        <f t="shared" si="105"/>
        <v>0</v>
      </c>
      <c r="S308" s="1287">
        <f t="shared" si="106"/>
        <v>0</v>
      </c>
      <c r="T308" s="1287">
        <f t="shared" si="107"/>
        <v>0</v>
      </c>
      <c r="U308" s="1287">
        <f t="shared" si="117"/>
        <v>0</v>
      </c>
      <c r="V308" s="1287">
        <f>SUM($T$20:T308)</f>
        <v>0</v>
      </c>
      <c r="W308" s="1287">
        <f>SUM($S$20:S308)</f>
        <v>0</v>
      </c>
      <c r="X308" s="1288"/>
      <c r="Y308" s="1288"/>
      <c r="Z308" s="47">
        <f t="shared" si="100"/>
        <v>27</v>
      </c>
      <c r="AA308" s="45">
        <f t="shared" si="118"/>
        <v>288</v>
      </c>
      <c r="AB308" s="1265">
        <f t="shared" si="108"/>
        <v>55518</v>
      </c>
      <c r="AC308" s="1287">
        <f t="shared" si="109"/>
        <v>0</v>
      </c>
      <c r="AD308" s="1287">
        <f t="shared" si="110"/>
        <v>0</v>
      </c>
      <c r="AE308" s="1287">
        <f t="shared" si="111"/>
        <v>0</v>
      </c>
      <c r="AF308" s="1287">
        <f t="shared" si="112"/>
        <v>0</v>
      </c>
      <c r="AG308" s="1287">
        <f t="shared" si="119"/>
        <v>0</v>
      </c>
      <c r="AH308" s="1287">
        <f>SUM($AF$20:AF308)</f>
        <v>0</v>
      </c>
      <c r="AI308" s="1287">
        <f>SUM($AE$20:AE308)</f>
        <v>0</v>
      </c>
    </row>
    <row r="309" spans="2:35">
      <c r="B309" s="47">
        <f t="shared" si="113"/>
        <v>25</v>
      </c>
      <c r="C309" s="45">
        <f t="shared" si="114"/>
        <v>289</v>
      </c>
      <c r="D309" s="1265">
        <f t="shared" si="101"/>
        <v>54454</v>
      </c>
      <c r="E309" s="1287">
        <f t="shared" si="96"/>
        <v>2053031.7629399081</v>
      </c>
      <c r="F309" s="1287">
        <f t="shared" si="102"/>
        <v>26979.773631873853</v>
      </c>
      <c r="G309" s="1287">
        <f t="shared" si="97"/>
        <v>16714.614817174315</v>
      </c>
      <c r="H309" s="1287">
        <f t="shared" si="98"/>
        <v>10265.15881469954</v>
      </c>
      <c r="I309" s="1287">
        <f t="shared" si="115"/>
        <v>2036317.1481227337</v>
      </c>
      <c r="J309" s="1287">
        <f>SUM($H$20:H309)</f>
        <v>5225957.1605693074</v>
      </c>
      <c r="K309" s="1287">
        <f>SUM($G$20:G309)</f>
        <v>2463682.8518772642</v>
      </c>
      <c r="L309" s="1288"/>
      <c r="N309" s="47">
        <f t="shared" si="99"/>
        <v>26</v>
      </c>
      <c r="O309" s="45">
        <f t="shared" si="116"/>
        <v>289</v>
      </c>
      <c r="P309" s="1265">
        <f t="shared" si="103"/>
        <v>54819</v>
      </c>
      <c r="Q309" s="1287">
        <f t="shared" si="104"/>
        <v>0</v>
      </c>
      <c r="R309" s="1287">
        <f t="shared" si="105"/>
        <v>0</v>
      </c>
      <c r="S309" s="1287">
        <f t="shared" si="106"/>
        <v>0</v>
      </c>
      <c r="T309" s="1287">
        <f t="shared" si="107"/>
        <v>0</v>
      </c>
      <c r="U309" s="1287">
        <f t="shared" si="117"/>
        <v>0</v>
      </c>
      <c r="V309" s="1287">
        <f>SUM($T$20:T309)</f>
        <v>0</v>
      </c>
      <c r="W309" s="1287">
        <f>SUM($S$20:S309)</f>
        <v>0</v>
      </c>
      <c r="X309" s="1288"/>
      <c r="Y309" s="1288"/>
      <c r="Z309" s="47">
        <f t="shared" si="100"/>
        <v>28</v>
      </c>
      <c r="AA309" s="45">
        <f t="shared" si="118"/>
        <v>289</v>
      </c>
      <c r="AB309" s="1265">
        <f t="shared" si="108"/>
        <v>55549</v>
      </c>
      <c r="AC309" s="1287">
        <f t="shared" si="109"/>
        <v>0</v>
      </c>
      <c r="AD309" s="1287">
        <f t="shared" si="110"/>
        <v>0</v>
      </c>
      <c r="AE309" s="1287">
        <f t="shared" si="111"/>
        <v>0</v>
      </c>
      <c r="AF309" s="1287">
        <f t="shared" si="112"/>
        <v>0</v>
      </c>
      <c r="AG309" s="1287">
        <f t="shared" si="119"/>
        <v>0</v>
      </c>
      <c r="AH309" s="1287">
        <f>SUM($AF$20:AF309)</f>
        <v>0</v>
      </c>
      <c r="AI309" s="1287">
        <f>SUM($AE$20:AE309)</f>
        <v>0</v>
      </c>
    </row>
    <row r="310" spans="2:35">
      <c r="B310" s="47">
        <f t="shared" si="113"/>
        <v>25</v>
      </c>
      <c r="C310" s="45">
        <f t="shared" si="114"/>
        <v>290</v>
      </c>
      <c r="D310" s="1265">
        <f t="shared" si="101"/>
        <v>54482</v>
      </c>
      <c r="E310" s="1287">
        <f t="shared" si="96"/>
        <v>2036317.1481227337</v>
      </c>
      <c r="F310" s="1287">
        <f t="shared" si="102"/>
        <v>26979.773631873853</v>
      </c>
      <c r="G310" s="1287">
        <f t="shared" si="97"/>
        <v>16798.187891260186</v>
      </c>
      <c r="H310" s="1287">
        <f t="shared" si="98"/>
        <v>10181.585740613667</v>
      </c>
      <c r="I310" s="1287">
        <f t="shared" si="115"/>
        <v>2019518.9602314734</v>
      </c>
      <c r="J310" s="1287">
        <f>SUM($H$20:H310)</f>
        <v>5236138.7463099211</v>
      </c>
      <c r="K310" s="1287">
        <f>SUM($G$20:G310)</f>
        <v>2480481.0397685245</v>
      </c>
      <c r="L310" s="1288"/>
      <c r="N310" s="47">
        <f t="shared" si="99"/>
        <v>26</v>
      </c>
      <c r="O310" s="45">
        <f t="shared" si="116"/>
        <v>290</v>
      </c>
      <c r="P310" s="1265">
        <f t="shared" si="103"/>
        <v>54847</v>
      </c>
      <c r="Q310" s="1287">
        <f t="shared" si="104"/>
        <v>0</v>
      </c>
      <c r="R310" s="1287">
        <f t="shared" si="105"/>
        <v>0</v>
      </c>
      <c r="S310" s="1287">
        <f t="shared" si="106"/>
        <v>0</v>
      </c>
      <c r="T310" s="1287">
        <f t="shared" si="107"/>
        <v>0</v>
      </c>
      <c r="U310" s="1287">
        <f t="shared" si="117"/>
        <v>0</v>
      </c>
      <c r="V310" s="1287">
        <f>SUM($T$20:T310)</f>
        <v>0</v>
      </c>
      <c r="W310" s="1287">
        <f>SUM($S$20:S310)</f>
        <v>0</v>
      </c>
      <c r="X310" s="1288"/>
      <c r="Y310" s="1288"/>
      <c r="Z310" s="47">
        <f t="shared" si="100"/>
        <v>28</v>
      </c>
      <c r="AA310" s="45">
        <f t="shared" si="118"/>
        <v>290</v>
      </c>
      <c r="AB310" s="1265">
        <f t="shared" si="108"/>
        <v>55578</v>
      </c>
      <c r="AC310" s="1287">
        <f t="shared" si="109"/>
        <v>0</v>
      </c>
      <c r="AD310" s="1287">
        <f t="shared" si="110"/>
        <v>0</v>
      </c>
      <c r="AE310" s="1287">
        <f t="shared" si="111"/>
        <v>0</v>
      </c>
      <c r="AF310" s="1287">
        <f t="shared" si="112"/>
        <v>0</v>
      </c>
      <c r="AG310" s="1287">
        <f t="shared" si="119"/>
        <v>0</v>
      </c>
      <c r="AH310" s="1287">
        <f>SUM($AF$20:AF310)</f>
        <v>0</v>
      </c>
      <c r="AI310" s="1287">
        <f>SUM($AE$20:AE310)</f>
        <v>0</v>
      </c>
    </row>
    <row r="311" spans="2:35">
      <c r="B311" s="47">
        <f t="shared" si="113"/>
        <v>25</v>
      </c>
      <c r="C311" s="45">
        <f t="shared" si="114"/>
        <v>291</v>
      </c>
      <c r="D311" s="1265">
        <f t="shared" si="101"/>
        <v>54513</v>
      </c>
      <c r="E311" s="1287">
        <f t="shared" si="96"/>
        <v>2019518.9602314734</v>
      </c>
      <c r="F311" s="1287">
        <f t="shared" si="102"/>
        <v>26979.773631873853</v>
      </c>
      <c r="G311" s="1287">
        <f t="shared" si="97"/>
        <v>16882.178830716486</v>
      </c>
      <c r="H311" s="1287">
        <f t="shared" si="98"/>
        <v>10097.594801157366</v>
      </c>
      <c r="I311" s="1287">
        <f t="shared" si="115"/>
        <v>2002636.7814007569</v>
      </c>
      <c r="J311" s="1287">
        <f>SUM($H$20:H311)</f>
        <v>5246236.3411110789</v>
      </c>
      <c r="K311" s="1287">
        <f>SUM($G$20:G311)</f>
        <v>2497363.2185992408</v>
      </c>
      <c r="L311" s="1288"/>
      <c r="N311" s="47">
        <f t="shared" si="99"/>
        <v>26</v>
      </c>
      <c r="O311" s="45">
        <f t="shared" si="116"/>
        <v>291</v>
      </c>
      <c r="P311" s="1265">
        <f t="shared" si="103"/>
        <v>54878</v>
      </c>
      <c r="Q311" s="1287">
        <f t="shared" si="104"/>
        <v>0</v>
      </c>
      <c r="R311" s="1287">
        <f t="shared" si="105"/>
        <v>0</v>
      </c>
      <c r="S311" s="1287">
        <f t="shared" si="106"/>
        <v>0</v>
      </c>
      <c r="T311" s="1287">
        <f t="shared" si="107"/>
        <v>0</v>
      </c>
      <c r="U311" s="1287">
        <f t="shared" si="117"/>
        <v>0</v>
      </c>
      <c r="V311" s="1287">
        <f>SUM($T$20:T311)</f>
        <v>0</v>
      </c>
      <c r="W311" s="1287">
        <f>SUM($S$20:S311)</f>
        <v>0</v>
      </c>
      <c r="X311" s="1288"/>
      <c r="Y311" s="1288"/>
      <c r="Z311" s="47">
        <f t="shared" si="100"/>
        <v>28</v>
      </c>
      <c r="AA311" s="45">
        <f t="shared" si="118"/>
        <v>291</v>
      </c>
      <c r="AB311" s="1265">
        <f t="shared" si="108"/>
        <v>55609</v>
      </c>
      <c r="AC311" s="1287">
        <f t="shared" si="109"/>
        <v>0</v>
      </c>
      <c r="AD311" s="1287">
        <f t="shared" si="110"/>
        <v>0</v>
      </c>
      <c r="AE311" s="1287">
        <f t="shared" si="111"/>
        <v>0</v>
      </c>
      <c r="AF311" s="1287">
        <f t="shared" si="112"/>
        <v>0</v>
      </c>
      <c r="AG311" s="1287">
        <f t="shared" si="119"/>
        <v>0</v>
      </c>
      <c r="AH311" s="1287">
        <f>SUM($AF$20:AF311)</f>
        <v>0</v>
      </c>
      <c r="AI311" s="1287">
        <f>SUM($AE$20:AE311)</f>
        <v>0</v>
      </c>
    </row>
    <row r="312" spans="2:35">
      <c r="B312" s="47">
        <f t="shared" si="113"/>
        <v>25</v>
      </c>
      <c r="C312" s="45">
        <f t="shared" si="114"/>
        <v>292</v>
      </c>
      <c r="D312" s="1265">
        <f t="shared" si="101"/>
        <v>54543</v>
      </c>
      <c r="E312" s="1287">
        <f t="shared" si="96"/>
        <v>2002636.7814007569</v>
      </c>
      <c r="F312" s="1287">
        <f t="shared" si="102"/>
        <v>26979.77363187385</v>
      </c>
      <c r="G312" s="1287">
        <f t="shared" si="97"/>
        <v>16966.589724870068</v>
      </c>
      <c r="H312" s="1287">
        <f t="shared" si="98"/>
        <v>10013.183907003782</v>
      </c>
      <c r="I312" s="1287">
        <f t="shared" si="115"/>
        <v>1985670.1916758867</v>
      </c>
      <c r="J312" s="1287">
        <f>SUM($H$20:H312)</f>
        <v>5256249.5250180829</v>
      </c>
      <c r="K312" s="1287">
        <f>SUM($G$20:G312)</f>
        <v>2514329.8083241107</v>
      </c>
      <c r="L312" s="1288"/>
      <c r="N312" s="47">
        <f t="shared" si="99"/>
        <v>26</v>
      </c>
      <c r="O312" s="45">
        <f t="shared" si="116"/>
        <v>292</v>
      </c>
      <c r="P312" s="1265">
        <f t="shared" si="103"/>
        <v>54908</v>
      </c>
      <c r="Q312" s="1287">
        <f t="shared" si="104"/>
        <v>0</v>
      </c>
      <c r="R312" s="1287">
        <f t="shared" si="105"/>
        <v>0</v>
      </c>
      <c r="S312" s="1287">
        <f t="shared" si="106"/>
        <v>0</v>
      </c>
      <c r="T312" s="1287">
        <f t="shared" si="107"/>
        <v>0</v>
      </c>
      <c r="U312" s="1287">
        <f t="shared" si="117"/>
        <v>0</v>
      </c>
      <c r="V312" s="1287">
        <f>SUM($T$20:T312)</f>
        <v>0</v>
      </c>
      <c r="W312" s="1287">
        <f>SUM($S$20:S312)</f>
        <v>0</v>
      </c>
      <c r="X312" s="1288"/>
      <c r="Y312" s="1288"/>
      <c r="Z312" s="47">
        <f t="shared" si="100"/>
        <v>28</v>
      </c>
      <c r="AA312" s="45">
        <f t="shared" si="118"/>
        <v>292</v>
      </c>
      <c r="AB312" s="1265">
        <f t="shared" si="108"/>
        <v>55639</v>
      </c>
      <c r="AC312" s="1287">
        <f t="shared" si="109"/>
        <v>0</v>
      </c>
      <c r="AD312" s="1287">
        <f t="shared" si="110"/>
        <v>0</v>
      </c>
      <c r="AE312" s="1287">
        <f t="shared" si="111"/>
        <v>0</v>
      </c>
      <c r="AF312" s="1287">
        <f t="shared" si="112"/>
        <v>0</v>
      </c>
      <c r="AG312" s="1287">
        <f t="shared" si="119"/>
        <v>0</v>
      </c>
      <c r="AH312" s="1287">
        <f>SUM($AF$20:AF312)</f>
        <v>0</v>
      </c>
      <c r="AI312" s="1287">
        <f>SUM($AE$20:AE312)</f>
        <v>0</v>
      </c>
    </row>
    <row r="313" spans="2:35">
      <c r="B313" s="47">
        <f t="shared" si="113"/>
        <v>25</v>
      </c>
      <c r="C313" s="45">
        <f t="shared" si="114"/>
        <v>293</v>
      </c>
      <c r="D313" s="1265">
        <f t="shared" si="101"/>
        <v>54574</v>
      </c>
      <c r="E313" s="1287">
        <f t="shared" si="96"/>
        <v>1985670.1916758867</v>
      </c>
      <c r="F313" s="1287">
        <f t="shared" si="102"/>
        <v>26979.773631873857</v>
      </c>
      <c r="G313" s="1287">
        <f t="shared" si="97"/>
        <v>17051.422673494424</v>
      </c>
      <c r="H313" s="1287">
        <f t="shared" si="98"/>
        <v>9928.350958379433</v>
      </c>
      <c r="I313" s="1287">
        <f t="shared" si="115"/>
        <v>1968618.7690023924</v>
      </c>
      <c r="J313" s="1287">
        <f>SUM($H$20:H313)</f>
        <v>5266177.8759764619</v>
      </c>
      <c r="K313" s="1287">
        <f>SUM($G$20:G313)</f>
        <v>2531381.2309976052</v>
      </c>
      <c r="L313" s="1288"/>
      <c r="N313" s="47">
        <f t="shared" si="99"/>
        <v>26</v>
      </c>
      <c r="O313" s="45">
        <f t="shared" si="116"/>
        <v>293</v>
      </c>
      <c r="P313" s="1265">
        <f t="shared" si="103"/>
        <v>54939</v>
      </c>
      <c r="Q313" s="1287">
        <f t="shared" si="104"/>
        <v>0</v>
      </c>
      <c r="R313" s="1287">
        <f t="shared" si="105"/>
        <v>0</v>
      </c>
      <c r="S313" s="1287">
        <f t="shared" si="106"/>
        <v>0</v>
      </c>
      <c r="T313" s="1287">
        <f t="shared" si="107"/>
        <v>0</v>
      </c>
      <c r="U313" s="1287">
        <f t="shared" si="117"/>
        <v>0</v>
      </c>
      <c r="V313" s="1287">
        <f>SUM($T$20:T313)</f>
        <v>0</v>
      </c>
      <c r="W313" s="1287">
        <f>SUM($S$20:S313)</f>
        <v>0</v>
      </c>
      <c r="X313" s="1288"/>
      <c r="Y313" s="1288"/>
      <c r="Z313" s="47">
        <f t="shared" si="100"/>
        <v>28</v>
      </c>
      <c r="AA313" s="45">
        <f t="shared" si="118"/>
        <v>293</v>
      </c>
      <c r="AB313" s="1265">
        <f t="shared" si="108"/>
        <v>55670</v>
      </c>
      <c r="AC313" s="1287">
        <f t="shared" si="109"/>
        <v>0</v>
      </c>
      <c r="AD313" s="1287">
        <f t="shared" si="110"/>
        <v>0</v>
      </c>
      <c r="AE313" s="1287">
        <f t="shared" si="111"/>
        <v>0</v>
      </c>
      <c r="AF313" s="1287">
        <f t="shared" si="112"/>
        <v>0</v>
      </c>
      <c r="AG313" s="1287">
        <f t="shared" si="119"/>
        <v>0</v>
      </c>
      <c r="AH313" s="1287">
        <f>SUM($AF$20:AF313)</f>
        <v>0</v>
      </c>
      <c r="AI313" s="1287">
        <f>SUM($AE$20:AE313)</f>
        <v>0</v>
      </c>
    </row>
    <row r="314" spans="2:35">
      <c r="B314" s="47">
        <f t="shared" si="113"/>
        <v>25</v>
      </c>
      <c r="C314" s="45">
        <f t="shared" si="114"/>
        <v>294</v>
      </c>
      <c r="D314" s="1265">
        <f t="shared" si="101"/>
        <v>54604</v>
      </c>
      <c r="E314" s="1287">
        <f t="shared" si="96"/>
        <v>1968618.7690023924</v>
      </c>
      <c r="F314" s="1287">
        <f t="shared" si="102"/>
        <v>26979.773631873853</v>
      </c>
      <c r="G314" s="1287">
        <f t="shared" si="97"/>
        <v>17136.679786861892</v>
      </c>
      <c r="H314" s="1287">
        <f t="shared" si="98"/>
        <v>9843.0938450119593</v>
      </c>
      <c r="I314" s="1287">
        <f t="shared" si="115"/>
        <v>1951482.0892155305</v>
      </c>
      <c r="J314" s="1287">
        <f>SUM($H$20:H314)</f>
        <v>5276020.9698214736</v>
      </c>
      <c r="K314" s="1287">
        <f>SUM($G$20:G314)</f>
        <v>2548517.9107844671</v>
      </c>
      <c r="L314" s="1288"/>
      <c r="N314" s="47">
        <f t="shared" si="99"/>
        <v>26</v>
      </c>
      <c r="O314" s="45">
        <f t="shared" si="116"/>
        <v>294</v>
      </c>
      <c r="P314" s="1265">
        <f t="shared" si="103"/>
        <v>54969</v>
      </c>
      <c r="Q314" s="1287">
        <f t="shared" si="104"/>
        <v>0</v>
      </c>
      <c r="R314" s="1287">
        <f t="shared" si="105"/>
        <v>0</v>
      </c>
      <c r="S314" s="1287">
        <f t="shared" si="106"/>
        <v>0</v>
      </c>
      <c r="T314" s="1287">
        <f t="shared" si="107"/>
        <v>0</v>
      </c>
      <c r="U314" s="1287">
        <f t="shared" si="117"/>
        <v>0</v>
      </c>
      <c r="V314" s="1287">
        <f>SUM($T$20:T314)</f>
        <v>0</v>
      </c>
      <c r="W314" s="1287">
        <f>SUM($S$20:S314)</f>
        <v>0</v>
      </c>
      <c r="X314" s="1288"/>
      <c r="Y314" s="1288"/>
      <c r="Z314" s="47">
        <f t="shared" si="100"/>
        <v>28</v>
      </c>
      <c r="AA314" s="45">
        <f t="shared" si="118"/>
        <v>294</v>
      </c>
      <c r="AB314" s="1265">
        <f t="shared" si="108"/>
        <v>55700</v>
      </c>
      <c r="AC314" s="1287">
        <f t="shared" si="109"/>
        <v>0</v>
      </c>
      <c r="AD314" s="1287">
        <f t="shared" si="110"/>
        <v>0</v>
      </c>
      <c r="AE314" s="1287">
        <f t="shared" si="111"/>
        <v>0</v>
      </c>
      <c r="AF314" s="1287">
        <f t="shared" si="112"/>
        <v>0</v>
      </c>
      <c r="AG314" s="1287">
        <f t="shared" si="119"/>
        <v>0</v>
      </c>
      <c r="AH314" s="1287">
        <f>SUM($AF$20:AF314)</f>
        <v>0</v>
      </c>
      <c r="AI314" s="1287">
        <f>SUM($AE$20:AE314)</f>
        <v>0</v>
      </c>
    </row>
    <row r="315" spans="2:35">
      <c r="B315" s="47">
        <f t="shared" si="113"/>
        <v>25</v>
      </c>
      <c r="C315" s="45">
        <f t="shared" si="114"/>
        <v>295</v>
      </c>
      <c r="D315" s="1265">
        <f t="shared" si="101"/>
        <v>54635</v>
      </c>
      <c r="E315" s="1287">
        <f t="shared" si="96"/>
        <v>1951482.0892155305</v>
      </c>
      <c r="F315" s="1287">
        <f t="shared" si="102"/>
        <v>26979.773631873853</v>
      </c>
      <c r="G315" s="1287">
        <f t="shared" si="97"/>
        <v>17222.363185796199</v>
      </c>
      <c r="H315" s="1287">
        <f t="shared" si="98"/>
        <v>9757.4104460776525</v>
      </c>
      <c r="I315" s="1287">
        <f t="shared" si="115"/>
        <v>1934259.7260297344</v>
      </c>
      <c r="J315" s="1287">
        <f>SUM($H$20:H315)</f>
        <v>5285778.3802675512</v>
      </c>
      <c r="K315" s="1287">
        <f>SUM($G$20:G315)</f>
        <v>2565740.2739702635</v>
      </c>
      <c r="L315" s="1288"/>
      <c r="N315" s="47">
        <f t="shared" si="99"/>
        <v>26</v>
      </c>
      <c r="O315" s="45">
        <f t="shared" si="116"/>
        <v>295</v>
      </c>
      <c r="P315" s="1265">
        <f t="shared" si="103"/>
        <v>55000</v>
      </c>
      <c r="Q315" s="1287">
        <f t="shared" si="104"/>
        <v>0</v>
      </c>
      <c r="R315" s="1287">
        <f t="shared" si="105"/>
        <v>0</v>
      </c>
      <c r="S315" s="1287">
        <f t="shared" si="106"/>
        <v>0</v>
      </c>
      <c r="T315" s="1287">
        <f t="shared" si="107"/>
        <v>0</v>
      </c>
      <c r="U315" s="1287">
        <f t="shared" si="117"/>
        <v>0</v>
      </c>
      <c r="V315" s="1287">
        <f>SUM($T$20:T315)</f>
        <v>0</v>
      </c>
      <c r="W315" s="1287">
        <f>SUM($S$20:S315)</f>
        <v>0</v>
      </c>
      <c r="X315" s="1288"/>
      <c r="Y315" s="1288"/>
      <c r="Z315" s="47">
        <f t="shared" si="100"/>
        <v>28</v>
      </c>
      <c r="AA315" s="45">
        <f t="shared" si="118"/>
        <v>295</v>
      </c>
      <c r="AB315" s="1265">
        <f t="shared" si="108"/>
        <v>55731</v>
      </c>
      <c r="AC315" s="1287">
        <f t="shared" si="109"/>
        <v>0</v>
      </c>
      <c r="AD315" s="1287">
        <f t="shared" si="110"/>
        <v>0</v>
      </c>
      <c r="AE315" s="1287">
        <f t="shared" si="111"/>
        <v>0</v>
      </c>
      <c r="AF315" s="1287">
        <f t="shared" si="112"/>
        <v>0</v>
      </c>
      <c r="AG315" s="1287">
        <f t="shared" si="119"/>
        <v>0</v>
      </c>
      <c r="AH315" s="1287">
        <f>SUM($AF$20:AF315)</f>
        <v>0</v>
      </c>
      <c r="AI315" s="1287">
        <f>SUM($AE$20:AE315)</f>
        <v>0</v>
      </c>
    </row>
    <row r="316" spans="2:35">
      <c r="B316" s="47">
        <f t="shared" si="113"/>
        <v>25</v>
      </c>
      <c r="C316" s="45">
        <f t="shared" si="114"/>
        <v>296</v>
      </c>
      <c r="D316" s="1265">
        <f t="shared" si="101"/>
        <v>54666</v>
      </c>
      <c r="E316" s="1287">
        <f t="shared" si="96"/>
        <v>1934259.7260297344</v>
      </c>
      <c r="F316" s="1287">
        <f t="shared" si="102"/>
        <v>26979.773631873853</v>
      </c>
      <c r="G316" s="1287">
        <f t="shared" si="97"/>
        <v>17308.475001725183</v>
      </c>
      <c r="H316" s="1287">
        <f t="shared" si="98"/>
        <v>9671.298630148669</v>
      </c>
      <c r="I316" s="1287">
        <f t="shared" si="115"/>
        <v>1916951.2510280092</v>
      </c>
      <c r="J316" s="1287">
        <f>SUM($H$20:H316)</f>
        <v>5295449.6788977003</v>
      </c>
      <c r="K316" s="1287">
        <f>SUM($G$20:G316)</f>
        <v>2583048.7489719889</v>
      </c>
      <c r="L316" s="1288"/>
      <c r="N316" s="47">
        <f t="shared" si="99"/>
        <v>26</v>
      </c>
      <c r="O316" s="45">
        <f t="shared" si="116"/>
        <v>296</v>
      </c>
      <c r="P316" s="1265">
        <f t="shared" si="103"/>
        <v>55031</v>
      </c>
      <c r="Q316" s="1287">
        <f t="shared" si="104"/>
        <v>0</v>
      </c>
      <c r="R316" s="1287">
        <f t="shared" si="105"/>
        <v>0</v>
      </c>
      <c r="S316" s="1287">
        <f t="shared" si="106"/>
        <v>0</v>
      </c>
      <c r="T316" s="1287">
        <f t="shared" si="107"/>
        <v>0</v>
      </c>
      <c r="U316" s="1287">
        <f t="shared" si="117"/>
        <v>0</v>
      </c>
      <c r="V316" s="1287">
        <f>SUM($T$20:T316)</f>
        <v>0</v>
      </c>
      <c r="W316" s="1287">
        <f>SUM($S$20:S316)</f>
        <v>0</v>
      </c>
      <c r="X316" s="1288"/>
      <c r="Y316" s="1288"/>
      <c r="Z316" s="47">
        <f t="shared" si="100"/>
        <v>28</v>
      </c>
      <c r="AA316" s="45">
        <f t="shared" si="118"/>
        <v>296</v>
      </c>
      <c r="AB316" s="1265">
        <f t="shared" si="108"/>
        <v>55762</v>
      </c>
      <c r="AC316" s="1287">
        <f t="shared" si="109"/>
        <v>0</v>
      </c>
      <c r="AD316" s="1287">
        <f t="shared" si="110"/>
        <v>0</v>
      </c>
      <c r="AE316" s="1287">
        <f t="shared" si="111"/>
        <v>0</v>
      </c>
      <c r="AF316" s="1287">
        <f t="shared" si="112"/>
        <v>0</v>
      </c>
      <c r="AG316" s="1287">
        <f t="shared" si="119"/>
        <v>0</v>
      </c>
      <c r="AH316" s="1287">
        <f>SUM($AF$20:AF316)</f>
        <v>0</v>
      </c>
      <c r="AI316" s="1287">
        <f>SUM($AE$20:AE316)</f>
        <v>0</v>
      </c>
    </row>
    <row r="317" spans="2:35">
      <c r="B317" s="47">
        <f t="shared" si="113"/>
        <v>25</v>
      </c>
      <c r="C317" s="45">
        <f t="shared" si="114"/>
        <v>297</v>
      </c>
      <c r="D317" s="1265">
        <f t="shared" si="101"/>
        <v>54696</v>
      </c>
      <c r="E317" s="1287">
        <f t="shared" si="96"/>
        <v>1916951.2510280092</v>
      </c>
      <c r="F317" s="1287">
        <f t="shared" si="102"/>
        <v>26979.773631873853</v>
      </c>
      <c r="G317" s="1287">
        <f t="shared" si="97"/>
        <v>17395.017376733809</v>
      </c>
      <c r="H317" s="1287">
        <f t="shared" si="98"/>
        <v>9584.7562551400461</v>
      </c>
      <c r="I317" s="1287">
        <f t="shared" si="115"/>
        <v>1899556.2336512755</v>
      </c>
      <c r="J317" s="1287">
        <f>SUM($H$20:H317)</f>
        <v>5305034.4351528399</v>
      </c>
      <c r="K317" s="1287">
        <f>SUM($G$20:G317)</f>
        <v>2600443.7663487229</v>
      </c>
      <c r="L317" s="1288"/>
      <c r="N317" s="47">
        <f t="shared" si="99"/>
        <v>26</v>
      </c>
      <c r="O317" s="45">
        <f t="shared" si="116"/>
        <v>297</v>
      </c>
      <c r="P317" s="1265">
        <f t="shared" si="103"/>
        <v>55061</v>
      </c>
      <c r="Q317" s="1287">
        <f t="shared" si="104"/>
        <v>0</v>
      </c>
      <c r="R317" s="1287">
        <f t="shared" si="105"/>
        <v>0</v>
      </c>
      <c r="S317" s="1287">
        <f t="shared" si="106"/>
        <v>0</v>
      </c>
      <c r="T317" s="1287">
        <f t="shared" si="107"/>
        <v>0</v>
      </c>
      <c r="U317" s="1287">
        <f t="shared" si="117"/>
        <v>0</v>
      </c>
      <c r="V317" s="1287">
        <f>SUM($T$20:T317)</f>
        <v>0</v>
      </c>
      <c r="W317" s="1287">
        <f>SUM($S$20:S317)</f>
        <v>0</v>
      </c>
      <c r="X317" s="1288"/>
      <c r="Y317" s="1288"/>
      <c r="Z317" s="47">
        <f t="shared" si="100"/>
        <v>28</v>
      </c>
      <c r="AA317" s="45">
        <f t="shared" si="118"/>
        <v>297</v>
      </c>
      <c r="AB317" s="1265">
        <f t="shared" si="108"/>
        <v>55792</v>
      </c>
      <c r="AC317" s="1287">
        <f t="shared" si="109"/>
        <v>0</v>
      </c>
      <c r="AD317" s="1287">
        <f t="shared" si="110"/>
        <v>0</v>
      </c>
      <c r="AE317" s="1287">
        <f t="shared" si="111"/>
        <v>0</v>
      </c>
      <c r="AF317" s="1287">
        <f t="shared" si="112"/>
        <v>0</v>
      </c>
      <c r="AG317" s="1287">
        <f t="shared" si="119"/>
        <v>0</v>
      </c>
      <c r="AH317" s="1287">
        <f>SUM($AF$20:AF317)</f>
        <v>0</v>
      </c>
      <c r="AI317" s="1287">
        <f>SUM($AE$20:AE317)</f>
        <v>0</v>
      </c>
    </row>
    <row r="318" spans="2:35">
      <c r="B318" s="47">
        <f t="shared" si="113"/>
        <v>25</v>
      </c>
      <c r="C318" s="45">
        <f t="shared" si="114"/>
        <v>298</v>
      </c>
      <c r="D318" s="1265">
        <f t="shared" si="101"/>
        <v>54727</v>
      </c>
      <c r="E318" s="1287">
        <f t="shared" si="96"/>
        <v>1899556.2336512755</v>
      </c>
      <c r="F318" s="1287">
        <f t="shared" si="102"/>
        <v>26979.773631873853</v>
      </c>
      <c r="G318" s="1287">
        <f t="shared" si="97"/>
        <v>17481.992463617476</v>
      </c>
      <c r="H318" s="1287">
        <f t="shared" si="98"/>
        <v>9497.7811682563752</v>
      </c>
      <c r="I318" s="1287">
        <f t="shared" si="115"/>
        <v>1882074.2411876579</v>
      </c>
      <c r="J318" s="1287">
        <f>SUM($H$20:H318)</f>
        <v>5314532.2163210958</v>
      </c>
      <c r="K318" s="1287">
        <f>SUM($G$20:G318)</f>
        <v>2617925.7588123404</v>
      </c>
      <c r="L318" s="1288"/>
      <c r="N318" s="47">
        <f t="shared" si="99"/>
        <v>26</v>
      </c>
      <c r="O318" s="45">
        <f t="shared" si="116"/>
        <v>298</v>
      </c>
      <c r="P318" s="1265">
        <f t="shared" si="103"/>
        <v>55092</v>
      </c>
      <c r="Q318" s="1287">
        <f t="shared" si="104"/>
        <v>0</v>
      </c>
      <c r="R318" s="1287">
        <f t="shared" si="105"/>
        <v>0</v>
      </c>
      <c r="S318" s="1287">
        <f t="shared" si="106"/>
        <v>0</v>
      </c>
      <c r="T318" s="1287">
        <f t="shared" si="107"/>
        <v>0</v>
      </c>
      <c r="U318" s="1287">
        <f t="shared" si="117"/>
        <v>0</v>
      </c>
      <c r="V318" s="1287">
        <f>SUM($T$20:T318)</f>
        <v>0</v>
      </c>
      <c r="W318" s="1287">
        <f>SUM($S$20:S318)</f>
        <v>0</v>
      </c>
      <c r="X318" s="1288"/>
      <c r="Y318" s="1288"/>
      <c r="Z318" s="47">
        <f t="shared" si="100"/>
        <v>28</v>
      </c>
      <c r="AA318" s="45">
        <f t="shared" si="118"/>
        <v>298</v>
      </c>
      <c r="AB318" s="1265">
        <f t="shared" si="108"/>
        <v>55823</v>
      </c>
      <c r="AC318" s="1287">
        <f t="shared" si="109"/>
        <v>0</v>
      </c>
      <c r="AD318" s="1287">
        <f t="shared" si="110"/>
        <v>0</v>
      </c>
      <c r="AE318" s="1287">
        <f t="shared" si="111"/>
        <v>0</v>
      </c>
      <c r="AF318" s="1287">
        <f t="shared" si="112"/>
        <v>0</v>
      </c>
      <c r="AG318" s="1287">
        <f t="shared" si="119"/>
        <v>0</v>
      </c>
      <c r="AH318" s="1287">
        <f>SUM($AF$20:AF318)</f>
        <v>0</v>
      </c>
      <c r="AI318" s="1287">
        <f>SUM($AE$20:AE318)</f>
        <v>0</v>
      </c>
    </row>
    <row r="319" spans="2:35">
      <c r="B319" s="47">
        <f t="shared" si="113"/>
        <v>25</v>
      </c>
      <c r="C319" s="45">
        <f t="shared" si="114"/>
        <v>299</v>
      </c>
      <c r="D319" s="1265">
        <f t="shared" si="101"/>
        <v>54757</v>
      </c>
      <c r="E319" s="1287">
        <f t="shared" si="96"/>
        <v>1882074.2411876579</v>
      </c>
      <c r="F319" s="1287">
        <f t="shared" si="102"/>
        <v>26979.773631873853</v>
      </c>
      <c r="G319" s="1287">
        <f t="shared" si="97"/>
        <v>17569.402425935565</v>
      </c>
      <c r="H319" s="1287">
        <f t="shared" si="98"/>
        <v>9410.3712059382869</v>
      </c>
      <c r="I319" s="1287">
        <f t="shared" si="115"/>
        <v>1864504.8387617224</v>
      </c>
      <c r="J319" s="1287">
        <f>SUM($H$20:H319)</f>
        <v>5323942.5875270339</v>
      </c>
      <c r="K319" s="1287">
        <f>SUM($G$20:G319)</f>
        <v>2635495.1612382759</v>
      </c>
      <c r="L319" s="1288"/>
      <c r="N319" s="47">
        <f t="shared" si="99"/>
        <v>26</v>
      </c>
      <c r="O319" s="45">
        <f t="shared" si="116"/>
        <v>299</v>
      </c>
      <c r="P319" s="1265">
        <f t="shared" si="103"/>
        <v>55122</v>
      </c>
      <c r="Q319" s="1287">
        <f t="shared" si="104"/>
        <v>0</v>
      </c>
      <c r="R319" s="1287">
        <f t="shared" si="105"/>
        <v>0</v>
      </c>
      <c r="S319" s="1287">
        <f t="shared" si="106"/>
        <v>0</v>
      </c>
      <c r="T319" s="1287">
        <f t="shared" si="107"/>
        <v>0</v>
      </c>
      <c r="U319" s="1287">
        <f t="shared" si="117"/>
        <v>0</v>
      </c>
      <c r="V319" s="1287">
        <f>SUM($T$20:T319)</f>
        <v>0</v>
      </c>
      <c r="W319" s="1287">
        <f>SUM($S$20:S319)</f>
        <v>0</v>
      </c>
      <c r="X319" s="1288"/>
      <c r="Y319" s="1288"/>
      <c r="Z319" s="47">
        <f t="shared" si="100"/>
        <v>28</v>
      </c>
      <c r="AA319" s="45">
        <f t="shared" si="118"/>
        <v>299</v>
      </c>
      <c r="AB319" s="1265">
        <f t="shared" si="108"/>
        <v>55853</v>
      </c>
      <c r="AC319" s="1287">
        <f t="shared" si="109"/>
        <v>0</v>
      </c>
      <c r="AD319" s="1287">
        <f t="shared" si="110"/>
        <v>0</v>
      </c>
      <c r="AE319" s="1287">
        <f t="shared" si="111"/>
        <v>0</v>
      </c>
      <c r="AF319" s="1287">
        <f t="shared" si="112"/>
        <v>0</v>
      </c>
      <c r="AG319" s="1287">
        <f t="shared" si="119"/>
        <v>0</v>
      </c>
      <c r="AH319" s="1287">
        <f>SUM($AF$20:AF319)</f>
        <v>0</v>
      </c>
      <c r="AI319" s="1287">
        <f>SUM($AE$20:AE319)</f>
        <v>0</v>
      </c>
    </row>
    <row r="320" spans="2:35">
      <c r="B320" s="47">
        <f t="shared" si="113"/>
        <v>25</v>
      </c>
      <c r="C320" s="45">
        <f t="shared" si="114"/>
        <v>300</v>
      </c>
      <c r="D320" s="1265">
        <f t="shared" si="101"/>
        <v>54788</v>
      </c>
      <c r="E320" s="1287">
        <f t="shared" si="96"/>
        <v>1864504.8387617224</v>
      </c>
      <c r="F320" s="1287">
        <f t="shared" si="102"/>
        <v>26979.773631873853</v>
      </c>
      <c r="G320" s="1287">
        <f t="shared" si="97"/>
        <v>17657.249438065246</v>
      </c>
      <c r="H320" s="1287">
        <f t="shared" si="98"/>
        <v>9322.5241938086092</v>
      </c>
      <c r="I320" s="1287">
        <f t="shared" si="115"/>
        <v>1846847.5893236571</v>
      </c>
      <c r="J320" s="1287">
        <f>SUM($H$20:H320)</f>
        <v>5333265.1117208423</v>
      </c>
      <c r="K320" s="1287">
        <f>SUM($G$20:G320)</f>
        <v>2653152.410676341</v>
      </c>
      <c r="L320" s="1288"/>
      <c r="N320" s="47">
        <f t="shared" si="99"/>
        <v>26</v>
      </c>
      <c r="O320" s="45">
        <f t="shared" si="116"/>
        <v>300</v>
      </c>
      <c r="P320" s="1265">
        <f t="shared" si="103"/>
        <v>55153</v>
      </c>
      <c r="Q320" s="1287">
        <f t="shared" si="104"/>
        <v>0</v>
      </c>
      <c r="R320" s="1287">
        <f t="shared" si="105"/>
        <v>0</v>
      </c>
      <c r="S320" s="1287">
        <f t="shared" si="106"/>
        <v>0</v>
      </c>
      <c r="T320" s="1287">
        <f t="shared" si="107"/>
        <v>0</v>
      </c>
      <c r="U320" s="1287">
        <f t="shared" si="117"/>
        <v>0</v>
      </c>
      <c r="V320" s="1287">
        <f>SUM($T$20:T320)</f>
        <v>0</v>
      </c>
      <c r="W320" s="1287">
        <f>SUM($S$20:S320)</f>
        <v>0</v>
      </c>
      <c r="X320" s="1288"/>
      <c r="Y320" s="1288"/>
      <c r="Z320" s="47">
        <f t="shared" si="100"/>
        <v>28</v>
      </c>
      <c r="AA320" s="45">
        <f t="shared" si="118"/>
        <v>300</v>
      </c>
      <c r="AB320" s="1265">
        <f t="shared" si="108"/>
        <v>55884</v>
      </c>
      <c r="AC320" s="1287">
        <f t="shared" si="109"/>
        <v>0</v>
      </c>
      <c r="AD320" s="1287">
        <f t="shared" si="110"/>
        <v>0</v>
      </c>
      <c r="AE320" s="1287">
        <f t="shared" si="111"/>
        <v>0</v>
      </c>
      <c r="AF320" s="1287">
        <f t="shared" si="112"/>
        <v>0</v>
      </c>
      <c r="AG320" s="1287">
        <f t="shared" si="119"/>
        <v>0</v>
      </c>
      <c r="AH320" s="1287">
        <f>SUM($AF$20:AF320)</f>
        <v>0</v>
      </c>
      <c r="AI320" s="1287">
        <f>SUM($AE$20:AE320)</f>
        <v>0</v>
      </c>
    </row>
    <row r="321" spans="2:35">
      <c r="B321" s="47">
        <f t="shared" si="113"/>
        <v>26</v>
      </c>
      <c r="C321" s="45">
        <f t="shared" si="114"/>
        <v>301</v>
      </c>
      <c r="D321" s="1265">
        <f t="shared" si="101"/>
        <v>54819</v>
      </c>
      <c r="E321" s="1287">
        <f t="shared" si="96"/>
        <v>1846847.5893236571</v>
      </c>
      <c r="F321" s="1287">
        <f t="shared" si="102"/>
        <v>26979.773631873857</v>
      </c>
      <c r="G321" s="1287">
        <f t="shared" si="97"/>
        <v>17745.535685255571</v>
      </c>
      <c r="H321" s="1287">
        <f t="shared" si="98"/>
        <v>9234.2379466182865</v>
      </c>
      <c r="I321" s="1287">
        <f t="shared" si="115"/>
        <v>1829102.0536384014</v>
      </c>
      <c r="J321" s="1287">
        <f>SUM($H$20:H321)</f>
        <v>5342499.3496674607</v>
      </c>
      <c r="K321" s="1287">
        <f>SUM($G$20:G321)</f>
        <v>2670897.9463615967</v>
      </c>
      <c r="L321" s="1288"/>
      <c r="N321" s="47">
        <f t="shared" si="99"/>
        <v>27</v>
      </c>
      <c r="O321" s="45">
        <f t="shared" si="116"/>
        <v>301</v>
      </c>
      <c r="P321" s="1265">
        <f t="shared" si="103"/>
        <v>55184</v>
      </c>
      <c r="Q321" s="1287">
        <f t="shared" si="104"/>
        <v>0</v>
      </c>
      <c r="R321" s="1287">
        <f t="shared" si="105"/>
        <v>0</v>
      </c>
      <c r="S321" s="1287">
        <f t="shared" si="106"/>
        <v>0</v>
      </c>
      <c r="T321" s="1287">
        <f t="shared" si="107"/>
        <v>0</v>
      </c>
      <c r="U321" s="1287">
        <f t="shared" si="117"/>
        <v>0</v>
      </c>
      <c r="V321" s="1287">
        <f>SUM($T$20:T321)</f>
        <v>0</v>
      </c>
      <c r="W321" s="1287">
        <f>SUM($S$20:S321)</f>
        <v>0</v>
      </c>
      <c r="X321" s="1288"/>
      <c r="Y321" s="1288"/>
      <c r="Z321" s="47">
        <f t="shared" si="100"/>
        <v>29</v>
      </c>
      <c r="AA321" s="45">
        <f t="shared" si="118"/>
        <v>301</v>
      </c>
      <c r="AB321" s="1265">
        <f t="shared" si="108"/>
        <v>55915</v>
      </c>
      <c r="AC321" s="1287">
        <f t="shared" si="109"/>
        <v>0</v>
      </c>
      <c r="AD321" s="1287">
        <f t="shared" si="110"/>
        <v>0</v>
      </c>
      <c r="AE321" s="1287">
        <f t="shared" si="111"/>
        <v>0</v>
      </c>
      <c r="AF321" s="1287">
        <f t="shared" si="112"/>
        <v>0</v>
      </c>
      <c r="AG321" s="1287">
        <f t="shared" si="119"/>
        <v>0</v>
      </c>
      <c r="AH321" s="1287">
        <f>SUM($AF$20:AF321)</f>
        <v>0</v>
      </c>
      <c r="AI321" s="1287">
        <f>SUM($AE$20:AE321)</f>
        <v>0</v>
      </c>
    </row>
    <row r="322" spans="2:35">
      <c r="B322" s="47">
        <f t="shared" si="113"/>
        <v>26</v>
      </c>
      <c r="C322" s="45">
        <f t="shared" si="114"/>
        <v>302</v>
      </c>
      <c r="D322" s="1265">
        <f t="shared" si="101"/>
        <v>54847</v>
      </c>
      <c r="E322" s="1287">
        <f t="shared" si="96"/>
        <v>1829102.0536384014</v>
      </c>
      <c r="F322" s="1287">
        <f t="shared" si="102"/>
        <v>26979.773631873853</v>
      </c>
      <c r="G322" s="1287">
        <f t="shared" si="97"/>
        <v>17834.263363681846</v>
      </c>
      <c r="H322" s="1287">
        <f t="shared" si="98"/>
        <v>9145.5102681920071</v>
      </c>
      <c r="I322" s="1287">
        <f t="shared" si="115"/>
        <v>1811267.7902747197</v>
      </c>
      <c r="J322" s="1287">
        <f>SUM($H$20:H322)</f>
        <v>5351644.8599356525</v>
      </c>
      <c r="K322" s="1287">
        <f>SUM($G$20:G322)</f>
        <v>2688732.2097252784</v>
      </c>
      <c r="L322" s="1288"/>
      <c r="N322" s="47">
        <f t="shared" si="99"/>
        <v>27</v>
      </c>
      <c r="O322" s="45">
        <f t="shared" si="116"/>
        <v>302</v>
      </c>
      <c r="P322" s="1265">
        <f t="shared" si="103"/>
        <v>55212</v>
      </c>
      <c r="Q322" s="1287">
        <f t="shared" si="104"/>
        <v>0</v>
      </c>
      <c r="R322" s="1287">
        <f t="shared" si="105"/>
        <v>0</v>
      </c>
      <c r="S322" s="1287">
        <f t="shared" si="106"/>
        <v>0</v>
      </c>
      <c r="T322" s="1287">
        <f t="shared" si="107"/>
        <v>0</v>
      </c>
      <c r="U322" s="1287">
        <f t="shared" si="117"/>
        <v>0</v>
      </c>
      <c r="V322" s="1287">
        <f>SUM($T$20:T322)</f>
        <v>0</v>
      </c>
      <c r="W322" s="1287">
        <f>SUM($S$20:S322)</f>
        <v>0</v>
      </c>
      <c r="X322" s="1288"/>
      <c r="Y322" s="1288"/>
      <c r="Z322" s="47">
        <f t="shared" si="100"/>
        <v>29</v>
      </c>
      <c r="AA322" s="45">
        <f t="shared" si="118"/>
        <v>302</v>
      </c>
      <c r="AB322" s="1265">
        <f t="shared" si="108"/>
        <v>55943</v>
      </c>
      <c r="AC322" s="1287">
        <f t="shared" si="109"/>
        <v>0</v>
      </c>
      <c r="AD322" s="1287">
        <f t="shared" si="110"/>
        <v>0</v>
      </c>
      <c r="AE322" s="1287">
        <f t="shared" si="111"/>
        <v>0</v>
      </c>
      <c r="AF322" s="1287">
        <f t="shared" si="112"/>
        <v>0</v>
      </c>
      <c r="AG322" s="1287">
        <f t="shared" si="119"/>
        <v>0</v>
      </c>
      <c r="AH322" s="1287">
        <f>SUM($AF$20:AF322)</f>
        <v>0</v>
      </c>
      <c r="AI322" s="1287">
        <f>SUM($AE$20:AE322)</f>
        <v>0</v>
      </c>
    </row>
    <row r="323" spans="2:35">
      <c r="B323" s="47">
        <f t="shared" si="113"/>
        <v>26</v>
      </c>
      <c r="C323" s="45">
        <f t="shared" si="114"/>
        <v>303</v>
      </c>
      <c r="D323" s="1265">
        <f t="shared" si="101"/>
        <v>54878</v>
      </c>
      <c r="E323" s="1287">
        <f t="shared" si="96"/>
        <v>1811267.7902747197</v>
      </c>
      <c r="F323" s="1287">
        <f t="shared" si="102"/>
        <v>26979.77363187385</v>
      </c>
      <c r="G323" s="1287">
        <f t="shared" si="97"/>
        <v>17923.434680500253</v>
      </c>
      <c r="H323" s="1287">
        <f t="shared" si="98"/>
        <v>9056.3389513735965</v>
      </c>
      <c r="I323" s="1287">
        <f t="shared" si="115"/>
        <v>1793344.3555942194</v>
      </c>
      <c r="J323" s="1287">
        <f>SUM($H$20:H323)</f>
        <v>5360701.1988870259</v>
      </c>
      <c r="K323" s="1287">
        <f>SUM($G$20:G323)</f>
        <v>2706655.6444057785</v>
      </c>
      <c r="L323" s="1288"/>
      <c r="N323" s="47">
        <f t="shared" si="99"/>
        <v>27</v>
      </c>
      <c r="O323" s="45">
        <f t="shared" si="116"/>
        <v>303</v>
      </c>
      <c r="P323" s="1265">
        <f t="shared" si="103"/>
        <v>55243</v>
      </c>
      <c r="Q323" s="1287">
        <f t="shared" si="104"/>
        <v>0</v>
      </c>
      <c r="R323" s="1287">
        <f t="shared" si="105"/>
        <v>0</v>
      </c>
      <c r="S323" s="1287">
        <f t="shared" si="106"/>
        <v>0</v>
      </c>
      <c r="T323" s="1287">
        <f t="shared" si="107"/>
        <v>0</v>
      </c>
      <c r="U323" s="1287">
        <f t="shared" si="117"/>
        <v>0</v>
      </c>
      <c r="V323" s="1287">
        <f>SUM($T$20:T323)</f>
        <v>0</v>
      </c>
      <c r="W323" s="1287">
        <f>SUM($S$20:S323)</f>
        <v>0</v>
      </c>
      <c r="X323" s="1288"/>
      <c r="Y323" s="1288"/>
      <c r="Z323" s="47">
        <f t="shared" si="100"/>
        <v>29</v>
      </c>
      <c r="AA323" s="45">
        <f t="shared" si="118"/>
        <v>303</v>
      </c>
      <c r="AB323" s="1265">
        <f t="shared" si="108"/>
        <v>55974</v>
      </c>
      <c r="AC323" s="1287">
        <f t="shared" si="109"/>
        <v>0</v>
      </c>
      <c r="AD323" s="1287">
        <f t="shared" si="110"/>
        <v>0</v>
      </c>
      <c r="AE323" s="1287">
        <f t="shared" si="111"/>
        <v>0</v>
      </c>
      <c r="AF323" s="1287">
        <f t="shared" si="112"/>
        <v>0</v>
      </c>
      <c r="AG323" s="1287">
        <f t="shared" si="119"/>
        <v>0</v>
      </c>
      <c r="AH323" s="1287">
        <f>SUM($AF$20:AF323)</f>
        <v>0</v>
      </c>
      <c r="AI323" s="1287">
        <f>SUM($AE$20:AE323)</f>
        <v>0</v>
      </c>
    </row>
    <row r="324" spans="2:35">
      <c r="B324" s="47">
        <f t="shared" si="113"/>
        <v>26</v>
      </c>
      <c r="C324" s="45">
        <f t="shared" si="114"/>
        <v>304</v>
      </c>
      <c r="D324" s="1265">
        <f t="shared" si="101"/>
        <v>54908</v>
      </c>
      <c r="E324" s="1287">
        <f t="shared" si="96"/>
        <v>1793344.3555942194</v>
      </c>
      <c r="F324" s="1287">
        <f t="shared" si="102"/>
        <v>26979.773631873853</v>
      </c>
      <c r="G324" s="1287">
        <f t="shared" si="97"/>
        <v>18013.051853902758</v>
      </c>
      <c r="H324" s="1287">
        <f t="shared" si="98"/>
        <v>8966.7217779710954</v>
      </c>
      <c r="I324" s="1287">
        <f t="shared" si="115"/>
        <v>1775331.3037403165</v>
      </c>
      <c r="J324" s="1287">
        <f>SUM($H$20:H324)</f>
        <v>5369667.9206649968</v>
      </c>
      <c r="K324" s="1287">
        <f>SUM($G$20:G324)</f>
        <v>2724668.6962596811</v>
      </c>
      <c r="L324" s="1288"/>
      <c r="N324" s="47">
        <f t="shared" si="99"/>
        <v>27</v>
      </c>
      <c r="O324" s="45">
        <f t="shared" si="116"/>
        <v>304</v>
      </c>
      <c r="P324" s="1265">
        <f t="shared" si="103"/>
        <v>55273</v>
      </c>
      <c r="Q324" s="1287">
        <f t="shared" si="104"/>
        <v>0</v>
      </c>
      <c r="R324" s="1287">
        <f t="shared" si="105"/>
        <v>0</v>
      </c>
      <c r="S324" s="1287">
        <f t="shared" si="106"/>
        <v>0</v>
      </c>
      <c r="T324" s="1287">
        <f t="shared" si="107"/>
        <v>0</v>
      </c>
      <c r="U324" s="1287">
        <f t="shared" si="117"/>
        <v>0</v>
      </c>
      <c r="V324" s="1287">
        <f>SUM($T$20:T324)</f>
        <v>0</v>
      </c>
      <c r="W324" s="1287">
        <f>SUM($S$20:S324)</f>
        <v>0</v>
      </c>
      <c r="X324" s="1288"/>
      <c r="Y324" s="1288"/>
      <c r="Z324" s="47">
        <f t="shared" si="100"/>
        <v>29</v>
      </c>
      <c r="AA324" s="45">
        <f t="shared" si="118"/>
        <v>304</v>
      </c>
      <c r="AB324" s="1265">
        <f t="shared" si="108"/>
        <v>56004</v>
      </c>
      <c r="AC324" s="1287">
        <f t="shared" si="109"/>
        <v>0</v>
      </c>
      <c r="AD324" s="1287">
        <f t="shared" si="110"/>
        <v>0</v>
      </c>
      <c r="AE324" s="1287">
        <f t="shared" si="111"/>
        <v>0</v>
      </c>
      <c r="AF324" s="1287">
        <f t="shared" si="112"/>
        <v>0</v>
      </c>
      <c r="AG324" s="1287">
        <f t="shared" si="119"/>
        <v>0</v>
      </c>
      <c r="AH324" s="1287">
        <f>SUM($AF$20:AF324)</f>
        <v>0</v>
      </c>
      <c r="AI324" s="1287">
        <f>SUM($AE$20:AE324)</f>
        <v>0</v>
      </c>
    </row>
    <row r="325" spans="2:35">
      <c r="B325" s="47">
        <f t="shared" si="113"/>
        <v>26</v>
      </c>
      <c r="C325" s="45">
        <f t="shared" si="114"/>
        <v>305</v>
      </c>
      <c r="D325" s="1265">
        <f t="shared" si="101"/>
        <v>54939</v>
      </c>
      <c r="E325" s="1287">
        <f t="shared" si="96"/>
        <v>1775331.3037403165</v>
      </c>
      <c r="F325" s="1287">
        <f t="shared" si="102"/>
        <v>26979.773631873853</v>
      </c>
      <c r="G325" s="1287">
        <f t="shared" si="97"/>
        <v>18103.117113172273</v>
      </c>
      <c r="H325" s="1287">
        <f t="shared" si="98"/>
        <v>8876.6565187015804</v>
      </c>
      <c r="I325" s="1287">
        <f t="shared" si="115"/>
        <v>1757228.1866271442</v>
      </c>
      <c r="J325" s="1287">
        <f>SUM($H$20:H325)</f>
        <v>5378544.5771836983</v>
      </c>
      <c r="K325" s="1287">
        <f>SUM($G$20:G325)</f>
        <v>2742771.8133728532</v>
      </c>
      <c r="L325" s="1288"/>
      <c r="N325" s="47">
        <f t="shared" si="99"/>
        <v>27</v>
      </c>
      <c r="O325" s="45">
        <f t="shared" si="116"/>
        <v>305</v>
      </c>
      <c r="P325" s="1265">
        <f t="shared" si="103"/>
        <v>55304</v>
      </c>
      <c r="Q325" s="1287">
        <f t="shared" si="104"/>
        <v>0</v>
      </c>
      <c r="R325" s="1287">
        <f t="shared" si="105"/>
        <v>0</v>
      </c>
      <c r="S325" s="1287">
        <f t="shared" si="106"/>
        <v>0</v>
      </c>
      <c r="T325" s="1287">
        <f t="shared" si="107"/>
        <v>0</v>
      </c>
      <c r="U325" s="1287">
        <f t="shared" si="117"/>
        <v>0</v>
      </c>
      <c r="V325" s="1287">
        <f>SUM($T$20:T325)</f>
        <v>0</v>
      </c>
      <c r="W325" s="1287">
        <f>SUM($S$20:S325)</f>
        <v>0</v>
      </c>
      <c r="X325" s="1288"/>
      <c r="Y325" s="1288"/>
      <c r="Z325" s="47">
        <f t="shared" si="100"/>
        <v>29</v>
      </c>
      <c r="AA325" s="45">
        <f t="shared" si="118"/>
        <v>305</v>
      </c>
      <c r="AB325" s="1265">
        <f t="shared" si="108"/>
        <v>56035</v>
      </c>
      <c r="AC325" s="1287">
        <f t="shared" si="109"/>
        <v>0</v>
      </c>
      <c r="AD325" s="1287">
        <f t="shared" si="110"/>
        <v>0</v>
      </c>
      <c r="AE325" s="1287">
        <f t="shared" si="111"/>
        <v>0</v>
      </c>
      <c r="AF325" s="1287">
        <f t="shared" si="112"/>
        <v>0</v>
      </c>
      <c r="AG325" s="1287">
        <f t="shared" si="119"/>
        <v>0</v>
      </c>
      <c r="AH325" s="1287">
        <f>SUM($AF$20:AF325)</f>
        <v>0</v>
      </c>
      <c r="AI325" s="1287">
        <f>SUM($AE$20:AE325)</f>
        <v>0</v>
      </c>
    </row>
    <row r="326" spans="2:35">
      <c r="B326" s="47">
        <f t="shared" si="113"/>
        <v>26</v>
      </c>
      <c r="C326" s="45">
        <f t="shared" si="114"/>
        <v>306</v>
      </c>
      <c r="D326" s="1265">
        <f t="shared" si="101"/>
        <v>54969</v>
      </c>
      <c r="E326" s="1287">
        <f t="shared" si="96"/>
        <v>1757228.1866271442</v>
      </c>
      <c r="F326" s="1287">
        <f t="shared" si="102"/>
        <v>26979.773631873857</v>
      </c>
      <c r="G326" s="1287">
        <f t="shared" si="97"/>
        <v>18193.632698738136</v>
      </c>
      <c r="H326" s="1287">
        <f t="shared" si="98"/>
        <v>8786.1409331357208</v>
      </c>
      <c r="I326" s="1287">
        <f t="shared" si="115"/>
        <v>1739034.553928406</v>
      </c>
      <c r="J326" s="1287">
        <f>SUM($H$20:H326)</f>
        <v>5387330.7181168338</v>
      </c>
      <c r="K326" s="1287">
        <f>SUM($G$20:G326)</f>
        <v>2760965.4460715912</v>
      </c>
      <c r="L326" s="1288"/>
      <c r="N326" s="47">
        <f t="shared" si="99"/>
        <v>27</v>
      </c>
      <c r="O326" s="45">
        <f t="shared" si="116"/>
        <v>306</v>
      </c>
      <c r="P326" s="1265">
        <f t="shared" si="103"/>
        <v>55334</v>
      </c>
      <c r="Q326" s="1287">
        <f t="shared" si="104"/>
        <v>0</v>
      </c>
      <c r="R326" s="1287">
        <f t="shared" si="105"/>
        <v>0</v>
      </c>
      <c r="S326" s="1287">
        <f t="shared" si="106"/>
        <v>0</v>
      </c>
      <c r="T326" s="1287">
        <f t="shared" si="107"/>
        <v>0</v>
      </c>
      <c r="U326" s="1287">
        <f t="shared" si="117"/>
        <v>0</v>
      </c>
      <c r="V326" s="1287">
        <f>SUM($T$20:T326)</f>
        <v>0</v>
      </c>
      <c r="W326" s="1287">
        <f>SUM($S$20:S326)</f>
        <v>0</v>
      </c>
      <c r="X326" s="1288"/>
      <c r="Y326" s="1288"/>
      <c r="Z326" s="47">
        <f t="shared" si="100"/>
        <v>29</v>
      </c>
      <c r="AA326" s="45">
        <f t="shared" si="118"/>
        <v>306</v>
      </c>
      <c r="AB326" s="1265">
        <f t="shared" si="108"/>
        <v>56065</v>
      </c>
      <c r="AC326" s="1287">
        <f t="shared" si="109"/>
        <v>0</v>
      </c>
      <c r="AD326" s="1287">
        <f t="shared" si="110"/>
        <v>0</v>
      </c>
      <c r="AE326" s="1287">
        <f t="shared" si="111"/>
        <v>0</v>
      </c>
      <c r="AF326" s="1287">
        <f t="shared" si="112"/>
        <v>0</v>
      </c>
      <c r="AG326" s="1287">
        <f t="shared" si="119"/>
        <v>0</v>
      </c>
      <c r="AH326" s="1287">
        <f>SUM($AF$20:AF326)</f>
        <v>0</v>
      </c>
      <c r="AI326" s="1287">
        <f>SUM($AE$20:AE326)</f>
        <v>0</v>
      </c>
    </row>
    <row r="327" spans="2:35">
      <c r="B327" s="47">
        <f t="shared" si="113"/>
        <v>26</v>
      </c>
      <c r="C327" s="45">
        <f t="shared" si="114"/>
        <v>307</v>
      </c>
      <c r="D327" s="1265">
        <f t="shared" si="101"/>
        <v>55000</v>
      </c>
      <c r="E327" s="1287">
        <f t="shared" si="96"/>
        <v>1739034.553928406</v>
      </c>
      <c r="F327" s="1287">
        <f t="shared" si="102"/>
        <v>26979.773631873853</v>
      </c>
      <c r="G327" s="1287">
        <f t="shared" si="97"/>
        <v>18284.600862231822</v>
      </c>
      <c r="H327" s="1287">
        <f t="shared" si="98"/>
        <v>8695.1727696420312</v>
      </c>
      <c r="I327" s="1287">
        <f t="shared" si="115"/>
        <v>1720749.9530661742</v>
      </c>
      <c r="J327" s="1287">
        <f>SUM($H$20:H327)</f>
        <v>5396025.8908864763</v>
      </c>
      <c r="K327" s="1287">
        <f>SUM($G$20:G327)</f>
        <v>2779250.0469338233</v>
      </c>
      <c r="L327" s="1288"/>
      <c r="N327" s="47">
        <f t="shared" si="99"/>
        <v>27</v>
      </c>
      <c r="O327" s="45">
        <f t="shared" si="116"/>
        <v>307</v>
      </c>
      <c r="P327" s="1265">
        <f t="shared" si="103"/>
        <v>55365</v>
      </c>
      <c r="Q327" s="1287">
        <f t="shared" si="104"/>
        <v>0</v>
      </c>
      <c r="R327" s="1287">
        <f t="shared" si="105"/>
        <v>0</v>
      </c>
      <c r="S327" s="1287">
        <f t="shared" si="106"/>
        <v>0</v>
      </c>
      <c r="T327" s="1287">
        <f t="shared" si="107"/>
        <v>0</v>
      </c>
      <c r="U327" s="1287">
        <f t="shared" si="117"/>
        <v>0</v>
      </c>
      <c r="V327" s="1287">
        <f>SUM($T$20:T327)</f>
        <v>0</v>
      </c>
      <c r="W327" s="1287">
        <f>SUM($S$20:S327)</f>
        <v>0</v>
      </c>
      <c r="X327" s="1288"/>
      <c r="Y327" s="1288"/>
      <c r="Z327" s="47">
        <f t="shared" si="100"/>
        <v>29</v>
      </c>
      <c r="AA327" s="45">
        <f t="shared" si="118"/>
        <v>307</v>
      </c>
      <c r="AB327" s="1265">
        <f t="shared" si="108"/>
        <v>56096</v>
      </c>
      <c r="AC327" s="1287">
        <f t="shared" si="109"/>
        <v>0</v>
      </c>
      <c r="AD327" s="1287">
        <f t="shared" si="110"/>
        <v>0</v>
      </c>
      <c r="AE327" s="1287">
        <f t="shared" si="111"/>
        <v>0</v>
      </c>
      <c r="AF327" s="1287">
        <f t="shared" si="112"/>
        <v>0</v>
      </c>
      <c r="AG327" s="1287">
        <f t="shared" si="119"/>
        <v>0</v>
      </c>
      <c r="AH327" s="1287">
        <f>SUM($AF$20:AF327)</f>
        <v>0</v>
      </c>
      <c r="AI327" s="1287">
        <f>SUM($AE$20:AE327)</f>
        <v>0</v>
      </c>
    </row>
    <row r="328" spans="2:35">
      <c r="B328" s="47">
        <f t="shared" si="113"/>
        <v>26</v>
      </c>
      <c r="C328" s="45">
        <f t="shared" si="114"/>
        <v>308</v>
      </c>
      <c r="D328" s="1265">
        <f t="shared" si="101"/>
        <v>55031</v>
      </c>
      <c r="E328" s="1287">
        <f t="shared" si="96"/>
        <v>1720749.9530661742</v>
      </c>
      <c r="F328" s="1287">
        <f t="shared" si="102"/>
        <v>26979.773631873853</v>
      </c>
      <c r="G328" s="1287">
        <f t="shared" si="97"/>
        <v>18376.023866542982</v>
      </c>
      <c r="H328" s="1287">
        <f t="shared" si="98"/>
        <v>8603.7497653308692</v>
      </c>
      <c r="I328" s="1287">
        <f t="shared" si="115"/>
        <v>1702373.9291996311</v>
      </c>
      <c r="J328" s="1287">
        <f>SUM($H$20:H328)</f>
        <v>5404629.6406518072</v>
      </c>
      <c r="K328" s="1287">
        <f>SUM($G$20:G328)</f>
        <v>2797626.0708003663</v>
      </c>
      <c r="L328" s="1288"/>
      <c r="N328" s="47">
        <f t="shared" si="99"/>
        <v>27</v>
      </c>
      <c r="O328" s="45">
        <f t="shared" si="116"/>
        <v>308</v>
      </c>
      <c r="P328" s="1265">
        <f t="shared" si="103"/>
        <v>55396</v>
      </c>
      <c r="Q328" s="1287">
        <f t="shared" si="104"/>
        <v>0</v>
      </c>
      <c r="R328" s="1287">
        <f t="shared" si="105"/>
        <v>0</v>
      </c>
      <c r="S328" s="1287">
        <f t="shared" si="106"/>
        <v>0</v>
      </c>
      <c r="T328" s="1287">
        <f t="shared" si="107"/>
        <v>0</v>
      </c>
      <c r="U328" s="1287">
        <f t="shared" si="117"/>
        <v>0</v>
      </c>
      <c r="V328" s="1287">
        <f>SUM($T$20:T328)</f>
        <v>0</v>
      </c>
      <c r="W328" s="1287">
        <f>SUM($S$20:S328)</f>
        <v>0</v>
      </c>
      <c r="X328" s="1288"/>
      <c r="Y328" s="1288"/>
      <c r="Z328" s="47">
        <f t="shared" si="100"/>
        <v>29</v>
      </c>
      <c r="AA328" s="45">
        <f t="shared" si="118"/>
        <v>308</v>
      </c>
      <c r="AB328" s="1265">
        <f t="shared" si="108"/>
        <v>56127</v>
      </c>
      <c r="AC328" s="1287">
        <f t="shared" si="109"/>
        <v>0</v>
      </c>
      <c r="AD328" s="1287">
        <f t="shared" si="110"/>
        <v>0</v>
      </c>
      <c r="AE328" s="1287">
        <f t="shared" si="111"/>
        <v>0</v>
      </c>
      <c r="AF328" s="1287">
        <f t="shared" si="112"/>
        <v>0</v>
      </c>
      <c r="AG328" s="1287">
        <f t="shared" si="119"/>
        <v>0</v>
      </c>
      <c r="AH328" s="1287">
        <f>SUM($AF$20:AF328)</f>
        <v>0</v>
      </c>
      <c r="AI328" s="1287">
        <f>SUM($AE$20:AE328)</f>
        <v>0</v>
      </c>
    </row>
    <row r="329" spans="2:35">
      <c r="B329" s="47">
        <f t="shared" si="113"/>
        <v>26</v>
      </c>
      <c r="C329" s="45">
        <f t="shared" si="114"/>
        <v>309</v>
      </c>
      <c r="D329" s="1265">
        <f t="shared" si="101"/>
        <v>55061</v>
      </c>
      <c r="E329" s="1287">
        <f t="shared" si="96"/>
        <v>1702373.9291996311</v>
      </c>
      <c r="F329" s="1287">
        <f t="shared" si="102"/>
        <v>26979.77363187385</v>
      </c>
      <c r="G329" s="1287">
        <f t="shared" si="97"/>
        <v>18467.903985875695</v>
      </c>
      <c r="H329" s="1287">
        <f t="shared" si="98"/>
        <v>8511.8696459981547</v>
      </c>
      <c r="I329" s="1287">
        <f t="shared" si="115"/>
        <v>1683906.0252137554</v>
      </c>
      <c r="J329" s="1287">
        <f>SUM($H$20:H329)</f>
        <v>5413141.5102978051</v>
      </c>
      <c r="K329" s="1287">
        <f>SUM($G$20:G329)</f>
        <v>2816093.974786242</v>
      </c>
      <c r="L329" s="1288"/>
      <c r="N329" s="47">
        <f t="shared" si="99"/>
        <v>27</v>
      </c>
      <c r="O329" s="45">
        <f t="shared" si="116"/>
        <v>309</v>
      </c>
      <c r="P329" s="1265">
        <f t="shared" si="103"/>
        <v>55426</v>
      </c>
      <c r="Q329" s="1287">
        <f t="shared" si="104"/>
        <v>0</v>
      </c>
      <c r="R329" s="1287">
        <f t="shared" si="105"/>
        <v>0</v>
      </c>
      <c r="S329" s="1287">
        <f t="shared" si="106"/>
        <v>0</v>
      </c>
      <c r="T329" s="1287">
        <f t="shared" si="107"/>
        <v>0</v>
      </c>
      <c r="U329" s="1287">
        <f t="shared" si="117"/>
        <v>0</v>
      </c>
      <c r="V329" s="1287">
        <f>SUM($T$20:T329)</f>
        <v>0</v>
      </c>
      <c r="W329" s="1287">
        <f>SUM($S$20:S329)</f>
        <v>0</v>
      </c>
      <c r="X329" s="1288"/>
      <c r="Y329" s="1288"/>
      <c r="Z329" s="47">
        <f t="shared" si="100"/>
        <v>29</v>
      </c>
      <c r="AA329" s="45">
        <f t="shared" si="118"/>
        <v>309</v>
      </c>
      <c r="AB329" s="1265">
        <f t="shared" si="108"/>
        <v>56157</v>
      </c>
      <c r="AC329" s="1287">
        <f t="shared" si="109"/>
        <v>0</v>
      </c>
      <c r="AD329" s="1287">
        <f t="shared" si="110"/>
        <v>0</v>
      </c>
      <c r="AE329" s="1287">
        <f t="shared" si="111"/>
        <v>0</v>
      </c>
      <c r="AF329" s="1287">
        <f t="shared" si="112"/>
        <v>0</v>
      </c>
      <c r="AG329" s="1287">
        <f t="shared" si="119"/>
        <v>0</v>
      </c>
      <c r="AH329" s="1287">
        <f>SUM($AF$20:AF329)</f>
        <v>0</v>
      </c>
      <c r="AI329" s="1287">
        <f>SUM($AE$20:AE329)</f>
        <v>0</v>
      </c>
    </row>
    <row r="330" spans="2:35">
      <c r="B330" s="47">
        <f t="shared" si="113"/>
        <v>26</v>
      </c>
      <c r="C330" s="45">
        <f t="shared" si="114"/>
        <v>310</v>
      </c>
      <c r="D330" s="1265">
        <f t="shared" si="101"/>
        <v>55092</v>
      </c>
      <c r="E330" s="1287">
        <f t="shared" si="96"/>
        <v>1683906.0252137554</v>
      </c>
      <c r="F330" s="1287">
        <f t="shared" si="102"/>
        <v>26979.773631873853</v>
      </c>
      <c r="G330" s="1287">
        <f t="shared" si="97"/>
        <v>18560.243505805076</v>
      </c>
      <c r="H330" s="1287">
        <f t="shared" si="98"/>
        <v>8419.5301260687775</v>
      </c>
      <c r="I330" s="1287">
        <f t="shared" si="115"/>
        <v>1665345.7817079504</v>
      </c>
      <c r="J330" s="1287">
        <f>SUM($H$20:H330)</f>
        <v>5421561.0404238738</v>
      </c>
      <c r="K330" s="1287">
        <f>SUM($G$20:G330)</f>
        <v>2834654.2182920473</v>
      </c>
      <c r="L330" s="1288"/>
      <c r="N330" s="47">
        <f t="shared" si="99"/>
        <v>27</v>
      </c>
      <c r="O330" s="45">
        <f t="shared" si="116"/>
        <v>310</v>
      </c>
      <c r="P330" s="1265">
        <f t="shared" si="103"/>
        <v>55457</v>
      </c>
      <c r="Q330" s="1287">
        <f t="shared" si="104"/>
        <v>0</v>
      </c>
      <c r="R330" s="1287">
        <f t="shared" si="105"/>
        <v>0</v>
      </c>
      <c r="S330" s="1287">
        <f t="shared" si="106"/>
        <v>0</v>
      </c>
      <c r="T330" s="1287">
        <f t="shared" si="107"/>
        <v>0</v>
      </c>
      <c r="U330" s="1287">
        <f t="shared" si="117"/>
        <v>0</v>
      </c>
      <c r="V330" s="1287">
        <f>SUM($T$20:T330)</f>
        <v>0</v>
      </c>
      <c r="W330" s="1287">
        <f>SUM($S$20:S330)</f>
        <v>0</v>
      </c>
      <c r="X330" s="1288"/>
      <c r="Y330" s="1288"/>
      <c r="Z330" s="47">
        <f t="shared" si="100"/>
        <v>29</v>
      </c>
      <c r="AA330" s="45">
        <f t="shared" si="118"/>
        <v>310</v>
      </c>
      <c r="AB330" s="1265">
        <f t="shared" si="108"/>
        <v>56188</v>
      </c>
      <c r="AC330" s="1287">
        <f t="shared" si="109"/>
        <v>0</v>
      </c>
      <c r="AD330" s="1287">
        <f t="shared" si="110"/>
        <v>0</v>
      </c>
      <c r="AE330" s="1287">
        <f t="shared" si="111"/>
        <v>0</v>
      </c>
      <c r="AF330" s="1287">
        <f t="shared" si="112"/>
        <v>0</v>
      </c>
      <c r="AG330" s="1287">
        <f t="shared" si="119"/>
        <v>0</v>
      </c>
      <c r="AH330" s="1287">
        <f>SUM($AF$20:AF330)</f>
        <v>0</v>
      </c>
      <c r="AI330" s="1287">
        <f>SUM($AE$20:AE330)</f>
        <v>0</v>
      </c>
    </row>
    <row r="331" spans="2:35">
      <c r="B331" s="47">
        <f t="shared" si="113"/>
        <v>26</v>
      </c>
      <c r="C331" s="45">
        <f t="shared" si="114"/>
        <v>311</v>
      </c>
      <c r="D331" s="1265">
        <f t="shared" si="101"/>
        <v>55122</v>
      </c>
      <c r="E331" s="1287">
        <f t="shared" si="96"/>
        <v>1665345.7817079504</v>
      </c>
      <c r="F331" s="1287">
        <f t="shared" si="102"/>
        <v>26979.773631873853</v>
      </c>
      <c r="G331" s="1287">
        <f t="shared" si="97"/>
        <v>18653.044723334104</v>
      </c>
      <c r="H331" s="1287">
        <f t="shared" si="98"/>
        <v>8326.7289085397515</v>
      </c>
      <c r="I331" s="1287">
        <f t="shared" si="115"/>
        <v>1646692.7369846164</v>
      </c>
      <c r="J331" s="1287">
        <f>SUM($H$20:H331)</f>
        <v>5429887.7693324136</v>
      </c>
      <c r="K331" s="1287">
        <f>SUM($G$20:G331)</f>
        <v>2853307.2630153815</v>
      </c>
      <c r="L331" s="1288"/>
      <c r="N331" s="47">
        <f t="shared" si="99"/>
        <v>27</v>
      </c>
      <c r="O331" s="45">
        <f t="shared" si="116"/>
        <v>311</v>
      </c>
      <c r="P331" s="1265">
        <f t="shared" si="103"/>
        <v>55487</v>
      </c>
      <c r="Q331" s="1287">
        <f t="shared" si="104"/>
        <v>0</v>
      </c>
      <c r="R331" s="1287">
        <f t="shared" si="105"/>
        <v>0</v>
      </c>
      <c r="S331" s="1287">
        <f t="shared" si="106"/>
        <v>0</v>
      </c>
      <c r="T331" s="1287">
        <f t="shared" si="107"/>
        <v>0</v>
      </c>
      <c r="U331" s="1287">
        <f t="shared" si="117"/>
        <v>0</v>
      </c>
      <c r="V331" s="1287">
        <f>SUM($T$20:T331)</f>
        <v>0</v>
      </c>
      <c r="W331" s="1287">
        <f>SUM($S$20:S331)</f>
        <v>0</v>
      </c>
      <c r="X331" s="1288"/>
      <c r="Y331" s="1288"/>
      <c r="Z331" s="47">
        <f t="shared" si="100"/>
        <v>29</v>
      </c>
      <c r="AA331" s="45">
        <f t="shared" si="118"/>
        <v>311</v>
      </c>
      <c r="AB331" s="1265">
        <f t="shared" si="108"/>
        <v>56218</v>
      </c>
      <c r="AC331" s="1287">
        <f t="shared" si="109"/>
        <v>0</v>
      </c>
      <c r="AD331" s="1287">
        <f t="shared" si="110"/>
        <v>0</v>
      </c>
      <c r="AE331" s="1287">
        <f t="shared" si="111"/>
        <v>0</v>
      </c>
      <c r="AF331" s="1287">
        <f t="shared" si="112"/>
        <v>0</v>
      </c>
      <c r="AG331" s="1287">
        <f t="shared" si="119"/>
        <v>0</v>
      </c>
      <c r="AH331" s="1287">
        <f>SUM($AF$20:AF331)</f>
        <v>0</v>
      </c>
      <c r="AI331" s="1287">
        <f>SUM($AE$20:AE331)</f>
        <v>0</v>
      </c>
    </row>
    <row r="332" spans="2:35">
      <c r="B332" s="47">
        <f t="shared" si="113"/>
        <v>26</v>
      </c>
      <c r="C332" s="45">
        <f t="shared" si="114"/>
        <v>312</v>
      </c>
      <c r="D332" s="1265">
        <f t="shared" si="101"/>
        <v>55153</v>
      </c>
      <c r="E332" s="1287">
        <f t="shared" si="96"/>
        <v>1646692.7369846164</v>
      </c>
      <c r="F332" s="1287">
        <f t="shared" si="102"/>
        <v>26979.773631873853</v>
      </c>
      <c r="G332" s="1287">
        <f t="shared" si="97"/>
        <v>18746.309946950772</v>
      </c>
      <c r="H332" s="1287">
        <f t="shared" si="98"/>
        <v>8233.4636849230792</v>
      </c>
      <c r="I332" s="1287">
        <f t="shared" si="115"/>
        <v>1627946.4270376656</v>
      </c>
      <c r="J332" s="1287">
        <f>SUM($H$20:H332)</f>
        <v>5438121.2330173366</v>
      </c>
      <c r="K332" s="1287">
        <f>SUM($G$20:G332)</f>
        <v>2872053.5729623325</v>
      </c>
      <c r="L332" s="1288"/>
      <c r="N332" s="47">
        <f t="shared" si="99"/>
        <v>27</v>
      </c>
      <c r="O332" s="45">
        <f t="shared" si="116"/>
        <v>312</v>
      </c>
      <c r="P332" s="1265">
        <f t="shared" si="103"/>
        <v>55518</v>
      </c>
      <c r="Q332" s="1287">
        <f t="shared" si="104"/>
        <v>0</v>
      </c>
      <c r="R332" s="1287">
        <f t="shared" si="105"/>
        <v>0</v>
      </c>
      <c r="S332" s="1287">
        <f t="shared" si="106"/>
        <v>0</v>
      </c>
      <c r="T332" s="1287">
        <f t="shared" si="107"/>
        <v>0</v>
      </c>
      <c r="U332" s="1287">
        <f t="shared" si="117"/>
        <v>0</v>
      </c>
      <c r="V332" s="1287">
        <f>SUM($T$20:T332)</f>
        <v>0</v>
      </c>
      <c r="W332" s="1287">
        <f>SUM($S$20:S332)</f>
        <v>0</v>
      </c>
      <c r="X332" s="1288"/>
      <c r="Y332" s="1288"/>
      <c r="Z332" s="47">
        <f t="shared" si="100"/>
        <v>29</v>
      </c>
      <c r="AA332" s="45">
        <f t="shared" si="118"/>
        <v>312</v>
      </c>
      <c r="AB332" s="1265">
        <f t="shared" si="108"/>
        <v>56249</v>
      </c>
      <c r="AC332" s="1287">
        <f t="shared" si="109"/>
        <v>0</v>
      </c>
      <c r="AD332" s="1287">
        <f t="shared" si="110"/>
        <v>0</v>
      </c>
      <c r="AE332" s="1287">
        <f t="shared" si="111"/>
        <v>0</v>
      </c>
      <c r="AF332" s="1287">
        <f t="shared" si="112"/>
        <v>0</v>
      </c>
      <c r="AG332" s="1287">
        <f t="shared" si="119"/>
        <v>0</v>
      </c>
      <c r="AH332" s="1287">
        <f>SUM($AF$20:AF332)</f>
        <v>0</v>
      </c>
      <c r="AI332" s="1287">
        <f>SUM($AE$20:AE332)</f>
        <v>0</v>
      </c>
    </row>
    <row r="333" spans="2:35">
      <c r="B333" s="47">
        <f t="shared" si="113"/>
        <v>27</v>
      </c>
      <c r="C333" s="45">
        <f t="shared" si="114"/>
        <v>313</v>
      </c>
      <c r="D333" s="1265">
        <f t="shared" si="101"/>
        <v>55184</v>
      </c>
      <c r="E333" s="1287">
        <f t="shared" si="96"/>
        <v>1627946.4270376656</v>
      </c>
      <c r="F333" s="1287">
        <f t="shared" si="102"/>
        <v>26979.773631873853</v>
      </c>
      <c r="G333" s="1287">
        <f t="shared" si="97"/>
        <v>18840.041496685524</v>
      </c>
      <c r="H333" s="1287">
        <f t="shared" si="98"/>
        <v>8139.7321351883284</v>
      </c>
      <c r="I333" s="1287">
        <f t="shared" si="115"/>
        <v>1609106.3855409801</v>
      </c>
      <c r="J333" s="1287">
        <f>SUM($H$20:H333)</f>
        <v>5446260.9651525253</v>
      </c>
      <c r="K333" s="1287">
        <f>SUM($G$20:G333)</f>
        <v>2890893.6144590182</v>
      </c>
      <c r="L333" s="1288"/>
      <c r="N333" s="47">
        <f t="shared" si="99"/>
        <v>28</v>
      </c>
      <c r="O333" s="45">
        <f t="shared" si="116"/>
        <v>313</v>
      </c>
      <c r="P333" s="1265">
        <f t="shared" si="103"/>
        <v>55549</v>
      </c>
      <c r="Q333" s="1287">
        <f t="shared" si="104"/>
        <v>0</v>
      </c>
      <c r="R333" s="1287">
        <f t="shared" si="105"/>
        <v>0</v>
      </c>
      <c r="S333" s="1287">
        <f t="shared" si="106"/>
        <v>0</v>
      </c>
      <c r="T333" s="1287">
        <f t="shared" si="107"/>
        <v>0</v>
      </c>
      <c r="U333" s="1287">
        <f t="shared" si="117"/>
        <v>0</v>
      </c>
      <c r="V333" s="1287">
        <f>SUM($T$20:T333)</f>
        <v>0</v>
      </c>
      <c r="W333" s="1287">
        <f>SUM($S$20:S333)</f>
        <v>0</v>
      </c>
      <c r="X333" s="1288"/>
      <c r="Y333" s="1288"/>
      <c r="Z333" s="47">
        <f t="shared" si="100"/>
        <v>30</v>
      </c>
      <c r="AA333" s="45">
        <f t="shared" si="118"/>
        <v>313</v>
      </c>
      <c r="AB333" s="1265">
        <f t="shared" si="108"/>
        <v>56280</v>
      </c>
      <c r="AC333" s="1287">
        <f t="shared" si="109"/>
        <v>0</v>
      </c>
      <c r="AD333" s="1287">
        <f t="shared" si="110"/>
        <v>0</v>
      </c>
      <c r="AE333" s="1287">
        <f t="shared" si="111"/>
        <v>0</v>
      </c>
      <c r="AF333" s="1287">
        <f t="shared" si="112"/>
        <v>0</v>
      </c>
      <c r="AG333" s="1287">
        <f t="shared" si="119"/>
        <v>0</v>
      </c>
      <c r="AH333" s="1287">
        <f>SUM($AF$20:AF333)</f>
        <v>0</v>
      </c>
      <c r="AI333" s="1287">
        <f>SUM($AE$20:AE333)</f>
        <v>0</v>
      </c>
    </row>
    <row r="334" spans="2:35">
      <c r="B334" s="47">
        <f t="shared" si="113"/>
        <v>27</v>
      </c>
      <c r="C334" s="45">
        <f t="shared" si="114"/>
        <v>314</v>
      </c>
      <c r="D334" s="1265">
        <f t="shared" si="101"/>
        <v>55212</v>
      </c>
      <c r="E334" s="1287">
        <f t="shared" si="96"/>
        <v>1609106.3855409801</v>
      </c>
      <c r="F334" s="1287">
        <f t="shared" si="102"/>
        <v>26979.773631873853</v>
      </c>
      <c r="G334" s="1287">
        <f t="shared" si="97"/>
        <v>18934.241704168955</v>
      </c>
      <c r="H334" s="1287">
        <f t="shared" si="98"/>
        <v>8045.5319277048993</v>
      </c>
      <c r="I334" s="1287">
        <f t="shared" si="115"/>
        <v>1590172.1438368112</v>
      </c>
      <c r="J334" s="1287">
        <f>SUM($H$20:H334)</f>
        <v>5454306.4970802302</v>
      </c>
      <c r="K334" s="1287">
        <f>SUM($G$20:G334)</f>
        <v>2909827.856163187</v>
      </c>
      <c r="L334" s="1288"/>
      <c r="N334" s="47">
        <f t="shared" si="99"/>
        <v>28</v>
      </c>
      <c r="O334" s="45">
        <f t="shared" si="116"/>
        <v>314</v>
      </c>
      <c r="P334" s="1265">
        <f t="shared" si="103"/>
        <v>55578</v>
      </c>
      <c r="Q334" s="1287">
        <f t="shared" si="104"/>
        <v>0</v>
      </c>
      <c r="R334" s="1287">
        <f t="shared" si="105"/>
        <v>0</v>
      </c>
      <c r="S334" s="1287">
        <f t="shared" si="106"/>
        <v>0</v>
      </c>
      <c r="T334" s="1287">
        <f t="shared" si="107"/>
        <v>0</v>
      </c>
      <c r="U334" s="1287">
        <f t="shared" si="117"/>
        <v>0</v>
      </c>
      <c r="V334" s="1287">
        <f>SUM($T$20:T334)</f>
        <v>0</v>
      </c>
      <c r="W334" s="1287">
        <f>SUM($S$20:S334)</f>
        <v>0</v>
      </c>
      <c r="X334" s="1288"/>
      <c r="Y334" s="1288"/>
      <c r="Z334" s="47">
        <f t="shared" si="100"/>
        <v>30</v>
      </c>
      <c r="AA334" s="45">
        <f t="shared" si="118"/>
        <v>314</v>
      </c>
      <c r="AB334" s="1265">
        <f t="shared" si="108"/>
        <v>56308</v>
      </c>
      <c r="AC334" s="1287">
        <f t="shared" si="109"/>
        <v>0</v>
      </c>
      <c r="AD334" s="1287">
        <f t="shared" si="110"/>
        <v>0</v>
      </c>
      <c r="AE334" s="1287">
        <f t="shared" si="111"/>
        <v>0</v>
      </c>
      <c r="AF334" s="1287">
        <f t="shared" si="112"/>
        <v>0</v>
      </c>
      <c r="AG334" s="1287">
        <f t="shared" si="119"/>
        <v>0</v>
      </c>
      <c r="AH334" s="1287">
        <f>SUM($AF$20:AF334)</f>
        <v>0</v>
      </c>
      <c r="AI334" s="1287">
        <f>SUM($AE$20:AE334)</f>
        <v>0</v>
      </c>
    </row>
    <row r="335" spans="2:35">
      <c r="B335" s="47">
        <f t="shared" si="113"/>
        <v>27</v>
      </c>
      <c r="C335" s="45">
        <f t="shared" si="114"/>
        <v>315</v>
      </c>
      <c r="D335" s="1265">
        <f t="shared" si="101"/>
        <v>55243</v>
      </c>
      <c r="E335" s="1287">
        <f t="shared" si="96"/>
        <v>1590172.1438368112</v>
      </c>
      <c r="F335" s="1287">
        <f t="shared" si="102"/>
        <v>26979.773631873853</v>
      </c>
      <c r="G335" s="1287">
        <f t="shared" si="97"/>
        <v>19028.912912689801</v>
      </c>
      <c r="H335" s="1287">
        <f t="shared" si="98"/>
        <v>7950.8607191840538</v>
      </c>
      <c r="I335" s="1287">
        <f t="shared" si="115"/>
        <v>1571143.2309241213</v>
      </c>
      <c r="J335" s="1287">
        <f>SUM($H$20:H335)</f>
        <v>5462257.3577994145</v>
      </c>
      <c r="K335" s="1287">
        <f>SUM($G$20:G335)</f>
        <v>2928856.7690758766</v>
      </c>
      <c r="L335" s="1288"/>
      <c r="N335" s="47">
        <f t="shared" si="99"/>
        <v>28</v>
      </c>
      <c r="O335" s="45">
        <f t="shared" si="116"/>
        <v>315</v>
      </c>
      <c r="P335" s="1265">
        <f t="shared" si="103"/>
        <v>55609</v>
      </c>
      <c r="Q335" s="1287">
        <f t="shared" si="104"/>
        <v>0</v>
      </c>
      <c r="R335" s="1287">
        <f t="shared" si="105"/>
        <v>0</v>
      </c>
      <c r="S335" s="1287">
        <f t="shared" si="106"/>
        <v>0</v>
      </c>
      <c r="T335" s="1287">
        <f t="shared" si="107"/>
        <v>0</v>
      </c>
      <c r="U335" s="1287">
        <f t="shared" si="117"/>
        <v>0</v>
      </c>
      <c r="V335" s="1287">
        <f>SUM($T$20:T335)</f>
        <v>0</v>
      </c>
      <c r="W335" s="1287">
        <f>SUM($S$20:S335)</f>
        <v>0</v>
      </c>
      <c r="X335" s="1288"/>
      <c r="Y335" s="1288"/>
      <c r="Z335" s="47">
        <f t="shared" si="100"/>
        <v>30</v>
      </c>
      <c r="AA335" s="45">
        <f t="shared" si="118"/>
        <v>315</v>
      </c>
      <c r="AB335" s="1265">
        <f t="shared" si="108"/>
        <v>56339</v>
      </c>
      <c r="AC335" s="1287">
        <f t="shared" si="109"/>
        <v>0</v>
      </c>
      <c r="AD335" s="1287">
        <f t="shared" si="110"/>
        <v>0</v>
      </c>
      <c r="AE335" s="1287">
        <f t="shared" si="111"/>
        <v>0</v>
      </c>
      <c r="AF335" s="1287">
        <f t="shared" si="112"/>
        <v>0</v>
      </c>
      <c r="AG335" s="1287">
        <f t="shared" si="119"/>
        <v>0</v>
      </c>
      <c r="AH335" s="1287">
        <f>SUM($AF$20:AF335)</f>
        <v>0</v>
      </c>
      <c r="AI335" s="1287">
        <f>SUM($AE$20:AE335)</f>
        <v>0</v>
      </c>
    </row>
    <row r="336" spans="2:35">
      <c r="B336" s="47">
        <f t="shared" si="113"/>
        <v>27</v>
      </c>
      <c r="C336" s="45">
        <f t="shared" si="114"/>
        <v>316</v>
      </c>
      <c r="D336" s="1265">
        <f t="shared" si="101"/>
        <v>55273</v>
      </c>
      <c r="E336" s="1287">
        <f t="shared" si="96"/>
        <v>1571143.2309241213</v>
      </c>
      <c r="F336" s="1287">
        <f t="shared" si="102"/>
        <v>26979.773631873853</v>
      </c>
      <c r="G336" s="1287">
        <f t="shared" si="97"/>
        <v>19124.057477253249</v>
      </c>
      <c r="H336" s="1287">
        <f t="shared" si="98"/>
        <v>7855.7161546206053</v>
      </c>
      <c r="I336" s="1287">
        <f t="shared" si="115"/>
        <v>1552019.1734468681</v>
      </c>
      <c r="J336" s="1287">
        <f>SUM($H$20:H336)</f>
        <v>5470113.0739540355</v>
      </c>
      <c r="K336" s="1287">
        <f>SUM($G$20:G336)</f>
        <v>2947980.8265531296</v>
      </c>
      <c r="L336" s="1288"/>
      <c r="N336" s="47">
        <f t="shared" si="99"/>
        <v>28</v>
      </c>
      <c r="O336" s="45">
        <f t="shared" si="116"/>
        <v>316</v>
      </c>
      <c r="P336" s="1265">
        <f t="shared" si="103"/>
        <v>55639</v>
      </c>
      <c r="Q336" s="1287">
        <f t="shared" si="104"/>
        <v>0</v>
      </c>
      <c r="R336" s="1287">
        <f t="shared" si="105"/>
        <v>0</v>
      </c>
      <c r="S336" s="1287">
        <f t="shared" si="106"/>
        <v>0</v>
      </c>
      <c r="T336" s="1287">
        <f t="shared" si="107"/>
        <v>0</v>
      </c>
      <c r="U336" s="1287">
        <f t="shared" si="117"/>
        <v>0</v>
      </c>
      <c r="V336" s="1287">
        <f>SUM($T$20:T336)</f>
        <v>0</v>
      </c>
      <c r="W336" s="1287">
        <f>SUM($S$20:S336)</f>
        <v>0</v>
      </c>
      <c r="X336" s="1288"/>
      <c r="Y336" s="1288"/>
      <c r="Z336" s="47">
        <f t="shared" si="100"/>
        <v>30</v>
      </c>
      <c r="AA336" s="45">
        <f t="shared" si="118"/>
        <v>316</v>
      </c>
      <c r="AB336" s="1265">
        <f t="shared" si="108"/>
        <v>56369</v>
      </c>
      <c r="AC336" s="1287">
        <f t="shared" si="109"/>
        <v>0</v>
      </c>
      <c r="AD336" s="1287">
        <f t="shared" si="110"/>
        <v>0</v>
      </c>
      <c r="AE336" s="1287">
        <f t="shared" si="111"/>
        <v>0</v>
      </c>
      <c r="AF336" s="1287">
        <f t="shared" si="112"/>
        <v>0</v>
      </c>
      <c r="AG336" s="1287">
        <f t="shared" si="119"/>
        <v>0</v>
      </c>
      <c r="AH336" s="1287">
        <f>SUM($AF$20:AF336)</f>
        <v>0</v>
      </c>
      <c r="AI336" s="1287">
        <f>SUM($AE$20:AE336)</f>
        <v>0</v>
      </c>
    </row>
    <row r="337" spans="2:35">
      <c r="B337" s="47">
        <f t="shared" si="113"/>
        <v>27</v>
      </c>
      <c r="C337" s="45">
        <f t="shared" si="114"/>
        <v>317</v>
      </c>
      <c r="D337" s="1265">
        <f t="shared" si="101"/>
        <v>55304</v>
      </c>
      <c r="E337" s="1287">
        <f t="shared" si="96"/>
        <v>1552019.1734468681</v>
      </c>
      <c r="F337" s="1287">
        <f t="shared" si="102"/>
        <v>26979.773631873857</v>
      </c>
      <c r="G337" s="1287">
        <f t="shared" si="97"/>
        <v>19219.677764639517</v>
      </c>
      <c r="H337" s="1287">
        <f t="shared" si="98"/>
        <v>7760.0958672343404</v>
      </c>
      <c r="I337" s="1287">
        <f t="shared" si="115"/>
        <v>1532799.4956822286</v>
      </c>
      <c r="J337" s="1287">
        <f>SUM($H$20:H337)</f>
        <v>5477873.1698212698</v>
      </c>
      <c r="K337" s="1287">
        <f>SUM($G$20:G337)</f>
        <v>2967200.5043177693</v>
      </c>
      <c r="L337" s="1288"/>
      <c r="N337" s="47">
        <f t="shared" si="99"/>
        <v>28</v>
      </c>
      <c r="O337" s="45">
        <f t="shared" si="116"/>
        <v>317</v>
      </c>
      <c r="P337" s="1265">
        <f t="shared" si="103"/>
        <v>55670</v>
      </c>
      <c r="Q337" s="1287">
        <f t="shared" si="104"/>
        <v>0</v>
      </c>
      <c r="R337" s="1287">
        <f t="shared" si="105"/>
        <v>0</v>
      </c>
      <c r="S337" s="1287">
        <f t="shared" si="106"/>
        <v>0</v>
      </c>
      <c r="T337" s="1287">
        <f t="shared" si="107"/>
        <v>0</v>
      </c>
      <c r="U337" s="1287">
        <f t="shared" si="117"/>
        <v>0</v>
      </c>
      <c r="V337" s="1287">
        <f>SUM($T$20:T337)</f>
        <v>0</v>
      </c>
      <c r="W337" s="1287">
        <f>SUM($S$20:S337)</f>
        <v>0</v>
      </c>
      <c r="X337" s="1288"/>
      <c r="Y337" s="1288"/>
      <c r="Z337" s="47">
        <f t="shared" si="100"/>
        <v>30</v>
      </c>
      <c r="AA337" s="45">
        <f t="shared" si="118"/>
        <v>317</v>
      </c>
      <c r="AB337" s="1265">
        <f t="shared" si="108"/>
        <v>56400</v>
      </c>
      <c r="AC337" s="1287">
        <f t="shared" si="109"/>
        <v>0</v>
      </c>
      <c r="AD337" s="1287">
        <f t="shared" si="110"/>
        <v>0</v>
      </c>
      <c r="AE337" s="1287">
        <f t="shared" si="111"/>
        <v>0</v>
      </c>
      <c r="AF337" s="1287">
        <f t="shared" si="112"/>
        <v>0</v>
      </c>
      <c r="AG337" s="1287">
        <f t="shared" si="119"/>
        <v>0</v>
      </c>
      <c r="AH337" s="1287">
        <f>SUM($AF$20:AF337)</f>
        <v>0</v>
      </c>
      <c r="AI337" s="1287">
        <f>SUM($AE$20:AE337)</f>
        <v>0</v>
      </c>
    </row>
    <row r="338" spans="2:35">
      <c r="B338" s="47">
        <f t="shared" si="113"/>
        <v>27</v>
      </c>
      <c r="C338" s="45">
        <f t="shared" si="114"/>
        <v>318</v>
      </c>
      <c r="D338" s="1265">
        <f t="shared" si="101"/>
        <v>55334</v>
      </c>
      <c r="E338" s="1287">
        <f t="shared" si="96"/>
        <v>1532799.4956822286</v>
      </c>
      <c r="F338" s="1287">
        <f t="shared" si="102"/>
        <v>26979.77363187385</v>
      </c>
      <c r="G338" s="1287">
        <f t="shared" si="97"/>
        <v>19315.77615346271</v>
      </c>
      <c r="H338" s="1287">
        <f t="shared" si="98"/>
        <v>7663.9974784111409</v>
      </c>
      <c r="I338" s="1287">
        <f t="shared" si="115"/>
        <v>1513483.7195287659</v>
      </c>
      <c r="J338" s="1287">
        <f>SUM($H$20:H338)</f>
        <v>5485537.1672996813</v>
      </c>
      <c r="K338" s="1287">
        <f>SUM($G$20:G338)</f>
        <v>2986516.2804712323</v>
      </c>
      <c r="L338" s="1288"/>
      <c r="N338" s="47">
        <f t="shared" si="99"/>
        <v>28</v>
      </c>
      <c r="O338" s="45">
        <f t="shared" si="116"/>
        <v>318</v>
      </c>
      <c r="P338" s="1265">
        <f t="shared" si="103"/>
        <v>55700</v>
      </c>
      <c r="Q338" s="1287">
        <f t="shared" si="104"/>
        <v>0</v>
      </c>
      <c r="R338" s="1287">
        <f t="shared" si="105"/>
        <v>0</v>
      </c>
      <c r="S338" s="1287">
        <f t="shared" si="106"/>
        <v>0</v>
      </c>
      <c r="T338" s="1287">
        <f t="shared" si="107"/>
        <v>0</v>
      </c>
      <c r="U338" s="1287">
        <f t="shared" si="117"/>
        <v>0</v>
      </c>
      <c r="V338" s="1287">
        <f>SUM($T$20:T338)</f>
        <v>0</v>
      </c>
      <c r="W338" s="1287">
        <f>SUM($S$20:S338)</f>
        <v>0</v>
      </c>
      <c r="X338" s="1288"/>
      <c r="Y338" s="1288"/>
      <c r="Z338" s="47">
        <f t="shared" si="100"/>
        <v>30</v>
      </c>
      <c r="AA338" s="45">
        <f t="shared" si="118"/>
        <v>318</v>
      </c>
      <c r="AB338" s="1265">
        <f t="shared" si="108"/>
        <v>56430</v>
      </c>
      <c r="AC338" s="1287">
        <f t="shared" si="109"/>
        <v>0</v>
      </c>
      <c r="AD338" s="1287">
        <f t="shared" si="110"/>
        <v>0</v>
      </c>
      <c r="AE338" s="1287">
        <f t="shared" si="111"/>
        <v>0</v>
      </c>
      <c r="AF338" s="1287">
        <f t="shared" si="112"/>
        <v>0</v>
      </c>
      <c r="AG338" s="1287">
        <f t="shared" si="119"/>
        <v>0</v>
      </c>
      <c r="AH338" s="1287">
        <f>SUM($AF$20:AF338)</f>
        <v>0</v>
      </c>
      <c r="AI338" s="1287">
        <f>SUM($AE$20:AE338)</f>
        <v>0</v>
      </c>
    </row>
    <row r="339" spans="2:35">
      <c r="B339" s="47">
        <f t="shared" si="113"/>
        <v>27</v>
      </c>
      <c r="C339" s="45">
        <f t="shared" si="114"/>
        <v>319</v>
      </c>
      <c r="D339" s="1265">
        <f t="shared" si="101"/>
        <v>55365</v>
      </c>
      <c r="E339" s="1287">
        <f t="shared" si="96"/>
        <v>1513483.7195287659</v>
      </c>
      <c r="F339" s="1287">
        <f t="shared" si="102"/>
        <v>26979.773631873853</v>
      </c>
      <c r="G339" s="1287">
        <f t="shared" si="97"/>
        <v>19412.355034230026</v>
      </c>
      <c r="H339" s="1287">
        <f t="shared" si="98"/>
        <v>7567.4185976438293</v>
      </c>
      <c r="I339" s="1287">
        <f t="shared" si="115"/>
        <v>1494071.3644945358</v>
      </c>
      <c r="J339" s="1287">
        <f>SUM($H$20:H339)</f>
        <v>5493104.5858973255</v>
      </c>
      <c r="K339" s="1287">
        <f>SUM($G$20:G339)</f>
        <v>3005928.6355054621</v>
      </c>
      <c r="L339" s="1288"/>
      <c r="N339" s="47">
        <f t="shared" si="99"/>
        <v>28</v>
      </c>
      <c r="O339" s="45">
        <f t="shared" si="116"/>
        <v>319</v>
      </c>
      <c r="P339" s="1265">
        <f t="shared" si="103"/>
        <v>55731</v>
      </c>
      <c r="Q339" s="1287">
        <f t="shared" si="104"/>
        <v>0</v>
      </c>
      <c r="R339" s="1287">
        <f t="shared" si="105"/>
        <v>0</v>
      </c>
      <c r="S339" s="1287">
        <f t="shared" si="106"/>
        <v>0</v>
      </c>
      <c r="T339" s="1287">
        <f t="shared" si="107"/>
        <v>0</v>
      </c>
      <c r="U339" s="1287">
        <f t="shared" si="117"/>
        <v>0</v>
      </c>
      <c r="V339" s="1287">
        <f>SUM($T$20:T339)</f>
        <v>0</v>
      </c>
      <c r="W339" s="1287">
        <f>SUM($S$20:S339)</f>
        <v>0</v>
      </c>
      <c r="X339" s="1288"/>
      <c r="Y339" s="1288"/>
      <c r="Z339" s="47">
        <f t="shared" si="100"/>
        <v>30</v>
      </c>
      <c r="AA339" s="45">
        <f t="shared" si="118"/>
        <v>319</v>
      </c>
      <c r="AB339" s="1265">
        <f t="shared" si="108"/>
        <v>56461</v>
      </c>
      <c r="AC339" s="1287">
        <f t="shared" si="109"/>
        <v>0</v>
      </c>
      <c r="AD339" s="1287">
        <f t="shared" si="110"/>
        <v>0</v>
      </c>
      <c r="AE339" s="1287">
        <f t="shared" si="111"/>
        <v>0</v>
      </c>
      <c r="AF339" s="1287">
        <f t="shared" si="112"/>
        <v>0</v>
      </c>
      <c r="AG339" s="1287">
        <f t="shared" si="119"/>
        <v>0</v>
      </c>
      <c r="AH339" s="1287">
        <f>SUM($AF$20:AF339)</f>
        <v>0</v>
      </c>
      <c r="AI339" s="1287">
        <f>SUM($AE$20:AE339)</f>
        <v>0</v>
      </c>
    </row>
    <row r="340" spans="2:35">
      <c r="B340" s="47">
        <f t="shared" si="113"/>
        <v>27</v>
      </c>
      <c r="C340" s="45">
        <f t="shared" si="114"/>
        <v>320</v>
      </c>
      <c r="D340" s="1265">
        <f t="shared" si="101"/>
        <v>55396</v>
      </c>
      <c r="E340" s="1287">
        <f t="shared" si="96"/>
        <v>1494071.3644945358</v>
      </c>
      <c r="F340" s="1287">
        <f t="shared" si="102"/>
        <v>26979.773631873857</v>
      </c>
      <c r="G340" s="1287">
        <f t="shared" si="97"/>
        <v>19509.416809401177</v>
      </c>
      <c r="H340" s="1287">
        <f t="shared" si="98"/>
        <v>7470.3568224726796</v>
      </c>
      <c r="I340" s="1287">
        <f t="shared" si="115"/>
        <v>1474561.9476851346</v>
      </c>
      <c r="J340" s="1287">
        <f>SUM($H$20:H340)</f>
        <v>5500574.9427197985</v>
      </c>
      <c r="K340" s="1287">
        <f>SUM($G$20:G340)</f>
        <v>3025438.0523148631</v>
      </c>
      <c r="L340" s="1288"/>
      <c r="N340" s="47">
        <f t="shared" si="99"/>
        <v>28</v>
      </c>
      <c r="O340" s="45">
        <f t="shared" si="116"/>
        <v>320</v>
      </c>
      <c r="P340" s="1265">
        <f t="shared" si="103"/>
        <v>55762</v>
      </c>
      <c r="Q340" s="1287">
        <f t="shared" si="104"/>
        <v>0</v>
      </c>
      <c r="R340" s="1287">
        <f t="shared" si="105"/>
        <v>0</v>
      </c>
      <c r="S340" s="1287">
        <f t="shared" si="106"/>
        <v>0</v>
      </c>
      <c r="T340" s="1287">
        <f t="shared" si="107"/>
        <v>0</v>
      </c>
      <c r="U340" s="1287">
        <f t="shared" si="117"/>
        <v>0</v>
      </c>
      <c r="V340" s="1287">
        <f>SUM($T$20:T340)</f>
        <v>0</v>
      </c>
      <c r="W340" s="1287">
        <f>SUM($S$20:S340)</f>
        <v>0</v>
      </c>
      <c r="X340" s="1288"/>
      <c r="Y340" s="1288"/>
      <c r="Z340" s="47">
        <f t="shared" si="100"/>
        <v>30</v>
      </c>
      <c r="AA340" s="45">
        <f t="shared" si="118"/>
        <v>320</v>
      </c>
      <c r="AB340" s="1265">
        <f t="shared" si="108"/>
        <v>56492</v>
      </c>
      <c r="AC340" s="1287">
        <f t="shared" si="109"/>
        <v>0</v>
      </c>
      <c r="AD340" s="1287">
        <f t="shared" si="110"/>
        <v>0</v>
      </c>
      <c r="AE340" s="1287">
        <f t="shared" si="111"/>
        <v>0</v>
      </c>
      <c r="AF340" s="1287">
        <f t="shared" si="112"/>
        <v>0</v>
      </c>
      <c r="AG340" s="1287">
        <f t="shared" si="119"/>
        <v>0</v>
      </c>
      <c r="AH340" s="1287">
        <f>SUM($AF$20:AF340)</f>
        <v>0</v>
      </c>
      <c r="AI340" s="1287">
        <f>SUM($AE$20:AE340)</f>
        <v>0</v>
      </c>
    </row>
    <row r="341" spans="2:35">
      <c r="B341" s="47">
        <f t="shared" si="113"/>
        <v>27</v>
      </c>
      <c r="C341" s="45">
        <f t="shared" si="114"/>
        <v>321</v>
      </c>
      <c r="D341" s="1265">
        <f t="shared" si="101"/>
        <v>55426</v>
      </c>
      <c r="E341" s="1287">
        <f t="shared" ref="E341:E380" si="120">IF(D341=$C$8,$C$10,I340)</f>
        <v>1474561.9476851346</v>
      </c>
      <c r="F341" s="1287">
        <f t="shared" si="102"/>
        <v>26979.773631873853</v>
      </c>
      <c r="G341" s="1287">
        <f t="shared" ref="G341:G380" si="121">-IF(C341&lt;=$C$13,0,PPMT($C$14/12,C341-$C$13,$C$12*12,$C$10))</f>
        <v>19606.963893448181</v>
      </c>
      <c r="H341" s="1287">
        <f t="shared" ref="H341:H380" si="122">IF(C341&lt;=$C$13,$C$14/12*$C$10,-IPMT($C$14/12,C341-$C$13,$C$12*12,$C$10))</f>
        <v>7372.8097384256716</v>
      </c>
      <c r="I341" s="1287">
        <f t="shared" si="115"/>
        <v>1454954.9837916864</v>
      </c>
      <c r="J341" s="1287">
        <f>SUM($H$20:H341)</f>
        <v>5507947.7524582241</v>
      </c>
      <c r="K341" s="1287">
        <f>SUM($G$20:G341)</f>
        <v>3045045.0162083111</v>
      </c>
      <c r="L341" s="1288"/>
      <c r="N341" s="47">
        <f t="shared" ref="N341:N380" si="123">SUMIFS(B:B,D:D,P341)</f>
        <v>28</v>
      </c>
      <c r="O341" s="45">
        <f t="shared" si="116"/>
        <v>321</v>
      </c>
      <c r="P341" s="1265">
        <f t="shared" si="103"/>
        <v>55792</v>
      </c>
      <c r="Q341" s="1287">
        <f t="shared" si="104"/>
        <v>0</v>
      </c>
      <c r="R341" s="1287">
        <f t="shared" si="105"/>
        <v>0</v>
      </c>
      <c r="S341" s="1287">
        <f t="shared" si="106"/>
        <v>0</v>
      </c>
      <c r="T341" s="1287">
        <f t="shared" si="107"/>
        <v>0</v>
      </c>
      <c r="U341" s="1287">
        <f t="shared" si="117"/>
        <v>0</v>
      </c>
      <c r="V341" s="1287">
        <f>SUM($T$20:T341)</f>
        <v>0</v>
      </c>
      <c r="W341" s="1287">
        <f>SUM($S$20:S341)</f>
        <v>0</v>
      </c>
      <c r="X341" s="1288"/>
      <c r="Y341" s="1288"/>
      <c r="Z341" s="47">
        <f t="shared" ref="Z341:Z380" si="124">SUMIFS(B:B,D:D,AB341)</f>
        <v>30</v>
      </c>
      <c r="AA341" s="45">
        <f t="shared" si="118"/>
        <v>321</v>
      </c>
      <c r="AB341" s="1265">
        <f t="shared" si="108"/>
        <v>56522</v>
      </c>
      <c r="AC341" s="1287">
        <f t="shared" si="109"/>
        <v>0</v>
      </c>
      <c r="AD341" s="1287">
        <f t="shared" si="110"/>
        <v>0</v>
      </c>
      <c r="AE341" s="1287">
        <f t="shared" si="111"/>
        <v>0</v>
      </c>
      <c r="AF341" s="1287">
        <f t="shared" si="112"/>
        <v>0</v>
      </c>
      <c r="AG341" s="1287">
        <f t="shared" si="119"/>
        <v>0</v>
      </c>
      <c r="AH341" s="1287">
        <f>SUM($AF$20:AF341)</f>
        <v>0</v>
      </c>
      <c r="AI341" s="1287">
        <f>SUM($AE$20:AE341)</f>
        <v>0</v>
      </c>
    </row>
    <row r="342" spans="2:35">
      <c r="B342" s="47">
        <f t="shared" si="113"/>
        <v>27</v>
      </c>
      <c r="C342" s="45">
        <f t="shared" si="114"/>
        <v>322</v>
      </c>
      <c r="D342" s="1265">
        <f t="shared" ref="D342:D380" si="125">EOMONTH(D341,1)</f>
        <v>55457</v>
      </c>
      <c r="E342" s="1287">
        <f t="shared" si="120"/>
        <v>1454954.9837916864</v>
      </c>
      <c r="F342" s="1287">
        <f t="shared" ref="F342:F380" si="126">G342+H342</f>
        <v>26979.773631873853</v>
      </c>
      <c r="G342" s="1287">
        <f t="shared" si="121"/>
        <v>19704.998712915421</v>
      </c>
      <c r="H342" s="1287">
        <f t="shared" si="122"/>
        <v>7274.774918958431</v>
      </c>
      <c r="I342" s="1287">
        <f t="shared" si="115"/>
        <v>1435249.9850787709</v>
      </c>
      <c r="J342" s="1287">
        <f>SUM($H$20:H342)</f>
        <v>5515222.5273771826</v>
      </c>
      <c r="K342" s="1287">
        <f>SUM($G$20:G342)</f>
        <v>3064750.0149212265</v>
      </c>
      <c r="L342" s="1288"/>
      <c r="N342" s="47">
        <f t="shared" si="123"/>
        <v>28</v>
      </c>
      <c r="O342" s="45">
        <f t="shared" si="116"/>
        <v>322</v>
      </c>
      <c r="P342" s="1265">
        <f t="shared" ref="P342:P380" si="127">EOMONTH(P341,1)</f>
        <v>55823</v>
      </c>
      <c r="Q342" s="1287">
        <f t="shared" ref="Q342:Q380" si="128">IF(P342=$O$8,$O$10,U341)</f>
        <v>0</v>
      </c>
      <c r="R342" s="1287">
        <f t="shared" ref="R342:R380" si="129">S342+T342</f>
        <v>0</v>
      </c>
      <c r="S342" s="1287">
        <f t="shared" ref="S342:S380" si="130">-IF(O342&lt;=$O$13,0,PPMT($O$14/12,O342-$O$13,$O$12*12,$O$10))</f>
        <v>0</v>
      </c>
      <c r="T342" s="1287">
        <f t="shared" ref="T342:T380" si="131">IF(O342&lt;=$O$13,$O$14/12*$O$10,-IPMT($O$14/12,O342-$O$13,$O$12*12,$O$10))</f>
        <v>0</v>
      </c>
      <c r="U342" s="1287">
        <f t="shared" si="117"/>
        <v>0</v>
      </c>
      <c r="V342" s="1287">
        <f>SUM($T$20:T342)</f>
        <v>0</v>
      </c>
      <c r="W342" s="1287">
        <f>SUM($S$20:S342)</f>
        <v>0</v>
      </c>
      <c r="X342" s="1288"/>
      <c r="Y342" s="1288"/>
      <c r="Z342" s="47">
        <f t="shared" si="124"/>
        <v>30</v>
      </c>
      <c r="AA342" s="45">
        <f t="shared" si="118"/>
        <v>322</v>
      </c>
      <c r="AB342" s="1265">
        <f t="shared" ref="AB342:AB380" si="132">EOMONTH(AB341,1)</f>
        <v>56553</v>
      </c>
      <c r="AC342" s="1287">
        <f t="shared" ref="AC342:AC380" si="133">IF(AB342=$AA$8,$AA$10,AG341)</f>
        <v>0</v>
      </c>
      <c r="AD342" s="1287">
        <f t="shared" ref="AD342:AD380" si="134">AE342+AF342</f>
        <v>0</v>
      </c>
      <c r="AE342" s="1287">
        <f t="shared" ref="AE342:AE380" si="135">-IF(AA342&lt;=$AA$13,0,PPMT($AA$14/12,AA342-$AA$13,$AA$12*12,$AA$10))</f>
        <v>0</v>
      </c>
      <c r="AF342" s="1287">
        <f t="shared" ref="AF342:AF380" si="136">IF(AA342&lt;=$AA$13,$AA$14/12*$AA$10,-IPMT($AA$14/12,AA342-$AA$13,$AA$12*12,$AA$10))</f>
        <v>0</v>
      </c>
      <c r="AG342" s="1287">
        <f t="shared" si="119"/>
        <v>0</v>
      </c>
      <c r="AH342" s="1287">
        <f>SUM($AF$20:AF342)</f>
        <v>0</v>
      </c>
      <c r="AI342" s="1287">
        <f>SUM($AE$20:AE342)</f>
        <v>0</v>
      </c>
    </row>
    <row r="343" spans="2:35">
      <c r="B343" s="47">
        <f t="shared" ref="B343:B380" si="137">ROUNDUP(C343/12,0)</f>
        <v>27</v>
      </c>
      <c r="C343" s="45">
        <f t="shared" ref="C343:C380" si="138">C342+1</f>
        <v>323</v>
      </c>
      <c r="D343" s="1265">
        <f t="shared" si="125"/>
        <v>55487</v>
      </c>
      <c r="E343" s="1287">
        <f t="shared" si="120"/>
        <v>1435249.9850787709</v>
      </c>
      <c r="F343" s="1287">
        <f t="shared" si="126"/>
        <v>26979.773631873853</v>
      </c>
      <c r="G343" s="1287">
        <f t="shared" si="121"/>
        <v>19803.523706479999</v>
      </c>
      <c r="H343" s="1287">
        <f t="shared" si="122"/>
        <v>7176.2499253938531</v>
      </c>
      <c r="I343" s="1287">
        <f t="shared" ref="I343:I380" si="139">E343-G343</f>
        <v>1415446.461372291</v>
      </c>
      <c r="J343" s="1287">
        <f>SUM($H$20:H343)</f>
        <v>5522398.7773025762</v>
      </c>
      <c r="K343" s="1287">
        <f>SUM($G$20:G343)</f>
        <v>3084553.5386277065</v>
      </c>
      <c r="L343" s="1288"/>
      <c r="N343" s="47">
        <f t="shared" si="123"/>
        <v>28</v>
      </c>
      <c r="O343" s="45">
        <f t="shared" ref="O343:O380" si="140">O342+1</f>
        <v>323</v>
      </c>
      <c r="P343" s="1265">
        <f t="shared" si="127"/>
        <v>55853</v>
      </c>
      <c r="Q343" s="1287">
        <f t="shared" si="128"/>
        <v>0</v>
      </c>
      <c r="R343" s="1287">
        <f t="shared" si="129"/>
        <v>0</v>
      </c>
      <c r="S343" s="1287">
        <f t="shared" si="130"/>
        <v>0</v>
      </c>
      <c r="T343" s="1287">
        <f t="shared" si="131"/>
        <v>0</v>
      </c>
      <c r="U343" s="1287">
        <f t="shared" ref="U343:U380" si="141">Q343-S343</f>
        <v>0</v>
      </c>
      <c r="V343" s="1287">
        <f>SUM($T$20:T343)</f>
        <v>0</v>
      </c>
      <c r="W343" s="1287">
        <f>SUM($S$20:S343)</f>
        <v>0</v>
      </c>
      <c r="X343" s="1288"/>
      <c r="Y343" s="1288"/>
      <c r="Z343" s="47">
        <f t="shared" si="124"/>
        <v>30</v>
      </c>
      <c r="AA343" s="45">
        <f t="shared" ref="AA343:AA380" si="142">AA342+1</f>
        <v>323</v>
      </c>
      <c r="AB343" s="1265">
        <f t="shared" si="132"/>
        <v>56583</v>
      </c>
      <c r="AC343" s="1287">
        <f t="shared" si="133"/>
        <v>0</v>
      </c>
      <c r="AD343" s="1287">
        <f t="shared" si="134"/>
        <v>0</v>
      </c>
      <c r="AE343" s="1287">
        <f t="shared" si="135"/>
        <v>0</v>
      </c>
      <c r="AF343" s="1287">
        <f t="shared" si="136"/>
        <v>0</v>
      </c>
      <c r="AG343" s="1287">
        <f t="shared" ref="AG343:AG380" si="143">AC343-AE343</f>
        <v>0</v>
      </c>
      <c r="AH343" s="1287">
        <f>SUM($AF$20:AF343)</f>
        <v>0</v>
      </c>
      <c r="AI343" s="1287">
        <f>SUM($AE$20:AE343)</f>
        <v>0</v>
      </c>
    </row>
    <row r="344" spans="2:35">
      <c r="B344" s="47">
        <f t="shared" si="137"/>
        <v>27</v>
      </c>
      <c r="C344" s="45">
        <f t="shared" si="138"/>
        <v>324</v>
      </c>
      <c r="D344" s="1265">
        <f t="shared" si="125"/>
        <v>55518</v>
      </c>
      <c r="E344" s="1287">
        <f t="shared" si="120"/>
        <v>1415446.461372291</v>
      </c>
      <c r="F344" s="1287">
        <f t="shared" si="126"/>
        <v>26979.773631873853</v>
      </c>
      <c r="G344" s="1287">
        <f t="shared" si="121"/>
        <v>19902.541325012397</v>
      </c>
      <c r="H344" s="1287">
        <f t="shared" si="122"/>
        <v>7077.2323068614551</v>
      </c>
      <c r="I344" s="1287">
        <f t="shared" si="139"/>
        <v>1395543.9200472785</v>
      </c>
      <c r="J344" s="1287">
        <f>SUM($H$20:H344)</f>
        <v>5529476.0096094375</v>
      </c>
      <c r="K344" s="1287">
        <f>SUM($G$20:G344)</f>
        <v>3104456.0799527187</v>
      </c>
      <c r="L344" s="1288"/>
      <c r="N344" s="47">
        <f t="shared" si="123"/>
        <v>28</v>
      </c>
      <c r="O344" s="45">
        <f t="shared" si="140"/>
        <v>324</v>
      </c>
      <c r="P344" s="1265">
        <f t="shared" si="127"/>
        <v>55884</v>
      </c>
      <c r="Q344" s="1287">
        <f t="shared" si="128"/>
        <v>0</v>
      </c>
      <c r="R344" s="1287">
        <f t="shared" si="129"/>
        <v>0</v>
      </c>
      <c r="S344" s="1287">
        <f t="shared" si="130"/>
        <v>0</v>
      </c>
      <c r="T344" s="1287">
        <f t="shared" si="131"/>
        <v>0</v>
      </c>
      <c r="U344" s="1287">
        <f t="shared" si="141"/>
        <v>0</v>
      </c>
      <c r="V344" s="1287">
        <f>SUM($T$20:T344)</f>
        <v>0</v>
      </c>
      <c r="W344" s="1287">
        <f>SUM($S$20:S344)</f>
        <v>0</v>
      </c>
      <c r="X344" s="1288"/>
      <c r="Y344" s="1288"/>
      <c r="Z344" s="47">
        <f t="shared" si="124"/>
        <v>30</v>
      </c>
      <c r="AA344" s="45">
        <f t="shared" si="142"/>
        <v>324</v>
      </c>
      <c r="AB344" s="1265">
        <f t="shared" si="132"/>
        <v>56614</v>
      </c>
      <c r="AC344" s="1287">
        <f t="shared" si="133"/>
        <v>0</v>
      </c>
      <c r="AD344" s="1287">
        <f t="shared" si="134"/>
        <v>0</v>
      </c>
      <c r="AE344" s="1287">
        <f t="shared" si="135"/>
        <v>0</v>
      </c>
      <c r="AF344" s="1287">
        <f t="shared" si="136"/>
        <v>0</v>
      </c>
      <c r="AG344" s="1287">
        <f t="shared" si="143"/>
        <v>0</v>
      </c>
      <c r="AH344" s="1287">
        <f>SUM($AF$20:AF344)</f>
        <v>0</v>
      </c>
      <c r="AI344" s="1287">
        <f>SUM($AE$20:AE344)</f>
        <v>0</v>
      </c>
    </row>
    <row r="345" spans="2:35">
      <c r="B345" s="47">
        <f t="shared" si="137"/>
        <v>28</v>
      </c>
      <c r="C345" s="45">
        <f t="shared" si="138"/>
        <v>325</v>
      </c>
      <c r="D345" s="1265">
        <f t="shared" si="125"/>
        <v>55549</v>
      </c>
      <c r="E345" s="1287">
        <f t="shared" si="120"/>
        <v>1395543.9200472785</v>
      </c>
      <c r="F345" s="1287">
        <f t="shared" si="126"/>
        <v>26979.773631873857</v>
      </c>
      <c r="G345" s="1287">
        <f t="shared" si="121"/>
        <v>20002.054031637465</v>
      </c>
      <c r="H345" s="1287">
        <f t="shared" si="122"/>
        <v>6977.7196002363926</v>
      </c>
      <c r="I345" s="1287">
        <f t="shared" si="139"/>
        <v>1375541.866015641</v>
      </c>
      <c r="J345" s="1287">
        <f>SUM($H$20:H345)</f>
        <v>5536453.7292096736</v>
      </c>
      <c r="K345" s="1287">
        <f>SUM($G$20:G345)</f>
        <v>3124458.1339843562</v>
      </c>
      <c r="L345" s="1288"/>
      <c r="N345" s="47">
        <f t="shared" si="123"/>
        <v>29</v>
      </c>
      <c r="O345" s="45">
        <f t="shared" si="140"/>
        <v>325</v>
      </c>
      <c r="P345" s="1265">
        <f t="shared" si="127"/>
        <v>55915</v>
      </c>
      <c r="Q345" s="1287">
        <f t="shared" si="128"/>
        <v>0</v>
      </c>
      <c r="R345" s="1287">
        <f t="shared" si="129"/>
        <v>0</v>
      </c>
      <c r="S345" s="1287">
        <f t="shared" si="130"/>
        <v>0</v>
      </c>
      <c r="T345" s="1287">
        <f t="shared" si="131"/>
        <v>0</v>
      </c>
      <c r="U345" s="1287">
        <f t="shared" si="141"/>
        <v>0</v>
      </c>
      <c r="V345" s="1287">
        <f>SUM($T$20:T345)</f>
        <v>0</v>
      </c>
      <c r="W345" s="1287">
        <f>SUM($S$20:S345)</f>
        <v>0</v>
      </c>
      <c r="X345" s="1288"/>
      <c r="Y345" s="1288"/>
      <c r="Z345" s="47">
        <f t="shared" si="124"/>
        <v>0</v>
      </c>
      <c r="AA345" s="45">
        <f t="shared" si="142"/>
        <v>325</v>
      </c>
      <c r="AB345" s="1265">
        <f t="shared" si="132"/>
        <v>56645</v>
      </c>
      <c r="AC345" s="1287">
        <f t="shared" si="133"/>
        <v>0</v>
      </c>
      <c r="AD345" s="1287">
        <f t="shared" si="134"/>
        <v>0</v>
      </c>
      <c r="AE345" s="1287">
        <f t="shared" si="135"/>
        <v>0</v>
      </c>
      <c r="AF345" s="1287">
        <f t="shared" si="136"/>
        <v>0</v>
      </c>
      <c r="AG345" s="1287">
        <f t="shared" si="143"/>
        <v>0</v>
      </c>
      <c r="AH345" s="1287">
        <f>SUM($AF$20:AF345)</f>
        <v>0</v>
      </c>
      <c r="AI345" s="1287">
        <f>SUM($AE$20:AE345)</f>
        <v>0</v>
      </c>
    </row>
    <row r="346" spans="2:35">
      <c r="B346" s="47">
        <f t="shared" si="137"/>
        <v>28</v>
      </c>
      <c r="C346" s="45">
        <f t="shared" si="138"/>
        <v>326</v>
      </c>
      <c r="D346" s="1265">
        <f t="shared" si="125"/>
        <v>55578</v>
      </c>
      <c r="E346" s="1287">
        <f t="shared" si="120"/>
        <v>1375541.866015641</v>
      </c>
      <c r="F346" s="1287">
        <f t="shared" si="126"/>
        <v>26979.773631873853</v>
      </c>
      <c r="G346" s="1287">
        <f t="shared" si="121"/>
        <v>20102.064301795646</v>
      </c>
      <c r="H346" s="1287">
        <f t="shared" si="122"/>
        <v>6877.7093300782053</v>
      </c>
      <c r="I346" s="1287">
        <f t="shared" si="139"/>
        <v>1355439.8017138455</v>
      </c>
      <c r="J346" s="1287">
        <f>SUM($H$20:H346)</f>
        <v>5543331.4385397518</v>
      </c>
      <c r="K346" s="1287">
        <f>SUM($G$20:G346)</f>
        <v>3144560.198286152</v>
      </c>
      <c r="L346" s="1288"/>
      <c r="N346" s="47">
        <f t="shared" si="123"/>
        <v>29</v>
      </c>
      <c r="O346" s="45">
        <f t="shared" si="140"/>
        <v>326</v>
      </c>
      <c r="P346" s="1265">
        <f t="shared" si="127"/>
        <v>55943</v>
      </c>
      <c r="Q346" s="1287">
        <f t="shared" si="128"/>
        <v>0</v>
      </c>
      <c r="R346" s="1287">
        <f t="shared" si="129"/>
        <v>0</v>
      </c>
      <c r="S346" s="1287">
        <f t="shared" si="130"/>
        <v>0</v>
      </c>
      <c r="T346" s="1287">
        <f t="shared" si="131"/>
        <v>0</v>
      </c>
      <c r="U346" s="1287">
        <f t="shared" si="141"/>
        <v>0</v>
      </c>
      <c r="V346" s="1287">
        <f>SUM($T$20:T346)</f>
        <v>0</v>
      </c>
      <c r="W346" s="1287">
        <f>SUM($S$20:S346)</f>
        <v>0</v>
      </c>
      <c r="X346" s="1288"/>
      <c r="Y346" s="1288"/>
      <c r="Z346" s="47">
        <f t="shared" si="124"/>
        <v>0</v>
      </c>
      <c r="AA346" s="45">
        <f t="shared" si="142"/>
        <v>326</v>
      </c>
      <c r="AB346" s="1265">
        <f t="shared" si="132"/>
        <v>56673</v>
      </c>
      <c r="AC346" s="1287">
        <f t="shared" si="133"/>
        <v>0</v>
      </c>
      <c r="AD346" s="1287">
        <f t="shared" si="134"/>
        <v>0</v>
      </c>
      <c r="AE346" s="1287">
        <f t="shared" si="135"/>
        <v>0</v>
      </c>
      <c r="AF346" s="1287">
        <f t="shared" si="136"/>
        <v>0</v>
      </c>
      <c r="AG346" s="1287">
        <f t="shared" si="143"/>
        <v>0</v>
      </c>
      <c r="AH346" s="1287">
        <f>SUM($AF$20:AF346)</f>
        <v>0</v>
      </c>
      <c r="AI346" s="1287">
        <f>SUM($AE$20:AE346)</f>
        <v>0</v>
      </c>
    </row>
    <row r="347" spans="2:35">
      <c r="B347" s="47">
        <f t="shared" si="137"/>
        <v>28</v>
      </c>
      <c r="C347" s="45">
        <f t="shared" si="138"/>
        <v>327</v>
      </c>
      <c r="D347" s="1265">
        <f t="shared" si="125"/>
        <v>55609</v>
      </c>
      <c r="E347" s="1287">
        <f t="shared" si="120"/>
        <v>1355439.8017138455</v>
      </c>
      <c r="F347" s="1287">
        <f t="shared" si="126"/>
        <v>26979.77363187385</v>
      </c>
      <c r="G347" s="1287">
        <f t="shared" si="121"/>
        <v>20202.574623304623</v>
      </c>
      <c r="H347" s="1287">
        <f t="shared" si="122"/>
        <v>6777.199008569226</v>
      </c>
      <c r="I347" s="1287">
        <f t="shared" si="139"/>
        <v>1335237.2270905408</v>
      </c>
      <c r="J347" s="1287">
        <f>SUM($H$20:H347)</f>
        <v>5550108.6375483209</v>
      </c>
      <c r="K347" s="1287">
        <f>SUM($G$20:G347)</f>
        <v>3164762.7729094564</v>
      </c>
      <c r="L347" s="1288"/>
      <c r="N347" s="47">
        <f t="shared" si="123"/>
        <v>29</v>
      </c>
      <c r="O347" s="45">
        <f t="shared" si="140"/>
        <v>327</v>
      </c>
      <c r="P347" s="1265">
        <f t="shared" si="127"/>
        <v>55974</v>
      </c>
      <c r="Q347" s="1287">
        <f t="shared" si="128"/>
        <v>0</v>
      </c>
      <c r="R347" s="1287">
        <f t="shared" si="129"/>
        <v>0</v>
      </c>
      <c r="S347" s="1287">
        <f t="shared" si="130"/>
        <v>0</v>
      </c>
      <c r="T347" s="1287">
        <f t="shared" si="131"/>
        <v>0</v>
      </c>
      <c r="U347" s="1287">
        <f t="shared" si="141"/>
        <v>0</v>
      </c>
      <c r="V347" s="1287">
        <f>SUM($T$20:T347)</f>
        <v>0</v>
      </c>
      <c r="W347" s="1287">
        <f>SUM($S$20:S347)</f>
        <v>0</v>
      </c>
      <c r="X347" s="1288"/>
      <c r="Y347" s="1288"/>
      <c r="Z347" s="47">
        <f t="shared" si="124"/>
        <v>0</v>
      </c>
      <c r="AA347" s="45">
        <f t="shared" si="142"/>
        <v>327</v>
      </c>
      <c r="AB347" s="1265">
        <f t="shared" si="132"/>
        <v>56704</v>
      </c>
      <c r="AC347" s="1287">
        <f t="shared" si="133"/>
        <v>0</v>
      </c>
      <c r="AD347" s="1287">
        <f t="shared" si="134"/>
        <v>0</v>
      </c>
      <c r="AE347" s="1287">
        <f t="shared" si="135"/>
        <v>0</v>
      </c>
      <c r="AF347" s="1287">
        <f t="shared" si="136"/>
        <v>0</v>
      </c>
      <c r="AG347" s="1287">
        <f t="shared" si="143"/>
        <v>0</v>
      </c>
      <c r="AH347" s="1287">
        <f>SUM($AF$20:AF347)</f>
        <v>0</v>
      </c>
      <c r="AI347" s="1287">
        <f>SUM($AE$20:AE347)</f>
        <v>0</v>
      </c>
    </row>
    <row r="348" spans="2:35">
      <c r="B348" s="47">
        <f t="shared" si="137"/>
        <v>28</v>
      </c>
      <c r="C348" s="45">
        <f t="shared" si="138"/>
        <v>328</v>
      </c>
      <c r="D348" s="1265">
        <f t="shared" si="125"/>
        <v>55639</v>
      </c>
      <c r="E348" s="1287">
        <f t="shared" si="120"/>
        <v>1335237.2270905408</v>
      </c>
      <c r="F348" s="1287">
        <f t="shared" si="126"/>
        <v>26979.773631873853</v>
      </c>
      <c r="G348" s="1287">
        <f t="shared" si="121"/>
        <v>20303.587496421151</v>
      </c>
      <c r="H348" s="1287">
        <f t="shared" si="122"/>
        <v>6676.1861354527027</v>
      </c>
      <c r="I348" s="1287">
        <f t="shared" si="139"/>
        <v>1314933.6395941197</v>
      </c>
      <c r="J348" s="1287">
        <f>SUM($H$20:H348)</f>
        <v>5556784.8236837732</v>
      </c>
      <c r="K348" s="1287">
        <f>SUM($G$20:G348)</f>
        <v>3185066.3604058777</v>
      </c>
      <c r="L348" s="1288"/>
      <c r="N348" s="47">
        <f t="shared" si="123"/>
        <v>29</v>
      </c>
      <c r="O348" s="45">
        <f t="shared" si="140"/>
        <v>328</v>
      </c>
      <c r="P348" s="1265">
        <f t="shared" si="127"/>
        <v>56004</v>
      </c>
      <c r="Q348" s="1287">
        <f t="shared" si="128"/>
        <v>0</v>
      </c>
      <c r="R348" s="1287">
        <f t="shared" si="129"/>
        <v>0</v>
      </c>
      <c r="S348" s="1287">
        <f t="shared" si="130"/>
        <v>0</v>
      </c>
      <c r="T348" s="1287">
        <f t="shared" si="131"/>
        <v>0</v>
      </c>
      <c r="U348" s="1287">
        <f t="shared" si="141"/>
        <v>0</v>
      </c>
      <c r="V348" s="1287">
        <f>SUM($T$20:T348)</f>
        <v>0</v>
      </c>
      <c r="W348" s="1287">
        <f>SUM($S$20:S348)</f>
        <v>0</v>
      </c>
      <c r="X348" s="1288"/>
      <c r="Y348" s="1288"/>
      <c r="Z348" s="47">
        <f t="shared" si="124"/>
        <v>0</v>
      </c>
      <c r="AA348" s="45">
        <f t="shared" si="142"/>
        <v>328</v>
      </c>
      <c r="AB348" s="1265">
        <f t="shared" si="132"/>
        <v>56734</v>
      </c>
      <c r="AC348" s="1287">
        <f t="shared" si="133"/>
        <v>0</v>
      </c>
      <c r="AD348" s="1287">
        <f t="shared" si="134"/>
        <v>0</v>
      </c>
      <c r="AE348" s="1287">
        <f t="shared" si="135"/>
        <v>0</v>
      </c>
      <c r="AF348" s="1287">
        <f t="shared" si="136"/>
        <v>0</v>
      </c>
      <c r="AG348" s="1287">
        <f t="shared" si="143"/>
        <v>0</v>
      </c>
      <c r="AH348" s="1287">
        <f>SUM($AF$20:AF348)</f>
        <v>0</v>
      </c>
      <c r="AI348" s="1287">
        <f>SUM($AE$20:AE348)</f>
        <v>0</v>
      </c>
    </row>
    <row r="349" spans="2:35">
      <c r="B349" s="47">
        <f t="shared" si="137"/>
        <v>28</v>
      </c>
      <c r="C349" s="45">
        <f t="shared" si="138"/>
        <v>329</v>
      </c>
      <c r="D349" s="1265">
        <f t="shared" si="125"/>
        <v>55670</v>
      </c>
      <c r="E349" s="1287">
        <f t="shared" si="120"/>
        <v>1314933.6395941197</v>
      </c>
      <c r="F349" s="1287">
        <f t="shared" si="126"/>
        <v>26979.773631873853</v>
      </c>
      <c r="G349" s="1287">
        <f t="shared" si="121"/>
        <v>20405.105433903256</v>
      </c>
      <c r="H349" s="1287">
        <f t="shared" si="122"/>
        <v>6574.6681979705972</v>
      </c>
      <c r="I349" s="1287">
        <f t="shared" si="139"/>
        <v>1294528.5341602166</v>
      </c>
      <c r="J349" s="1287">
        <f>SUM($H$20:H349)</f>
        <v>5563359.491881744</v>
      </c>
      <c r="K349" s="1287">
        <f>SUM($G$20:G349)</f>
        <v>3205471.4658397809</v>
      </c>
      <c r="L349" s="1288"/>
      <c r="N349" s="47">
        <f t="shared" si="123"/>
        <v>29</v>
      </c>
      <c r="O349" s="45">
        <f t="shared" si="140"/>
        <v>329</v>
      </c>
      <c r="P349" s="1265">
        <f t="shared" si="127"/>
        <v>56035</v>
      </c>
      <c r="Q349" s="1287">
        <f t="shared" si="128"/>
        <v>0</v>
      </c>
      <c r="R349" s="1287">
        <f t="shared" si="129"/>
        <v>0</v>
      </c>
      <c r="S349" s="1287">
        <f t="shared" si="130"/>
        <v>0</v>
      </c>
      <c r="T349" s="1287">
        <f t="shared" si="131"/>
        <v>0</v>
      </c>
      <c r="U349" s="1287">
        <f t="shared" si="141"/>
        <v>0</v>
      </c>
      <c r="V349" s="1287">
        <f>SUM($T$20:T349)</f>
        <v>0</v>
      </c>
      <c r="W349" s="1287">
        <f>SUM($S$20:S349)</f>
        <v>0</v>
      </c>
      <c r="X349" s="1288"/>
      <c r="Y349" s="1288"/>
      <c r="Z349" s="47">
        <f t="shared" si="124"/>
        <v>0</v>
      </c>
      <c r="AA349" s="45">
        <f t="shared" si="142"/>
        <v>329</v>
      </c>
      <c r="AB349" s="1265">
        <f t="shared" si="132"/>
        <v>56765</v>
      </c>
      <c r="AC349" s="1287">
        <f t="shared" si="133"/>
        <v>0</v>
      </c>
      <c r="AD349" s="1287">
        <f t="shared" si="134"/>
        <v>0</v>
      </c>
      <c r="AE349" s="1287">
        <f t="shared" si="135"/>
        <v>0</v>
      </c>
      <c r="AF349" s="1287">
        <f t="shared" si="136"/>
        <v>0</v>
      </c>
      <c r="AG349" s="1287">
        <f t="shared" si="143"/>
        <v>0</v>
      </c>
      <c r="AH349" s="1287">
        <f>SUM($AF$20:AF349)</f>
        <v>0</v>
      </c>
      <c r="AI349" s="1287">
        <f>SUM($AE$20:AE349)</f>
        <v>0</v>
      </c>
    </row>
    <row r="350" spans="2:35">
      <c r="B350" s="47">
        <f t="shared" si="137"/>
        <v>28</v>
      </c>
      <c r="C350" s="45">
        <f t="shared" si="138"/>
        <v>330</v>
      </c>
      <c r="D350" s="1265">
        <f t="shared" si="125"/>
        <v>55700</v>
      </c>
      <c r="E350" s="1287">
        <f t="shared" si="120"/>
        <v>1294528.5341602166</v>
      </c>
      <c r="F350" s="1287">
        <f t="shared" si="126"/>
        <v>26979.773631873857</v>
      </c>
      <c r="G350" s="1287">
        <f t="shared" si="121"/>
        <v>20507.130961072773</v>
      </c>
      <c r="H350" s="1287">
        <f t="shared" si="122"/>
        <v>6472.6426708010831</v>
      </c>
      <c r="I350" s="1287">
        <f t="shared" si="139"/>
        <v>1274021.4031991437</v>
      </c>
      <c r="J350" s="1287">
        <f>SUM($H$20:H350)</f>
        <v>5569832.1345525449</v>
      </c>
      <c r="K350" s="1287">
        <f>SUM($G$20:G350)</f>
        <v>3225978.5968008535</v>
      </c>
      <c r="L350" s="1288"/>
      <c r="N350" s="47">
        <f t="shared" si="123"/>
        <v>29</v>
      </c>
      <c r="O350" s="45">
        <f t="shared" si="140"/>
        <v>330</v>
      </c>
      <c r="P350" s="1265">
        <f t="shared" si="127"/>
        <v>56065</v>
      </c>
      <c r="Q350" s="1287">
        <f t="shared" si="128"/>
        <v>0</v>
      </c>
      <c r="R350" s="1287">
        <f t="shared" si="129"/>
        <v>0</v>
      </c>
      <c r="S350" s="1287">
        <f t="shared" si="130"/>
        <v>0</v>
      </c>
      <c r="T350" s="1287">
        <f t="shared" si="131"/>
        <v>0</v>
      </c>
      <c r="U350" s="1287">
        <f t="shared" si="141"/>
        <v>0</v>
      </c>
      <c r="V350" s="1287">
        <f>SUM($T$20:T350)</f>
        <v>0</v>
      </c>
      <c r="W350" s="1287">
        <f>SUM($S$20:S350)</f>
        <v>0</v>
      </c>
      <c r="X350" s="1288"/>
      <c r="Y350" s="1288"/>
      <c r="Z350" s="47">
        <f t="shared" si="124"/>
        <v>0</v>
      </c>
      <c r="AA350" s="45">
        <f t="shared" si="142"/>
        <v>330</v>
      </c>
      <c r="AB350" s="1265">
        <f t="shared" si="132"/>
        <v>56795</v>
      </c>
      <c r="AC350" s="1287">
        <f t="shared" si="133"/>
        <v>0</v>
      </c>
      <c r="AD350" s="1287">
        <f t="shared" si="134"/>
        <v>0</v>
      </c>
      <c r="AE350" s="1287">
        <f t="shared" si="135"/>
        <v>0</v>
      </c>
      <c r="AF350" s="1287">
        <f t="shared" si="136"/>
        <v>0</v>
      </c>
      <c r="AG350" s="1287">
        <f t="shared" si="143"/>
        <v>0</v>
      </c>
      <c r="AH350" s="1287">
        <f>SUM($AF$20:AF350)</f>
        <v>0</v>
      </c>
      <c r="AI350" s="1287">
        <f>SUM($AE$20:AE350)</f>
        <v>0</v>
      </c>
    </row>
    <row r="351" spans="2:35">
      <c r="B351" s="47">
        <f t="shared" si="137"/>
        <v>28</v>
      </c>
      <c r="C351" s="45">
        <f t="shared" si="138"/>
        <v>331</v>
      </c>
      <c r="D351" s="1265">
        <f t="shared" si="125"/>
        <v>55731</v>
      </c>
      <c r="E351" s="1287">
        <f t="shared" si="120"/>
        <v>1274021.4031991437</v>
      </c>
      <c r="F351" s="1287">
        <f t="shared" si="126"/>
        <v>26979.77363187385</v>
      </c>
      <c r="G351" s="1287">
        <f t="shared" si="121"/>
        <v>20609.666615878134</v>
      </c>
      <c r="H351" s="1287">
        <f t="shared" si="122"/>
        <v>6370.1070159957171</v>
      </c>
      <c r="I351" s="1287">
        <f t="shared" si="139"/>
        <v>1253411.7365832655</v>
      </c>
      <c r="J351" s="1287">
        <f>SUM($H$20:H351)</f>
        <v>5576202.2415685402</v>
      </c>
      <c r="K351" s="1287">
        <f>SUM($G$20:G351)</f>
        <v>3246588.2634167317</v>
      </c>
      <c r="L351" s="1288"/>
      <c r="N351" s="47">
        <f t="shared" si="123"/>
        <v>29</v>
      </c>
      <c r="O351" s="45">
        <f t="shared" si="140"/>
        <v>331</v>
      </c>
      <c r="P351" s="1265">
        <f t="shared" si="127"/>
        <v>56096</v>
      </c>
      <c r="Q351" s="1287">
        <f t="shared" si="128"/>
        <v>0</v>
      </c>
      <c r="R351" s="1287">
        <f t="shared" si="129"/>
        <v>0</v>
      </c>
      <c r="S351" s="1287">
        <f t="shared" si="130"/>
        <v>0</v>
      </c>
      <c r="T351" s="1287">
        <f t="shared" si="131"/>
        <v>0</v>
      </c>
      <c r="U351" s="1287">
        <f t="shared" si="141"/>
        <v>0</v>
      </c>
      <c r="V351" s="1287">
        <f>SUM($T$20:T351)</f>
        <v>0</v>
      </c>
      <c r="W351" s="1287">
        <f>SUM($S$20:S351)</f>
        <v>0</v>
      </c>
      <c r="X351" s="1288"/>
      <c r="Y351" s="1288"/>
      <c r="Z351" s="47">
        <f t="shared" si="124"/>
        <v>0</v>
      </c>
      <c r="AA351" s="45">
        <f t="shared" si="142"/>
        <v>331</v>
      </c>
      <c r="AB351" s="1265">
        <f t="shared" si="132"/>
        <v>56826</v>
      </c>
      <c r="AC351" s="1287">
        <f t="shared" si="133"/>
        <v>0</v>
      </c>
      <c r="AD351" s="1287">
        <f t="shared" si="134"/>
        <v>0</v>
      </c>
      <c r="AE351" s="1287">
        <f t="shared" si="135"/>
        <v>0</v>
      </c>
      <c r="AF351" s="1287">
        <f t="shared" si="136"/>
        <v>0</v>
      </c>
      <c r="AG351" s="1287">
        <f t="shared" si="143"/>
        <v>0</v>
      </c>
      <c r="AH351" s="1287">
        <f>SUM($AF$20:AF351)</f>
        <v>0</v>
      </c>
      <c r="AI351" s="1287">
        <f>SUM($AE$20:AE351)</f>
        <v>0</v>
      </c>
    </row>
    <row r="352" spans="2:35">
      <c r="B352" s="47">
        <f t="shared" si="137"/>
        <v>28</v>
      </c>
      <c r="C352" s="45">
        <f t="shared" si="138"/>
        <v>332</v>
      </c>
      <c r="D352" s="1265">
        <f t="shared" si="125"/>
        <v>55762</v>
      </c>
      <c r="E352" s="1287">
        <f t="shared" si="120"/>
        <v>1253411.7365832655</v>
      </c>
      <c r="F352" s="1287">
        <f t="shared" si="126"/>
        <v>26979.77363187385</v>
      </c>
      <c r="G352" s="1287">
        <f t="shared" si="121"/>
        <v>20712.714948957524</v>
      </c>
      <c r="H352" s="1287">
        <f t="shared" si="122"/>
        <v>6267.0586829163267</v>
      </c>
      <c r="I352" s="1287">
        <f t="shared" si="139"/>
        <v>1232699.0216343079</v>
      </c>
      <c r="J352" s="1287">
        <f>SUM($H$20:H352)</f>
        <v>5582469.3002514569</v>
      </c>
      <c r="K352" s="1287">
        <f>SUM($G$20:G352)</f>
        <v>3267300.9783656891</v>
      </c>
      <c r="L352" s="1288"/>
      <c r="N352" s="47">
        <f t="shared" si="123"/>
        <v>29</v>
      </c>
      <c r="O352" s="45">
        <f t="shared" si="140"/>
        <v>332</v>
      </c>
      <c r="P352" s="1265">
        <f t="shared" si="127"/>
        <v>56127</v>
      </c>
      <c r="Q352" s="1287">
        <f t="shared" si="128"/>
        <v>0</v>
      </c>
      <c r="R352" s="1287">
        <f t="shared" si="129"/>
        <v>0</v>
      </c>
      <c r="S352" s="1287">
        <f t="shared" si="130"/>
        <v>0</v>
      </c>
      <c r="T352" s="1287">
        <f t="shared" si="131"/>
        <v>0</v>
      </c>
      <c r="U352" s="1287">
        <f t="shared" si="141"/>
        <v>0</v>
      </c>
      <c r="V352" s="1287">
        <f>SUM($T$20:T352)</f>
        <v>0</v>
      </c>
      <c r="W352" s="1287">
        <f>SUM($S$20:S352)</f>
        <v>0</v>
      </c>
      <c r="X352" s="1288"/>
      <c r="Y352" s="1288"/>
      <c r="Z352" s="47">
        <f t="shared" si="124"/>
        <v>0</v>
      </c>
      <c r="AA352" s="45">
        <f t="shared" si="142"/>
        <v>332</v>
      </c>
      <c r="AB352" s="1265">
        <f t="shared" si="132"/>
        <v>56857</v>
      </c>
      <c r="AC352" s="1287">
        <f t="shared" si="133"/>
        <v>0</v>
      </c>
      <c r="AD352" s="1287">
        <f t="shared" si="134"/>
        <v>0</v>
      </c>
      <c r="AE352" s="1287">
        <f t="shared" si="135"/>
        <v>0</v>
      </c>
      <c r="AF352" s="1287">
        <f t="shared" si="136"/>
        <v>0</v>
      </c>
      <c r="AG352" s="1287">
        <f t="shared" si="143"/>
        <v>0</v>
      </c>
      <c r="AH352" s="1287">
        <f>SUM($AF$20:AF352)</f>
        <v>0</v>
      </c>
      <c r="AI352" s="1287">
        <f>SUM($AE$20:AE352)</f>
        <v>0</v>
      </c>
    </row>
    <row r="353" spans="2:35">
      <c r="B353" s="47">
        <f t="shared" si="137"/>
        <v>28</v>
      </c>
      <c r="C353" s="45">
        <f t="shared" si="138"/>
        <v>333</v>
      </c>
      <c r="D353" s="1265">
        <f t="shared" si="125"/>
        <v>55792</v>
      </c>
      <c r="E353" s="1287">
        <f t="shared" si="120"/>
        <v>1232699.0216343079</v>
      </c>
      <c r="F353" s="1287">
        <f t="shared" si="126"/>
        <v>26979.773631873853</v>
      </c>
      <c r="G353" s="1287">
        <f t="shared" si="121"/>
        <v>20816.278523702313</v>
      </c>
      <c r="H353" s="1287">
        <f t="shared" si="122"/>
        <v>6163.495108171539</v>
      </c>
      <c r="I353" s="1287">
        <f t="shared" si="139"/>
        <v>1211882.7431106055</v>
      </c>
      <c r="J353" s="1287">
        <f>SUM($H$20:H353)</f>
        <v>5588632.7953596283</v>
      </c>
      <c r="K353" s="1287">
        <f>SUM($G$20:G353)</f>
        <v>3288117.2568893912</v>
      </c>
      <c r="L353" s="1288"/>
      <c r="N353" s="47">
        <f t="shared" si="123"/>
        <v>29</v>
      </c>
      <c r="O353" s="45">
        <f t="shared" si="140"/>
        <v>333</v>
      </c>
      <c r="P353" s="1265">
        <f t="shared" si="127"/>
        <v>56157</v>
      </c>
      <c r="Q353" s="1287">
        <f t="shared" si="128"/>
        <v>0</v>
      </c>
      <c r="R353" s="1287">
        <f t="shared" si="129"/>
        <v>0</v>
      </c>
      <c r="S353" s="1287">
        <f t="shared" si="130"/>
        <v>0</v>
      </c>
      <c r="T353" s="1287">
        <f t="shared" si="131"/>
        <v>0</v>
      </c>
      <c r="U353" s="1287">
        <f t="shared" si="141"/>
        <v>0</v>
      </c>
      <c r="V353" s="1287">
        <f>SUM($T$20:T353)</f>
        <v>0</v>
      </c>
      <c r="W353" s="1287">
        <f>SUM($S$20:S353)</f>
        <v>0</v>
      </c>
      <c r="X353" s="1288"/>
      <c r="Y353" s="1288"/>
      <c r="Z353" s="47">
        <f t="shared" si="124"/>
        <v>0</v>
      </c>
      <c r="AA353" s="45">
        <f t="shared" si="142"/>
        <v>333</v>
      </c>
      <c r="AB353" s="1265">
        <f t="shared" si="132"/>
        <v>56887</v>
      </c>
      <c r="AC353" s="1287">
        <f t="shared" si="133"/>
        <v>0</v>
      </c>
      <c r="AD353" s="1287">
        <f t="shared" si="134"/>
        <v>0</v>
      </c>
      <c r="AE353" s="1287">
        <f t="shared" si="135"/>
        <v>0</v>
      </c>
      <c r="AF353" s="1287">
        <f t="shared" si="136"/>
        <v>0</v>
      </c>
      <c r="AG353" s="1287">
        <f t="shared" si="143"/>
        <v>0</v>
      </c>
      <c r="AH353" s="1287">
        <f>SUM($AF$20:AF353)</f>
        <v>0</v>
      </c>
      <c r="AI353" s="1287">
        <f>SUM($AE$20:AE353)</f>
        <v>0</v>
      </c>
    </row>
    <row r="354" spans="2:35">
      <c r="B354" s="47">
        <f t="shared" si="137"/>
        <v>28</v>
      </c>
      <c r="C354" s="45">
        <f t="shared" si="138"/>
        <v>334</v>
      </c>
      <c r="D354" s="1265">
        <f t="shared" si="125"/>
        <v>55823</v>
      </c>
      <c r="E354" s="1287">
        <f t="shared" si="120"/>
        <v>1211882.7431106055</v>
      </c>
      <c r="F354" s="1287">
        <f t="shared" si="126"/>
        <v>26979.77363187385</v>
      </c>
      <c r="G354" s="1287">
        <f t="shared" si="121"/>
        <v>20920.359916320824</v>
      </c>
      <c r="H354" s="1287">
        <f t="shared" si="122"/>
        <v>6059.4137155530261</v>
      </c>
      <c r="I354" s="1287">
        <f t="shared" si="139"/>
        <v>1190962.3831942847</v>
      </c>
      <c r="J354" s="1287">
        <f>SUM($H$20:H354)</f>
        <v>5594692.2090751817</v>
      </c>
      <c r="K354" s="1287">
        <f>SUM($G$20:G354)</f>
        <v>3309037.6168057122</v>
      </c>
      <c r="L354" s="1288"/>
      <c r="N354" s="47">
        <f t="shared" si="123"/>
        <v>29</v>
      </c>
      <c r="O354" s="45">
        <f t="shared" si="140"/>
        <v>334</v>
      </c>
      <c r="P354" s="1265">
        <f t="shared" si="127"/>
        <v>56188</v>
      </c>
      <c r="Q354" s="1287">
        <f t="shared" si="128"/>
        <v>0</v>
      </c>
      <c r="R354" s="1287">
        <f t="shared" si="129"/>
        <v>0</v>
      </c>
      <c r="S354" s="1287">
        <f t="shared" si="130"/>
        <v>0</v>
      </c>
      <c r="T354" s="1287">
        <f t="shared" si="131"/>
        <v>0</v>
      </c>
      <c r="U354" s="1287">
        <f t="shared" si="141"/>
        <v>0</v>
      </c>
      <c r="V354" s="1287">
        <f>SUM($T$20:T354)</f>
        <v>0</v>
      </c>
      <c r="W354" s="1287">
        <f>SUM($S$20:S354)</f>
        <v>0</v>
      </c>
      <c r="X354" s="1288"/>
      <c r="Y354" s="1288"/>
      <c r="Z354" s="47">
        <f t="shared" si="124"/>
        <v>0</v>
      </c>
      <c r="AA354" s="45">
        <f t="shared" si="142"/>
        <v>334</v>
      </c>
      <c r="AB354" s="1265">
        <f t="shared" si="132"/>
        <v>56918</v>
      </c>
      <c r="AC354" s="1287">
        <f t="shared" si="133"/>
        <v>0</v>
      </c>
      <c r="AD354" s="1287">
        <f t="shared" si="134"/>
        <v>0</v>
      </c>
      <c r="AE354" s="1287">
        <f t="shared" si="135"/>
        <v>0</v>
      </c>
      <c r="AF354" s="1287">
        <f t="shared" si="136"/>
        <v>0</v>
      </c>
      <c r="AG354" s="1287">
        <f t="shared" si="143"/>
        <v>0</v>
      </c>
      <c r="AH354" s="1287">
        <f>SUM($AF$20:AF354)</f>
        <v>0</v>
      </c>
      <c r="AI354" s="1287">
        <f>SUM($AE$20:AE354)</f>
        <v>0</v>
      </c>
    </row>
    <row r="355" spans="2:35">
      <c r="B355" s="47">
        <f t="shared" si="137"/>
        <v>28</v>
      </c>
      <c r="C355" s="45">
        <f t="shared" si="138"/>
        <v>335</v>
      </c>
      <c r="D355" s="1265">
        <f t="shared" si="125"/>
        <v>55853</v>
      </c>
      <c r="E355" s="1287">
        <f t="shared" si="120"/>
        <v>1190962.3831942847</v>
      </c>
      <c r="F355" s="1287">
        <f t="shared" si="126"/>
        <v>26979.773631873853</v>
      </c>
      <c r="G355" s="1287">
        <f t="shared" si="121"/>
        <v>21024.961715902431</v>
      </c>
      <c r="H355" s="1287">
        <f t="shared" si="122"/>
        <v>5954.8119159714242</v>
      </c>
      <c r="I355" s="1287">
        <f t="shared" si="139"/>
        <v>1169937.4214783823</v>
      </c>
      <c r="J355" s="1287">
        <f>SUM($H$20:H355)</f>
        <v>5600647.0209911531</v>
      </c>
      <c r="K355" s="1287">
        <f>SUM($G$20:G355)</f>
        <v>3330062.5785216144</v>
      </c>
      <c r="L355" s="1288"/>
      <c r="N355" s="47">
        <f t="shared" si="123"/>
        <v>29</v>
      </c>
      <c r="O355" s="45">
        <f t="shared" si="140"/>
        <v>335</v>
      </c>
      <c r="P355" s="1265">
        <f t="shared" si="127"/>
        <v>56218</v>
      </c>
      <c r="Q355" s="1287">
        <f t="shared" si="128"/>
        <v>0</v>
      </c>
      <c r="R355" s="1287">
        <f t="shared" si="129"/>
        <v>0</v>
      </c>
      <c r="S355" s="1287">
        <f t="shared" si="130"/>
        <v>0</v>
      </c>
      <c r="T355" s="1287">
        <f t="shared" si="131"/>
        <v>0</v>
      </c>
      <c r="U355" s="1287">
        <f t="shared" si="141"/>
        <v>0</v>
      </c>
      <c r="V355" s="1287">
        <f>SUM($T$20:T355)</f>
        <v>0</v>
      </c>
      <c r="W355" s="1287">
        <f>SUM($S$20:S355)</f>
        <v>0</v>
      </c>
      <c r="X355" s="1288"/>
      <c r="Y355" s="1288"/>
      <c r="Z355" s="47">
        <f t="shared" si="124"/>
        <v>0</v>
      </c>
      <c r="AA355" s="45">
        <f t="shared" si="142"/>
        <v>335</v>
      </c>
      <c r="AB355" s="1265">
        <f t="shared" si="132"/>
        <v>56948</v>
      </c>
      <c r="AC355" s="1287">
        <f t="shared" si="133"/>
        <v>0</v>
      </c>
      <c r="AD355" s="1287">
        <f t="shared" si="134"/>
        <v>0</v>
      </c>
      <c r="AE355" s="1287">
        <f t="shared" si="135"/>
        <v>0</v>
      </c>
      <c r="AF355" s="1287">
        <f t="shared" si="136"/>
        <v>0</v>
      </c>
      <c r="AG355" s="1287">
        <f t="shared" si="143"/>
        <v>0</v>
      </c>
      <c r="AH355" s="1287">
        <f>SUM($AF$20:AF355)</f>
        <v>0</v>
      </c>
      <c r="AI355" s="1287">
        <f>SUM($AE$20:AE355)</f>
        <v>0</v>
      </c>
    </row>
    <row r="356" spans="2:35">
      <c r="B356" s="47">
        <f t="shared" si="137"/>
        <v>28</v>
      </c>
      <c r="C356" s="45">
        <f t="shared" si="138"/>
        <v>336</v>
      </c>
      <c r="D356" s="1265">
        <f t="shared" si="125"/>
        <v>55884</v>
      </c>
      <c r="E356" s="1287">
        <f t="shared" si="120"/>
        <v>1169937.4214783823</v>
      </c>
      <c r="F356" s="1287">
        <f t="shared" si="126"/>
        <v>26979.773631873853</v>
      </c>
      <c r="G356" s="1287">
        <f t="shared" si="121"/>
        <v>21130.08652448194</v>
      </c>
      <c r="H356" s="1287">
        <f t="shared" si="122"/>
        <v>5849.6871073919119</v>
      </c>
      <c r="I356" s="1287">
        <f t="shared" si="139"/>
        <v>1148807.3349539004</v>
      </c>
      <c r="J356" s="1287">
        <f>SUM($H$20:H356)</f>
        <v>5606496.7080985447</v>
      </c>
      <c r="K356" s="1287">
        <f>SUM($G$20:G356)</f>
        <v>3351192.6650460963</v>
      </c>
      <c r="L356" s="1288"/>
      <c r="N356" s="47">
        <f t="shared" si="123"/>
        <v>29</v>
      </c>
      <c r="O356" s="45">
        <f t="shared" si="140"/>
        <v>336</v>
      </c>
      <c r="P356" s="1265">
        <f t="shared" si="127"/>
        <v>56249</v>
      </c>
      <c r="Q356" s="1287">
        <f t="shared" si="128"/>
        <v>0</v>
      </c>
      <c r="R356" s="1287">
        <f t="shared" si="129"/>
        <v>0</v>
      </c>
      <c r="S356" s="1287">
        <f t="shared" si="130"/>
        <v>0</v>
      </c>
      <c r="T356" s="1287">
        <f t="shared" si="131"/>
        <v>0</v>
      </c>
      <c r="U356" s="1287">
        <f t="shared" si="141"/>
        <v>0</v>
      </c>
      <c r="V356" s="1287">
        <f>SUM($T$20:T356)</f>
        <v>0</v>
      </c>
      <c r="W356" s="1287">
        <f>SUM($S$20:S356)</f>
        <v>0</v>
      </c>
      <c r="X356" s="1288"/>
      <c r="Y356" s="1288"/>
      <c r="Z356" s="47">
        <f t="shared" si="124"/>
        <v>0</v>
      </c>
      <c r="AA356" s="45">
        <f t="shared" si="142"/>
        <v>336</v>
      </c>
      <c r="AB356" s="1265">
        <f t="shared" si="132"/>
        <v>56979</v>
      </c>
      <c r="AC356" s="1287">
        <f t="shared" si="133"/>
        <v>0</v>
      </c>
      <c r="AD356" s="1287">
        <f t="shared" si="134"/>
        <v>0</v>
      </c>
      <c r="AE356" s="1287">
        <f t="shared" si="135"/>
        <v>0</v>
      </c>
      <c r="AF356" s="1287">
        <f t="shared" si="136"/>
        <v>0</v>
      </c>
      <c r="AG356" s="1287">
        <f t="shared" si="143"/>
        <v>0</v>
      </c>
      <c r="AH356" s="1287">
        <f>SUM($AF$20:AF356)</f>
        <v>0</v>
      </c>
      <c r="AI356" s="1287">
        <f>SUM($AE$20:AE356)</f>
        <v>0</v>
      </c>
    </row>
    <row r="357" spans="2:35">
      <c r="B357" s="47">
        <f t="shared" si="137"/>
        <v>29</v>
      </c>
      <c r="C357" s="45">
        <f t="shared" si="138"/>
        <v>337</v>
      </c>
      <c r="D357" s="1265">
        <f t="shared" si="125"/>
        <v>55915</v>
      </c>
      <c r="E357" s="1287">
        <f t="shared" si="120"/>
        <v>1148807.3349539004</v>
      </c>
      <c r="F357" s="1287">
        <f t="shared" si="126"/>
        <v>26979.773631873853</v>
      </c>
      <c r="G357" s="1287">
        <f t="shared" si="121"/>
        <v>21235.736957104349</v>
      </c>
      <c r="H357" s="1287">
        <f t="shared" si="122"/>
        <v>5744.0366747695025</v>
      </c>
      <c r="I357" s="1287">
        <f t="shared" si="139"/>
        <v>1127571.597996796</v>
      </c>
      <c r="J357" s="1287">
        <f>SUM($H$20:H357)</f>
        <v>5612240.7447733143</v>
      </c>
      <c r="K357" s="1287">
        <f>SUM($G$20:G357)</f>
        <v>3372428.4020032007</v>
      </c>
      <c r="L357" s="1288"/>
      <c r="N357" s="47">
        <f t="shared" si="123"/>
        <v>30</v>
      </c>
      <c r="O357" s="45">
        <f t="shared" si="140"/>
        <v>337</v>
      </c>
      <c r="P357" s="1265">
        <f t="shared" si="127"/>
        <v>56280</v>
      </c>
      <c r="Q357" s="1287">
        <f t="shared" si="128"/>
        <v>0</v>
      </c>
      <c r="R357" s="1287">
        <f t="shared" si="129"/>
        <v>0</v>
      </c>
      <c r="S357" s="1287">
        <f t="shared" si="130"/>
        <v>0</v>
      </c>
      <c r="T357" s="1287">
        <f t="shared" si="131"/>
        <v>0</v>
      </c>
      <c r="U357" s="1287">
        <f t="shared" si="141"/>
        <v>0</v>
      </c>
      <c r="V357" s="1287">
        <f>SUM($T$20:T357)</f>
        <v>0</v>
      </c>
      <c r="W357" s="1287">
        <f>SUM($S$20:S357)</f>
        <v>0</v>
      </c>
      <c r="X357" s="1288"/>
      <c r="Y357" s="1288"/>
      <c r="Z357" s="47">
        <f t="shared" si="124"/>
        <v>0</v>
      </c>
      <c r="AA357" s="45">
        <f t="shared" si="142"/>
        <v>337</v>
      </c>
      <c r="AB357" s="1265">
        <f t="shared" si="132"/>
        <v>57010</v>
      </c>
      <c r="AC357" s="1287">
        <f t="shared" si="133"/>
        <v>0</v>
      </c>
      <c r="AD357" s="1287">
        <f t="shared" si="134"/>
        <v>0</v>
      </c>
      <c r="AE357" s="1287">
        <f t="shared" si="135"/>
        <v>0</v>
      </c>
      <c r="AF357" s="1287">
        <f t="shared" si="136"/>
        <v>0</v>
      </c>
      <c r="AG357" s="1287">
        <f t="shared" si="143"/>
        <v>0</v>
      </c>
      <c r="AH357" s="1287">
        <f>SUM($AF$20:AF357)</f>
        <v>0</v>
      </c>
      <c r="AI357" s="1287">
        <f>SUM($AE$20:AE357)</f>
        <v>0</v>
      </c>
    </row>
    <row r="358" spans="2:35">
      <c r="B358" s="47">
        <f t="shared" si="137"/>
        <v>29</v>
      </c>
      <c r="C358" s="45">
        <f t="shared" si="138"/>
        <v>338</v>
      </c>
      <c r="D358" s="1265">
        <f t="shared" si="125"/>
        <v>55943</v>
      </c>
      <c r="E358" s="1287">
        <f t="shared" si="120"/>
        <v>1127571.597996796</v>
      </c>
      <c r="F358" s="1287">
        <f t="shared" si="126"/>
        <v>26979.773631873853</v>
      </c>
      <c r="G358" s="1287">
        <f t="shared" si="121"/>
        <v>21341.915641889875</v>
      </c>
      <c r="H358" s="1287">
        <f t="shared" si="122"/>
        <v>5637.8579899839806</v>
      </c>
      <c r="I358" s="1287">
        <f t="shared" si="139"/>
        <v>1106229.6823549061</v>
      </c>
      <c r="J358" s="1287">
        <f>SUM($H$20:H358)</f>
        <v>5617878.602763298</v>
      </c>
      <c r="K358" s="1287">
        <f>SUM($G$20:G358)</f>
        <v>3393770.3176450906</v>
      </c>
      <c r="L358" s="1288"/>
      <c r="N358" s="47">
        <f t="shared" si="123"/>
        <v>30</v>
      </c>
      <c r="O358" s="45">
        <f t="shared" si="140"/>
        <v>338</v>
      </c>
      <c r="P358" s="1265">
        <f t="shared" si="127"/>
        <v>56308</v>
      </c>
      <c r="Q358" s="1287">
        <f t="shared" si="128"/>
        <v>0</v>
      </c>
      <c r="R358" s="1287">
        <f t="shared" si="129"/>
        <v>0</v>
      </c>
      <c r="S358" s="1287">
        <f t="shared" si="130"/>
        <v>0</v>
      </c>
      <c r="T358" s="1287">
        <f t="shared" si="131"/>
        <v>0</v>
      </c>
      <c r="U358" s="1287">
        <f t="shared" si="141"/>
        <v>0</v>
      </c>
      <c r="V358" s="1287">
        <f>SUM($T$20:T358)</f>
        <v>0</v>
      </c>
      <c r="W358" s="1287">
        <f>SUM($S$20:S358)</f>
        <v>0</v>
      </c>
      <c r="X358" s="1288"/>
      <c r="Y358" s="1288"/>
      <c r="Z358" s="47">
        <f t="shared" si="124"/>
        <v>0</v>
      </c>
      <c r="AA358" s="45">
        <f t="shared" si="142"/>
        <v>338</v>
      </c>
      <c r="AB358" s="1265">
        <f t="shared" si="132"/>
        <v>57039</v>
      </c>
      <c r="AC358" s="1287">
        <f t="shared" si="133"/>
        <v>0</v>
      </c>
      <c r="AD358" s="1287">
        <f t="shared" si="134"/>
        <v>0</v>
      </c>
      <c r="AE358" s="1287">
        <f t="shared" si="135"/>
        <v>0</v>
      </c>
      <c r="AF358" s="1287">
        <f t="shared" si="136"/>
        <v>0</v>
      </c>
      <c r="AG358" s="1287">
        <f t="shared" si="143"/>
        <v>0</v>
      </c>
      <c r="AH358" s="1287">
        <f>SUM($AF$20:AF358)</f>
        <v>0</v>
      </c>
      <c r="AI358" s="1287">
        <f>SUM($AE$20:AE358)</f>
        <v>0</v>
      </c>
    </row>
    <row r="359" spans="2:35">
      <c r="B359" s="47">
        <f t="shared" si="137"/>
        <v>29</v>
      </c>
      <c r="C359" s="45">
        <f t="shared" si="138"/>
        <v>339</v>
      </c>
      <c r="D359" s="1265">
        <f t="shared" si="125"/>
        <v>55974</v>
      </c>
      <c r="E359" s="1287">
        <f t="shared" si="120"/>
        <v>1106229.6823549061</v>
      </c>
      <c r="F359" s="1287">
        <f t="shared" si="126"/>
        <v>26979.773631873857</v>
      </c>
      <c r="G359" s="1287">
        <f t="shared" si="121"/>
        <v>21448.625220099326</v>
      </c>
      <c r="H359" s="1287">
        <f t="shared" si="122"/>
        <v>5531.1484117745304</v>
      </c>
      <c r="I359" s="1287">
        <f t="shared" si="139"/>
        <v>1084781.0571348069</v>
      </c>
      <c r="J359" s="1287">
        <f>SUM($H$20:H359)</f>
        <v>5623409.751175072</v>
      </c>
      <c r="K359" s="1287">
        <f>SUM($G$20:G359)</f>
        <v>3415218.9428651901</v>
      </c>
      <c r="L359" s="1288"/>
      <c r="N359" s="47">
        <f t="shared" si="123"/>
        <v>30</v>
      </c>
      <c r="O359" s="45">
        <f t="shared" si="140"/>
        <v>339</v>
      </c>
      <c r="P359" s="1265">
        <f t="shared" si="127"/>
        <v>56339</v>
      </c>
      <c r="Q359" s="1287">
        <f t="shared" si="128"/>
        <v>0</v>
      </c>
      <c r="R359" s="1287">
        <f t="shared" si="129"/>
        <v>0</v>
      </c>
      <c r="S359" s="1287">
        <f t="shared" si="130"/>
        <v>0</v>
      </c>
      <c r="T359" s="1287">
        <f t="shared" si="131"/>
        <v>0</v>
      </c>
      <c r="U359" s="1287">
        <f t="shared" si="141"/>
        <v>0</v>
      </c>
      <c r="V359" s="1287">
        <f>SUM($T$20:T359)</f>
        <v>0</v>
      </c>
      <c r="W359" s="1287">
        <f>SUM($S$20:S359)</f>
        <v>0</v>
      </c>
      <c r="X359" s="1288"/>
      <c r="Y359" s="1288"/>
      <c r="Z359" s="47">
        <f t="shared" si="124"/>
        <v>0</v>
      </c>
      <c r="AA359" s="45">
        <f t="shared" si="142"/>
        <v>339</v>
      </c>
      <c r="AB359" s="1265">
        <f t="shared" si="132"/>
        <v>57070</v>
      </c>
      <c r="AC359" s="1287">
        <f t="shared" si="133"/>
        <v>0</v>
      </c>
      <c r="AD359" s="1287">
        <f t="shared" si="134"/>
        <v>0</v>
      </c>
      <c r="AE359" s="1287">
        <f t="shared" si="135"/>
        <v>0</v>
      </c>
      <c r="AF359" s="1287">
        <f t="shared" si="136"/>
        <v>0</v>
      </c>
      <c r="AG359" s="1287">
        <f t="shared" si="143"/>
        <v>0</v>
      </c>
      <c r="AH359" s="1287">
        <f>SUM($AF$20:AF359)</f>
        <v>0</v>
      </c>
      <c r="AI359" s="1287">
        <f>SUM($AE$20:AE359)</f>
        <v>0</v>
      </c>
    </row>
    <row r="360" spans="2:35">
      <c r="B360" s="47">
        <f t="shared" si="137"/>
        <v>29</v>
      </c>
      <c r="C360" s="45">
        <f t="shared" si="138"/>
        <v>340</v>
      </c>
      <c r="D360" s="1265">
        <f t="shared" si="125"/>
        <v>56004</v>
      </c>
      <c r="E360" s="1287">
        <f t="shared" si="120"/>
        <v>1084781.0571348069</v>
      </c>
      <c r="F360" s="1287">
        <f t="shared" si="126"/>
        <v>26979.773631873853</v>
      </c>
      <c r="G360" s="1287">
        <f t="shared" si="121"/>
        <v>21555.868346199819</v>
      </c>
      <c r="H360" s="1287">
        <f t="shared" si="122"/>
        <v>5423.9052856740345</v>
      </c>
      <c r="I360" s="1287">
        <f t="shared" si="139"/>
        <v>1063225.188788607</v>
      </c>
      <c r="J360" s="1287">
        <f>SUM($H$20:H360)</f>
        <v>5628833.6564607462</v>
      </c>
      <c r="K360" s="1287">
        <f>SUM($G$20:G360)</f>
        <v>3436774.81121139</v>
      </c>
      <c r="L360" s="1288"/>
      <c r="N360" s="47">
        <f t="shared" si="123"/>
        <v>30</v>
      </c>
      <c r="O360" s="45">
        <f t="shared" si="140"/>
        <v>340</v>
      </c>
      <c r="P360" s="1265">
        <f t="shared" si="127"/>
        <v>56369</v>
      </c>
      <c r="Q360" s="1287">
        <f t="shared" si="128"/>
        <v>0</v>
      </c>
      <c r="R360" s="1287">
        <f t="shared" si="129"/>
        <v>0</v>
      </c>
      <c r="S360" s="1287">
        <f t="shared" si="130"/>
        <v>0</v>
      </c>
      <c r="T360" s="1287">
        <f t="shared" si="131"/>
        <v>0</v>
      </c>
      <c r="U360" s="1287">
        <f t="shared" si="141"/>
        <v>0</v>
      </c>
      <c r="V360" s="1287">
        <f>SUM($T$20:T360)</f>
        <v>0</v>
      </c>
      <c r="W360" s="1287">
        <f>SUM($S$20:S360)</f>
        <v>0</v>
      </c>
      <c r="X360" s="1288"/>
      <c r="Y360" s="1288"/>
      <c r="Z360" s="47">
        <f t="shared" si="124"/>
        <v>0</v>
      </c>
      <c r="AA360" s="45">
        <f t="shared" si="142"/>
        <v>340</v>
      </c>
      <c r="AB360" s="1265">
        <f t="shared" si="132"/>
        <v>57100</v>
      </c>
      <c r="AC360" s="1287">
        <f t="shared" si="133"/>
        <v>0</v>
      </c>
      <c r="AD360" s="1287">
        <f t="shared" si="134"/>
        <v>0</v>
      </c>
      <c r="AE360" s="1287">
        <f t="shared" si="135"/>
        <v>0</v>
      </c>
      <c r="AF360" s="1287">
        <f t="shared" si="136"/>
        <v>0</v>
      </c>
      <c r="AG360" s="1287">
        <f t="shared" si="143"/>
        <v>0</v>
      </c>
      <c r="AH360" s="1287">
        <f>SUM($AF$20:AF360)</f>
        <v>0</v>
      </c>
      <c r="AI360" s="1287">
        <f>SUM($AE$20:AE360)</f>
        <v>0</v>
      </c>
    </row>
    <row r="361" spans="2:35">
      <c r="B361" s="47">
        <f t="shared" si="137"/>
        <v>29</v>
      </c>
      <c r="C361" s="45">
        <f t="shared" si="138"/>
        <v>341</v>
      </c>
      <c r="D361" s="1265">
        <f t="shared" si="125"/>
        <v>56035</v>
      </c>
      <c r="E361" s="1287">
        <f t="shared" si="120"/>
        <v>1063225.188788607</v>
      </c>
      <c r="F361" s="1287">
        <f t="shared" si="126"/>
        <v>26979.773631873853</v>
      </c>
      <c r="G361" s="1287">
        <f t="shared" si="121"/>
        <v>21663.647687930817</v>
      </c>
      <c r="H361" s="1287">
        <f t="shared" si="122"/>
        <v>5316.1259439430351</v>
      </c>
      <c r="I361" s="1287">
        <f t="shared" si="139"/>
        <v>1041561.5411006762</v>
      </c>
      <c r="J361" s="1287">
        <f>SUM($H$20:H361)</f>
        <v>5634149.7824046891</v>
      </c>
      <c r="K361" s="1287">
        <f>SUM($G$20:G361)</f>
        <v>3458438.4588993206</v>
      </c>
      <c r="L361" s="1288"/>
      <c r="N361" s="47">
        <f t="shared" si="123"/>
        <v>30</v>
      </c>
      <c r="O361" s="45">
        <f t="shared" si="140"/>
        <v>341</v>
      </c>
      <c r="P361" s="1265">
        <f t="shared" si="127"/>
        <v>56400</v>
      </c>
      <c r="Q361" s="1287">
        <f t="shared" si="128"/>
        <v>0</v>
      </c>
      <c r="R361" s="1287">
        <f t="shared" si="129"/>
        <v>0</v>
      </c>
      <c r="S361" s="1287">
        <f t="shared" si="130"/>
        <v>0</v>
      </c>
      <c r="T361" s="1287">
        <f t="shared" si="131"/>
        <v>0</v>
      </c>
      <c r="U361" s="1287">
        <f t="shared" si="141"/>
        <v>0</v>
      </c>
      <c r="V361" s="1287">
        <f>SUM($T$20:T361)</f>
        <v>0</v>
      </c>
      <c r="W361" s="1287">
        <f>SUM($S$20:S361)</f>
        <v>0</v>
      </c>
      <c r="X361" s="1288"/>
      <c r="Y361" s="1288"/>
      <c r="Z361" s="47">
        <f t="shared" si="124"/>
        <v>0</v>
      </c>
      <c r="AA361" s="45">
        <f t="shared" si="142"/>
        <v>341</v>
      </c>
      <c r="AB361" s="1265">
        <f t="shared" si="132"/>
        <v>57131</v>
      </c>
      <c r="AC361" s="1287">
        <f t="shared" si="133"/>
        <v>0</v>
      </c>
      <c r="AD361" s="1287">
        <f t="shared" si="134"/>
        <v>0</v>
      </c>
      <c r="AE361" s="1287">
        <f t="shared" si="135"/>
        <v>0</v>
      </c>
      <c r="AF361" s="1287">
        <f t="shared" si="136"/>
        <v>0</v>
      </c>
      <c r="AG361" s="1287">
        <f t="shared" si="143"/>
        <v>0</v>
      </c>
      <c r="AH361" s="1287">
        <f>SUM($AF$20:AF361)</f>
        <v>0</v>
      </c>
      <c r="AI361" s="1287">
        <f>SUM($AE$20:AE361)</f>
        <v>0</v>
      </c>
    </row>
    <row r="362" spans="2:35">
      <c r="B362" s="47">
        <f t="shared" si="137"/>
        <v>29</v>
      </c>
      <c r="C362" s="45">
        <f t="shared" si="138"/>
        <v>342</v>
      </c>
      <c r="D362" s="1265">
        <f t="shared" si="125"/>
        <v>56065</v>
      </c>
      <c r="E362" s="1287">
        <f t="shared" si="120"/>
        <v>1041561.5411006762</v>
      </c>
      <c r="F362" s="1287">
        <f t="shared" si="126"/>
        <v>26979.773631873853</v>
      </c>
      <c r="G362" s="1287">
        <f t="shared" si="121"/>
        <v>21771.965926370471</v>
      </c>
      <c r="H362" s="1287">
        <f t="shared" si="122"/>
        <v>5207.8077055033809</v>
      </c>
      <c r="I362" s="1287">
        <f t="shared" si="139"/>
        <v>1019789.5751743057</v>
      </c>
      <c r="J362" s="1287">
        <f>SUM($H$20:H362)</f>
        <v>5639357.5901101921</v>
      </c>
      <c r="K362" s="1287">
        <f>SUM($G$20:G362)</f>
        <v>3480210.4248256912</v>
      </c>
      <c r="L362" s="1288"/>
      <c r="N362" s="47">
        <f t="shared" si="123"/>
        <v>30</v>
      </c>
      <c r="O362" s="45">
        <f t="shared" si="140"/>
        <v>342</v>
      </c>
      <c r="P362" s="1265">
        <f t="shared" si="127"/>
        <v>56430</v>
      </c>
      <c r="Q362" s="1287">
        <f t="shared" si="128"/>
        <v>0</v>
      </c>
      <c r="R362" s="1287">
        <f t="shared" si="129"/>
        <v>0</v>
      </c>
      <c r="S362" s="1287">
        <f t="shared" si="130"/>
        <v>0</v>
      </c>
      <c r="T362" s="1287">
        <f t="shared" si="131"/>
        <v>0</v>
      </c>
      <c r="U362" s="1287">
        <f t="shared" si="141"/>
        <v>0</v>
      </c>
      <c r="V362" s="1287">
        <f>SUM($T$20:T362)</f>
        <v>0</v>
      </c>
      <c r="W362" s="1287">
        <f>SUM($S$20:S362)</f>
        <v>0</v>
      </c>
      <c r="X362" s="1288"/>
      <c r="Y362" s="1288"/>
      <c r="Z362" s="47">
        <f t="shared" si="124"/>
        <v>0</v>
      </c>
      <c r="AA362" s="45">
        <f t="shared" si="142"/>
        <v>342</v>
      </c>
      <c r="AB362" s="1265">
        <f t="shared" si="132"/>
        <v>57161</v>
      </c>
      <c r="AC362" s="1287">
        <f t="shared" si="133"/>
        <v>0</v>
      </c>
      <c r="AD362" s="1287">
        <f t="shared" si="134"/>
        <v>0</v>
      </c>
      <c r="AE362" s="1287">
        <f t="shared" si="135"/>
        <v>0</v>
      </c>
      <c r="AF362" s="1287">
        <f t="shared" si="136"/>
        <v>0</v>
      </c>
      <c r="AG362" s="1287">
        <f t="shared" si="143"/>
        <v>0</v>
      </c>
      <c r="AH362" s="1287">
        <f>SUM($AF$20:AF362)</f>
        <v>0</v>
      </c>
      <c r="AI362" s="1287">
        <f>SUM($AE$20:AE362)</f>
        <v>0</v>
      </c>
    </row>
    <row r="363" spans="2:35">
      <c r="B363" s="47">
        <f t="shared" si="137"/>
        <v>29</v>
      </c>
      <c r="C363" s="45">
        <f t="shared" si="138"/>
        <v>343</v>
      </c>
      <c r="D363" s="1265">
        <f t="shared" si="125"/>
        <v>56096</v>
      </c>
      <c r="E363" s="1287">
        <f t="shared" si="120"/>
        <v>1019789.5751743057</v>
      </c>
      <c r="F363" s="1287">
        <f t="shared" si="126"/>
        <v>26979.773631873853</v>
      </c>
      <c r="G363" s="1287">
        <f t="shared" si="121"/>
        <v>21880.825756002327</v>
      </c>
      <c r="H363" s="1287">
        <f t="shared" si="122"/>
        <v>5098.9478758715286</v>
      </c>
      <c r="I363" s="1287">
        <f t="shared" si="139"/>
        <v>997908.74941830337</v>
      </c>
      <c r="J363" s="1287">
        <f>SUM($H$20:H363)</f>
        <v>5644456.5379860634</v>
      </c>
      <c r="K363" s="1287">
        <f>SUM($G$20:G363)</f>
        <v>3502091.2505816934</v>
      </c>
      <c r="L363" s="1288"/>
      <c r="N363" s="47">
        <f t="shared" si="123"/>
        <v>30</v>
      </c>
      <c r="O363" s="45">
        <f t="shared" si="140"/>
        <v>343</v>
      </c>
      <c r="P363" s="1265">
        <f t="shared" si="127"/>
        <v>56461</v>
      </c>
      <c r="Q363" s="1287">
        <f t="shared" si="128"/>
        <v>0</v>
      </c>
      <c r="R363" s="1287">
        <f t="shared" si="129"/>
        <v>0</v>
      </c>
      <c r="S363" s="1287">
        <f t="shared" si="130"/>
        <v>0</v>
      </c>
      <c r="T363" s="1287">
        <f t="shared" si="131"/>
        <v>0</v>
      </c>
      <c r="U363" s="1287">
        <f t="shared" si="141"/>
        <v>0</v>
      </c>
      <c r="V363" s="1287">
        <f>SUM($T$20:T363)</f>
        <v>0</v>
      </c>
      <c r="W363" s="1287">
        <f>SUM($S$20:S363)</f>
        <v>0</v>
      </c>
      <c r="X363" s="1288"/>
      <c r="Y363" s="1288"/>
      <c r="Z363" s="47">
        <f t="shared" si="124"/>
        <v>0</v>
      </c>
      <c r="AA363" s="45">
        <f t="shared" si="142"/>
        <v>343</v>
      </c>
      <c r="AB363" s="1265">
        <f t="shared" si="132"/>
        <v>57192</v>
      </c>
      <c r="AC363" s="1287">
        <f t="shared" si="133"/>
        <v>0</v>
      </c>
      <c r="AD363" s="1287">
        <f t="shared" si="134"/>
        <v>0</v>
      </c>
      <c r="AE363" s="1287">
        <f t="shared" si="135"/>
        <v>0</v>
      </c>
      <c r="AF363" s="1287">
        <f t="shared" si="136"/>
        <v>0</v>
      </c>
      <c r="AG363" s="1287">
        <f t="shared" si="143"/>
        <v>0</v>
      </c>
      <c r="AH363" s="1287">
        <f>SUM($AF$20:AF363)</f>
        <v>0</v>
      </c>
      <c r="AI363" s="1287">
        <f>SUM($AE$20:AE363)</f>
        <v>0</v>
      </c>
    </row>
    <row r="364" spans="2:35">
      <c r="B364" s="47">
        <f t="shared" si="137"/>
        <v>29</v>
      </c>
      <c r="C364" s="45">
        <f t="shared" si="138"/>
        <v>344</v>
      </c>
      <c r="D364" s="1265">
        <f t="shared" si="125"/>
        <v>56127</v>
      </c>
      <c r="E364" s="1287">
        <f t="shared" si="120"/>
        <v>997908.74941830337</v>
      </c>
      <c r="F364" s="1287">
        <f t="shared" si="126"/>
        <v>26979.773631873853</v>
      </c>
      <c r="G364" s="1287">
        <f t="shared" si="121"/>
        <v>21990.229884782337</v>
      </c>
      <c r="H364" s="1287">
        <f t="shared" si="122"/>
        <v>4989.5437470915167</v>
      </c>
      <c r="I364" s="1287">
        <f t="shared" si="139"/>
        <v>975918.51953352103</v>
      </c>
      <c r="J364" s="1287">
        <f>SUM($H$20:H364)</f>
        <v>5649446.0817331551</v>
      </c>
      <c r="K364" s="1287">
        <f>SUM($G$20:G364)</f>
        <v>3524081.4804664757</v>
      </c>
      <c r="L364" s="1288"/>
      <c r="N364" s="47">
        <f t="shared" si="123"/>
        <v>30</v>
      </c>
      <c r="O364" s="45">
        <f t="shared" si="140"/>
        <v>344</v>
      </c>
      <c r="P364" s="1265">
        <f t="shared" si="127"/>
        <v>56492</v>
      </c>
      <c r="Q364" s="1287">
        <f t="shared" si="128"/>
        <v>0</v>
      </c>
      <c r="R364" s="1287">
        <f t="shared" si="129"/>
        <v>0</v>
      </c>
      <c r="S364" s="1287">
        <f t="shared" si="130"/>
        <v>0</v>
      </c>
      <c r="T364" s="1287">
        <f t="shared" si="131"/>
        <v>0</v>
      </c>
      <c r="U364" s="1287">
        <f t="shared" si="141"/>
        <v>0</v>
      </c>
      <c r="V364" s="1287">
        <f>SUM($T$20:T364)</f>
        <v>0</v>
      </c>
      <c r="W364" s="1287">
        <f>SUM($S$20:S364)</f>
        <v>0</v>
      </c>
      <c r="X364" s="1288"/>
      <c r="Y364" s="1288"/>
      <c r="Z364" s="47">
        <f t="shared" si="124"/>
        <v>0</v>
      </c>
      <c r="AA364" s="45">
        <f t="shared" si="142"/>
        <v>344</v>
      </c>
      <c r="AB364" s="1265">
        <f t="shared" si="132"/>
        <v>57223</v>
      </c>
      <c r="AC364" s="1287">
        <f t="shared" si="133"/>
        <v>0</v>
      </c>
      <c r="AD364" s="1287">
        <f t="shared" si="134"/>
        <v>0</v>
      </c>
      <c r="AE364" s="1287">
        <f t="shared" si="135"/>
        <v>0</v>
      </c>
      <c r="AF364" s="1287">
        <f t="shared" si="136"/>
        <v>0</v>
      </c>
      <c r="AG364" s="1287">
        <f t="shared" si="143"/>
        <v>0</v>
      </c>
      <c r="AH364" s="1287">
        <f>SUM($AF$20:AF364)</f>
        <v>0</v>
      </c>
      <c r="AI364" s="1287">
        <f>SUM($AE$20:AE364)</f>
        <v>0</v>
      </c>
    </row>
    <row r="365" spans="2:35">
      <c r="B365" s="47">
        <f t="shared" si="137"/>
        <v>29</v>
      </c>
      <c r="C365" s="45">
        <f t="shared" si="138"/>
        <v>345</v>
      </c>
      <c r="D365" s="1265">
        <f t="shared" si="125"/>
        <v>56157</v>
      </c>
      <c r="E365" s="1287">
        <f t="shared" si="120"/>
        <v>975918.51953352103</v>
      </c>
      <c r="F365" s="1287">
        <f t="shared" si="126"/>
        <v>26979.77363187385</v>
      </c>
      <c r="G365" s="1287">
        <f t="shared" si="121"/>
        <v>22100.181034206245</v>
      </c>
      <c r="H365" s="1287">
        <f t="shared" si="122"/>
        <v>4879.5925976676044</v>
      </c>
      <c r="I365" s="1287">
        <f t="shared" si="139"/>
        <v>953818.33849931473</v>
      </c>
      <c r="J365" s="1287">
        <f>SUM($H$20:H365)</f>
        <v>5654325.6743308231</v>
      </c>
      <c r="K365" s="1287">
        <f>SUM($G$20:G365)</f>
        <v>3546181.6615006821</v>
      </c>
      <c r="L365" s="1288"/>
      <c r="N365" s="47">
        <f t="shared" si="123"/>
        <v>30</v>
      </c>
      <c r="O365" s="45">
        <f t="shared" si="140"/>
        <v>345</v>
      </c>
      <c r="P365" s="1265">
        <f t="shared" si="127"/>
        <v>56522</v>
      </c>
      <c r="Q365" s="1287">
        <f t="shared" si="128"/>
        <v>0</v>
      </c>
      <c r="R365" s="1287">
        <f t="shared" si="129"/>
        <v>0</v>
      </c>
      <c r="S365" s="1287">
        <f t="shared" si="130"/>
        <v>0</v>
      </c>
      <c r="T365" s="1287">
        <f t="shared" si="131"/>
        <v>0</v>
      </c>
      <c r="U365" s="1287">
        <f t="shared" si="141"/>
        <v>0</v>
      </c>
      <c r="V365" s="1287">
        <f>SUM($T$20:T365)</f>
        <v>0</v>
      </c>
      <c r="W365" s="1287">
        <f>SUM($S$20:S365)</f>
        <v>0</v>
      </c>
      <c r="X365" s="1288"/>
      <c r="Y365" s="1288"/>
      <c r="Z365" s="47">
        <f t="shared" si="124"/>
        <v>0</v>
      </c>
      <c r="AA365" s="45">
        <f t="shared" si="142"/>
        <v>345</v>
      </c>
      <c r="AB365" s="1265">
        <f t="shared" si="132"/>
        <v>57253</v>
      </c>
      <c r="AC365" s="1287">
        <f t="shared" si="133"/>
        <v>0</v>
      </c>
      <c r="AD365" s="1287">
        <f t="shared" si="134"/>
        <v>0</v>
      </c>
      <c r="AE365" s="1287">
        <f t="shared" si="135"/>
        <v>0</v>
      </c>
      <c r="AF365" s="1287">
        <f t="shared" si="136"/>
        <v>0</v>
      </c>
      <c r="AG365" s="1287">
        <f t="shared" si="143"/>
        <v>0</v>
      </c>
      <c r="AH365" s="1287">
        <f>SUM($AF$20:AF365)</f>
        <v>0</v>
      </c>
      <c r="AI365" s="1287">
        <f>SUM($AE$20:AE365)</f>
        <v>0</v>
      </c>
    </row>
    <row r="366" spans="2:35">
      <c r="B366" s="47">
        <f t="shared" si="137"/>
        <v>29</v>
      </c>
      <c r="C366" s="45">
        <f t="shared" si="138"/>
        <v>346</v>
      </c>
      <c r="D366" s="1265">
        <f t="shared" si="125"/>
        <v>56188</v>
      </c>
      <c r="E366" s="1287">
        <f t="shared" si="120"/>
        <v>953818.33849931473</v>
      </c>
      <c r="F366" s="1287">
        <f t="shared" si="126"/>
        <v>26979.773631873853</v>
      </c>
      <c r="G366" s="1287">
        <f t="shared" si="121"/>
        <v>22210.681939377278</v>
      </c>
      <c r="H366" s="1287">
        <f t="shared" si="122"/>
        <v>4769.0916924965741</v>
      </c>
      <c r="I366" s="1287">
        <f t="shared" si="139"/>
        <v>931607.6565599374</v>
      </c>
      <c r="J366" s="1287">
        <f>SUM($H$20:H366)</f>
        <v>5659094.7660233201</v>
      </c>
      <c r="K366" s="1287">
        <f>SUM($G$20:G366)</f>
        <v>3568392.3434400596</v>
      </c>
      <c r="L366" s="1288"/>
      <c r="N366" s="47">
        <f t="shared" si="123"/>
        <v>30</v>
      </c>
      <c r="O366" s="45">
        <f t="shared" si="140"/>
        <v>346</v>
      </c>
      <c r="P366" s="1265">
        <f t="shared" si="127"/>
        <v>56553</v>
      </c>
      <c r="Q366" s="1287">
        <f t="shared" si="128"/>
        <v>0</v>
      </c>
      <c r="R366" s="1287">
        <f t="shared" si="129"/>
        <v>0</v>
      </c>
      <c r="S366" s="1287">
        <f t="shared" si="130"/>
        <v>0</v>
      </c>
      <c r="T366" s="1287">
        <f t="shared" si="131"/>
        <v>0</v>
      </c>
      <c r="U366" s="1287">
        <f t="shared" si="141"/>
        <v>0</v>
      </c>
      <c r="V366" s="1287">
        <f>SUM($T$20:T366)</f>
        <v>0</v>
      </c>
      <c r="W366" s="1287">
        <f>SUM($S$20:S366)</f>
        <v>0</v>
      </c>
      <c r="X366" s="1288"/>
      <c r="Y366" s="1288"/>
      <c r="Z366" s="47">
        <f t="shared" si="124"/>
        <v>0</v>
      </c>
      <c r="AA366" s="45">
        <f t="shared" si="142"/>
        <v>346</v>
      </c>
      <c r="AB366" s="1265">
        <f t="shared" si="132"/>
        <v>57284</v>
      </c>
      <c r="AC366" s="1287">
        <f t="shared" si="133"/>
        <v>0</v>
      </c>
      <c r="AD366" s="1287">
        <f t="shared" si="134"/>
        <v>0</v>
      </c>
      <c r="AE366" s="1287">
        <f t="shared" si="135"/>
        <v>0</v>
      </c>
      <c r="AF366" s="1287">
        <f t="shared" si="136"/>
        <v>0</v>
      </c>
      <c r="AG366" s="1287">
        <f t="shared" si="143"/>
        <v>0</v>
      </c>
      <c r="AH366" s="1287">
        <f>SUM($AF$20:AF366)</f>
        <v>0</v>
      </c>
      <c r="AI366" s="1287">
        <f>SUM($AE$20:AE366)</f>
        <v>0</v>
      </c>
    </row>
    <row r="367" spans="2:35">
      <c r="B367" s="47">
        <f t="shared" si="137"/>
        <v>29</v>
      </c>
      <c r="C367" s="45">
        <f t="shared" si="138"/>
        <v>347</v>
      </c>
      <c r="D367" s="1265">
        <f t="shared" si="125"/>
        <v>56218</v>
      </c>
      <c r="E367" s="1287">
        <f t="shared" si="120"/>
        <v>931607.6565599374</v>
      </c>
      <c r="F367" s="1287">
        <f t="shared" si="126"/>
        <v>26979.773631873853</v>
      </c>
      <c r="G367" s="1287">
        <f t="shared" si="121"/>
        <v>22321.735349074166</v>
      </c>
      <c r="H367" s="1287">
        <f t="shared" si="122"/>
        <v>4658.0382827996873</v>
      </c>
      <c r="I367" s="1287">
        <f t="shared" si="139"/>
        <v>909285.92121086328</v>
      </c>
      <c r="J367" s="1287">
        <f>SUM($H$20:H367)</f>
        <v>5663752.8043061197</v>
      </c>
      <c r="K367" s="1287">
        <f>SUM($G$20:G367)</f>
        <v>3590714.0787891336</v>
      </c>
      <c r="L367" s="1288"/>
      <c r="N367" s="47">
        <f t="shared" si="123"/>
        <v>30</v>
      </c>
      <c r="O367" s="45">
        <f t="shared" si="140"/>
        <v>347</v>
      </c>
      <c r="P367" s="1265">
        <f t="shared" si="127"/>
        <v>56583</v>
      </c>
      <c r="Q367" s="1287">
        <f t="shared" si="128"/>
        <v>0</v>
      </c>
      <c r="R367" s="1287">
        <f t="shared" si="129"/>
        <v>0</v>
      </c>
      <c r="S367" s="1287">
        <f t="shared" si="130"/>
        <v>0</v>
      </c>
      <c r="T367" s="1287">
        <f t="shared" si="131"/>
        <v>0</v>
      </c>
      <c r="U367" s="1287">
        <f t="shared" si="141"/>
        <v>0</v>
      </c>
      <c r="V367" s="1287">
        <f>SUM($T$20:T367)</f>
        <v>0</v>
      </c>
      <c r="W367" s="1287">
        <f>SUM($S$20:S367)</f>
        <v>0</v>
      </c>
      <c r="X367" s="1288"/>
      <c r="Y367" s="1288"/>
      <c r="Z367" s="47">
        <f t="shared" si="124"/>
        <v>0</v>
      </c>
      <c r="AA367" s="45">
        <f t="shared" si="142"/>
        <v>347</v>
      </c>
      <c r="AB367" s="1265">
        <f t="shared" si="132"/>
        <v>57314</v>
      </c>
      <c r="AC367" s="1287">
        <f t="shared" si="133"/>
        <v>0</v>
      </c>
      <c r="AD367" s="1287">
        <f t="shared" si="134"/>
        <v>0</v>
      </c>
      <c r="AE367" s="1287">
        <f t="shared" si="135"/>
        <v>0</v>
      </c>
      <c r="AF367" s="1287">
        <f t="shared" si="136"/>
        <v>0</v>
      </c>
      <c r="AG367" s="1287">
        <f t="shared" si="143"/>
        <v>0</v>
      </c>
      <c r="AH367" s="1287">
        <f>SUM($AF$20:AF367)</f>
        <v>0</v>
      </c>
      <c r="AI367" s="1287">
        <f>SUM($AE$20:AE367)</f>
        <v>0</v>
      </c>
    </row>
    <row r="368" spans="2:35">
      <c r="B368" s="47">
        <f t="shared" si="137"/>
        <v>29</v>
      </c>
      <c r="C368" s="45">
        <f t="shared" si="138"/>
        <v>348</v>
      </c>
      <c r="D368" s="1265">
        <f t="shared" si="125"/>
        <v>56249</v>
      </c>
      <c r="E368" s="1287">
        <f t="shared" si="120"/>
        <v>909285.92121086328</v>
      </c>
      <c r="F368" s="1287">
        <f t="shared" si="126"/>
        <v>26979.773631873857</v>
      </c>
      <c r="G368" s="1287">
        <f t="shared" si="121"/>
        <v>22433.344025819541</v>
      </c>
      <c r="H368" s="1287">
        <f t="shared" si="122"/>
        <v>4546.4296060543165</v>
      </c>
      <c r="I368" s="1287">
        <f t="shared" si="139"/>
        <v>886852.57718504372</v>
      </c>
      <c r="J368" s="1287">
        <f>SUM($H$20:H368)</f>
        <v>5668299.2339121737</v>
      </c>
      <c r="K368" s="1287">
        <f>SUM($G$20:G368)</f>
        <v>3613147.4228149531</v>
      </c>
      <c r="L368" s="1288"/>
      <c r="N368" s="47">
        <f t="shared" si="123"/>
        <v>30</v>
      </c>
      <c r="O368" s="45">
        <f t="shared" si="140"/>
        <v>348</v>
      </c>
      <c r="P368" s="1265">
        <f t="shared" si="127"/>
        <v>56614</v>
      </c>
      <c r="Q368" s="1287">
        <f t="shared" si="128"/>
        <v>0</v>
      </c>
      <c r="R368" s="1287">
        <f t="shared" si="129"/>
        <v>0</v>
      </c>
      <c r="S368" s="1287">
        <f t="shared" si="130"/>
        <v>0</v>
      </c>
      <c r="T368" s="1287">
        <f t="shared" si="131"/>
        <v>0</v>
      </c>
      <c r="U368" s="1287">
        <f t="shared" si="141"/>
        <v>0</v>
      </c>
      <c r="V368" s="1287">
        <f>SUM($T$20:T368)</f>
        <v>0</v>
      </c>
      <c r="W368" s="1287">
        <f>SUM($S$20:S368)</f>
        <v>0</v>
      </c>
      <c r="X368" s="1288"/>
      <c r="Y368" s="1288"/>
      <c r="Z368" s="47">
        <f t="shared" si="124"/>
        <v>0</v>
      </c>
      <c r="AA368" s="45">
        <f t="shared" si="142"/>
        <v>348</v>
      </c>
      <c r="AB368" s="1265">
        <f t="shared" si="132"/>
        <v>57345</v>
      </c>
      <c r="AC368" s="1287">
        <f t="shared" si="133"/>
        <v>0</v>
      </c>
      <c r="AD368" s="1287">
        <f t="shared" si="134"/>
        <v>0</v>
      </c>
      <c r="AE368" s="1287">
        <f t="shared" si="135"/>
        <v>0</v>
      </c>
      <c r="AF368" s="1287">
        <f t="shared" si="136"/>
        <v>0</v>
      </c>
      <c r="AG368" s="1287">
        <f t="shared" si="143"/>
        <v>0</v>
      </c>
      <c r="AH368" s="1287">
        <f>SUM($AF$20:AF368)</f>
        <v>0</v>
      </c>
      <c r="AI368" s="1287">
        <f>SUM($AE$20:AE368)</f>
        <v>0</v>
      </c>
    </row>
    <row r="369" spans="2:35">
      <c r="B369" s="47">
        <f t="shared" si="137"/>
        <v>30</v>
      </c>
      <c r="C369" s="45">
        <f t="shared" si="138"/>
        <v>349</v>
      </c>
      <c r="D369" s="1265">
        <f t="shared" si="125"/>
        <v>56280</v>
      </c>
      <c r="E369" s="1287">
        <f t="shared" si="120"/>
        <v>886852.57718504372</v>
      </c>
      <c r="F369" s="1287">
        <f t="shared" si="126"/>
        <v>26979.77363187385</v>
      </c>
      <c r="G369" s="1287">
        <f t="shared" si="121"/>
        <v>22545.510745948632</v>
      </c>
      <c r="H369" s="1287">
        <f t="shared" si="122"/>
        <v>4434.2628859252191</v>
      </c>
      <c r="I369" s="1287">
        <f t="shared" si="139"/>
        <v>864307.06643909507</v>
      </c>
      <c r="J369" s="1287">
        <f>SUM($H$20:H369)</f>
        <v>5672733.496798099</v>
      </c>
      <c r="K369" s="1287">
        <f>SUM($G$20:G369)</f>
        <v>3635692.9335609018</v>
      </c>
      <c r="L369" s="1288"/>
      <c r="N369" s="47">
        <f t="shared" si="123"/>
        <v>0</v>
      </c>
      <c r="O369" s="45">
        <f t="shared" si="140"/>
        <v>349</v>
      </c>
      <c r="P369" s="1265">
        <f t="shared" si="127"/>
        <v>56645</v>
      </c>
      <c r="Q369" s="1287">
        <f t="shared" si="128"/>
        <v>0</v>
      </c>
      <c r="R369" s="1287">
        <f t="shared" si="129"/>
        <v>0</v>
      </c>
      <c r="S369" s="1287">
        <f t="shared" si="130"/>
        <v>0</v>
      </c>
      <c r="T369" s="1287">
        <f t="shared" si="131"/>
        <v>0</v>
      </c>
      <c r="U369" s="1287">
        <f t="shared" si="141"/>
        <v>0</v>
      </c>
      <c r="V369" s="1287">
        <f>SUM($T$20:T369)</f>
        <v>0</v>
      </c>
      <c r="W369" s="1287">
        <f>SUM($S$20:S369)</f>
        <v>0</v>
      </c>
      <c r="X369" s="1288"/>
      <c r="Y369" s="1288"/>
      <c r="Z369" s="47">
        <f t="shared" si="124"/>
        <v>0</v>
      </c>
      <c r="AA369" s="45">
        <f t="shared" si="142"/>
        <v>349</v>
      </c>
      <c r="AB369" s="1265">
        <f t="shared" si="132"/>
        <v>57376</v>
      </c>
      <c r="AC369" s="1287">
        <f t="shared" si="133"/>
        <v>0</v>
      </c>
      <c r="AD369" s="1287">
        <f t="shared" si="134"/>
        <v>0</v>
      </c>
      <c r="AE369" s="1287">
        <f t="shared" si="135"/>
        <v>0</v>
      </c>
      <c r="AF369" s="1287">
        <f t="shared" si="136"/>
        <v>0</v>
      </c>
      <c r="AG369" s="1287">
        <f t="shared" si="143"/>
        <v>0</v>
      </c>
      <c r="AH369" s="1287">
        <f>SUM($AF$20:AF369)</f>
        <v>0</v>
      </c>
      <c r="AI369" s="1287">
        <f>SUM($AE$20:AE369)</f>
        <v>0</v>
      </c>
    </row>
    <row r="370" spans="2:35">
      <c r="B370" s="47">
        <f t="shared" si="137"/>
        <v>30</v>
      </c>
      <c r="C370" s="45">
        <f t="shared" si="138"/>
        <v>350</v>
      </c>
      <c r="D370" s="1265">
        <f t="shared" si="125"/>
        <v>56308</v>
      </c>
      <c r="E370" s="1287">
        <f t="shared" si="120"/>
        <v>864307.06643909507</v>
      </c>
      <c r="F370" s="1287">
        <f t="shared" si="126"/>
        <v>26979.773631873853</v>
      </c>
      <c r="G370" s="1287">
        <f t="shared" si="121"/>
        <v>22658.238299678378</v>
      </c>
      <c r="H370" s="1287">
        <f t="shared" si="122"/>
        <v>4321.5353321954763</v>
      </c>
      <c r="I370" s="1287">
        <f t="shared" si="139"/>
        <v>841648.82813941664</v>
      </c>
      <c r="J370" s="1287">
        <f>SUM($H$20:H370)</f>
        <v>5677055.0321302945</v>
      </c>
      <c r="K370" s="1287">
        <f>SUM($G$20:G370)</f>
        <v>3658351.1718605803</v>
      </c>
      <c r="L370" s="1288"/>
      <c r="N370" s="47">
        <f t="shared" si="123"/>
        <v>0</v>
      </c>
      <c r="O370" s="45">
        <f t="shared" si="140"/>
        <v>350</v>
      </c>
      <c r="P370" s="1265">
        <f t="shared" si="127"/>
        <v>56673</v>
      </c>
      <c r="Q370" s="1287">
        <f t="shared" si="128"/>
        <v>0</v>
      </c>
      <c r="R370" s="1287">
        <f t="shared" si="129"/>
        <v>0</v>
      </c>
      <c r="S370" s="1287">
        <f t="shared" si="130"/>
        <v>0</v>
      </c>
      <c r="T370" s="1287">
        <f t="shared" si="131"/>
        <v>0</v>
      </c>
      <c r="U370" s="1287">
        <f t="shared" si="141"/>
        <v>0</v>
      </c>
      <c r="V370" s="1287">
        <f>SUM($T$20:T370)</f>
        <v>0</v>
      </c>
      <c r="W370" s="1287">
        <f>SUM($S$20:S370)</f>
        <v>0</v>
      </c>
      <c r="X370" s="1288"/>
      <c r="Y370" s="1288"/>
      <c r="Z370" s="47">
        <f t="shared" si="124"/>
        <v>0</v>
      </c>
      <c r="AA370" s="45">
        <f t="shared" si="142"/>
        <v>350</v>
      </c>
      <c r="AB370" s="1265">
        <f t="shared" si="132"/>
        <v>57404</v>
      </c>
      <c r="AC370" s="1287">
        <f t="shared" si="133"/>
        <v>0</v>
      </c>
      <c r="AD370" s="1287">
        <f t="shared" si="134"/>
        <v>0</v>
      </c>
      <c r="AE370" s="1287">
        <f t="shared" si="135"/>
        <v>0</v>
      </c>
      <c r="AF370" s="1287">
        <f t="shared" si="136"/>
        <v>0</v>
      </c>
      <c r="AG370" s="1287">
        <f t="shared" si="143"/>
        <v>0</v>
      </c>
      <c r="AH370" s="1287">
        <f>SUM($AF$20:AF370)</f>
        <v>0</v>
      </c>
      <c r="AI370" s="1287">
        <f>SUM($AE$20:AE370)</f>
        <v>0</v>
      </c>
    </row>
    <row r="371" spans="2:35">
      <c r="B371" s="47">
        <f t="shared" si="137"/>
        <v>30</v>
      </c>
      <c r="C371" s="45">
        <f t="shared" si="138"/>
        <v>351</v>
      </c>
      <c r="D371" s="1265">
        <f t="shared" si="125"/>
        <v>56339</v>
      </c>
      <c r="E371" s="1287">
        <f t="shared" si="120"/>
        <v>841648.82813941664</v>
      </c>
      <c r="F371" s="1287">
        <f t="shared" si="126"/>
        <v>26979.77363187385</v>
      </c>
      <c r="G371" s="1287">
        <f t="shared" si="121"/>
        <v>22771.529491176767</v>
      </c>
      <c r="H371" s="1287">
        <f t="shared" si="122"/>
        <v>4208.2441406970829</v>
      </c>
      <c r="I371" s="1287">
        <f t="shared" si="139"/>
        <v>818877.29864823993</v>
      </c>
      <c r="J371" s="1287">
        <f>SUM($H$20:H371)</f>
        <v>5681263.2762709912</v>
      </c>
      <c r="K371" s="1287">
        <f>SUM($G$20:G371)</f>
        <v>3681122.7013517572</v>
      </c>
      <c r="L371" s="1288"/>
      <c r="N371" s="47">
        <f t="shared" si="123"/>
        <v>0</v>
      </c>
      <c r="O371" s="45">
        <f t="shared" si="140"/>
        <v>351</v>
      </c>
      <c r="P371" s="1265">
        <f t="shared" si="127"/>
        <v>56704</v>
      </c>
      <c r="Q371" s="1287">
        <f t="shared" si="128"/>
        <v>0</v>
      </c>
      <c r="R371" s="1287">
        <f t="shared" si="129"/>
        <v>0</v>
      </c>
      <c r="S371" s="1287">
        <f t="shared" si="130"/>
        <v>0</v>
      </c>
      <c r="T371" s="1287">
        <f t="shared" si="131"/>
        <v>0</v>
      </c>
      <c r="U371" s="1287">
        <f t="shared" si="141"/>
        <v>0</v>
      </c>
      <c r="V371" s="1287">
        <f>SUM($T$20:T371)</f>
        <v>0</v>
      </c>
      <c r="W371" s="1287">
        <f>SUM($S$20:S371)</f>
        <v>0</v>
      </c>
      <c r="X371" s="1288"/>
      <c r="Y371" s="1288"/>
      <c r="Z371" s="47">
        <f t="shared" si="124"/>
        <v>0</v>
      </c>
      <c r="AA371" s="45">
        <f t="shared" si="142"/>
        <v>351</v>
      </c>
      <c r="AB371" s="1265">
        <f t="shared" si="132"/>
        <v>57435</v>
      </c>
      <c r="AC371" s="1287">
        <f t="shared" si="133"/>
        <v>0</v>
      </c>
      <c r="AD371" s="1287">
        <f t="shared" si="134"/>
        <v>0</v>
      </c>
      <c r="AE371" s="1287">
        <f t="shared" si="135"/>
        <v>0</v>
      </c>
      <c r="AF371" s="1287">
        <f t="shared" si="136"/>
        <v>0</v>
      </c>
      <c r="AG371" s="1287">
        <f t="shared" si="143"/>
        <v>0</v>
      </c>
      <c r="AH371" s="1287">
        <f>SUM($AF$20:AF371)</f>
        <v>0</v>
      </c>
      <c r="AI371" s="1287">
        <f>SUM($AE$20:AE371)</f>
        <v>0</v>
      </c>
    </row>
    <row r="372" spans="2:35">
      <c r="B372" s="47">
        <f t="shared" si="137"/>
        <v>30</v>
      </c>
      <c r="C372" s="45">
        <f t="shared" si="138"/>
        <v>352</v>
      </c>
      <c r="D372" s="1265">
        <f t="shared" si="125"/>
        <v>56369</v>
      </c>
      <c r="E372" s="1287">
        <f t="shared" si="120"/>
        <v>818877.29864823993</v>
      </c>
      <c r="F372" s="1287">
        <f t="shared" si="126"/>
        <v>26979.773631873853</v>
      </c>
      <c r="G372" s="1287">
        <f t="shared" si="121"/>
        <v>22885.387138632654</v>
      </c>
      <c r="H372" s="1287">
        <f t="shared" si="122"/>
        <v>4094.3864932411998</v>
      </c>
      <c r="I372" s="1287">
        <f t="shared" si="139"/>
        <v>795991.91150960722</v>
      </c>
      <c r="J372" s="1287">
        <f>SUM($H$20:H372)</f>
        <v>5685357.6627642326</v>
      </c>
      <c r="K372" s="1287">
        <f>SUM($G$20:G372)</f>
        <v>3704008.0884903898</v>
      </c>
      <c r="L372" s="1288"/>
      <c r="N372" s="47">
        <f t="shared" si="123"/>
        <v>0</v>
      </c>
      <c r="O372" s="45">
        <f t="shared" si="140"/>
        <v>352</v>
      </c>
      <c r="P372" s="1265">
        <f t="shared" si="127"/>
        <v>56734</v>
      </c>
      <c r="Q372" s="1287">
        <f t="shared" si="128"/>
        <v>0</v>
      </c>
      <c r="R372" s="1287">
        <f t="shared" si="129"/>
        <v>0</v>
      </c>
      <c r="S372" s="1287">
        <f t="shared" si="130"/>
        <v>0</v>
      </c>
      <c r="T372" s="1287">
        <f t="shared" si="131"/>
        <v>0</v>
      </c>
      <c r="U372" s="1287">
        <f t="shared" si="141"/>
        <v>0</v>
      </c>
      <c r="V372" s="1287">
        <f>SUM($T$20:T372)</f>
        <v>0</v>
      </c>
      <c r="W372" s="1287">
        <f>SUM($S$20:S372)</f>
        <v>0</v>
      </c>
      <c r="X372" s="1288"/>
      <c r="Y372" s="1288"/>
      <c r="Z372" s="47">
        <f t="shared" si="124"/>
        <v>0</v>
      </c>
      <c r="AA372" s="45">
        <f t="shared" si="142"/>
        <v>352</v>
      </c>
      <c r="AB372" s="1265">
        <f t="shared" si="132"/>
        <v>57465</v>
      </c>
      <c r="AC372" s="1287">
        <f t="shared" si="133"/>
        <v>0</v>
      </c>
      <c r="AD372" s="1287">
        <f t="shared" si="134"/>
        <v>0</v>
      </c>
      <c r="AE372" s="1287">
        <f t="shared" si="135"/>
        <v>0</v>
      </c>
      <c r="AF372" s="1287">
        <f t="shared" si="136"/>
        <v>0</v>
      </c>
      <c r="AG372" s="1287">
        <f t="shared" si="143"/>
        <v>0</v>
      </c>
      <c r="AH372" s="1287">
        <f>SUM($AF$20:AF372)</f>
        <v>0</v>
      </c>
      <c r="AI372" s="1287">
        <f>SUM($AE$20:AE372)</f>
        <v>0</v>
      </c>
    </row>
    <row r="373" spans="2:35">
      <c r="B373" s="47">
        <f t="shared" si="137"/>
        <v>30</v>
      </c>
      <c r="C373" s="45">
        <f t="shared" si="138"/>
        <v>353</v>
      </c>
      <c r="D373" s="1265">
        <f t="shared" si="125"/>
        <v>56400</v>
      </c>
      <c r="E373" s="1287">
        <f t="shared" si="120"/>
        <v>795991.91150960722</v>
      </c>
      <c r="F373" s="1287">
        <f t="shared" si="126"/>
        <v>26979.773631873853</v>
      </c>
      <c r="G373" s="1287">
        <f t="shared" si="121"/>
        <v>22999.814074325819</v>
      </c>
      <c r="H373" s="1287">
        <f t="shared" si="122"/>
        <v>3979.9595575480357</v>
      </c>
      <c r="I373" s="1287">
        <f t="shared" si="139"/>
        <v>772992.09743528138</v>
      </c>
      <c r="J373" s="1287">
        <f>SUM($H$20:H373)</f>
        <v>5689337.6223217808</v>
      </c>
      <c r="K373" s="1287">
        <f>SUM($G$20:G373)</f>
        <v>3727007.9025647156</v>
      </c>
      <c r="L373" s="1288"/>
      <c r="N373" s="47">
        <f t="shared" si="123"/>
        <v>0</v>
      </c>
      <c r="O373" s="45">
        <f t="shared" si="140"/>
        <v>353</v>
      </c>
      <c r="P373" s="1265">
        <f t="shared" si="127"/>
        <v>56765</v>
      </c>
      <c r="Q373" s="1287">
        <f t="shared" si="128"/>
        <v>0</v>
      </c>
      <c r="R373" s="1287">
        <f t="shared" si="129"/>
        <v>0</v>
      </c>
      <c r="S373" s="1287">
        <f t="shared" si="130"/>
        <v>0</v>
      </c>
      <c r="T373" s="1287">
        <f t="shared" si="131"/>
        <v>0</v>
      </c>
      <c r="U373" s="1287">
        <f t="shared" si="141"/>
        <v>0</v>
      </c>
      <c r="V373" s="1287">
        <f>SUM($T$20:T373)</f>
        <v>0</v>
      </c>
      <c r="W373" s="1287">
        <f>SUM($S$20:S373)</f>
        <v>0</v>
      </c>
      <c r="X373" s="1288"/>
      <c r="Y373" s="1288"/>
      <c r="Z373" s="47">
        <f t="shared" si="124"/>
        <v>0</v>
      </c>
      <c r="AA373" s="45">
        <f t="shared" si="142"/>
        <v>353</v>
      </c>
      <c r="AB373" s="1265">
        <f t="shared" si="132"/>
        <v>57496</v>
      </c>
      <c r="AC373" s="1287">
        <f t="shared" si="133"/>
        <v>0</v>
      </c>
      <c r="AD373" s="1287">
        <f t="shared" si="134"/>
        <v>0</v>
      </c>
      <c r="AE373" s="1287">
        <f t="shared" si="135"/>
        <v>0</v>
      </c>
      <c r="AF373" s="1287">
        <f t="shared" si="136"/>
        <v>0</v>
      </c>
      <c r="AG373" s="1287">
        <f t="shared" si="143"/>
        <v>0</v>
      </c>
      <c r="AH373" s="1287">
        <f>SUM($AF$20:AF373)</f>
        <v>0</v>
      </c>
      <c r="AI373" s="1287">
        <f>SUM($AE$20:AE373)</f>
        <v>0</v>
      </c>
    </row>
    <row r="374" spans="2:35">
      <c r="B374" s="47">
        <f t="shared" si="137"/>
        <v>30</v>
      </c>
      <c r="C374" s="45">
        <f t="shared" si="138"/>
        <v>354</v>
      </c>
      <c r="D374" s="1265">
        <f t="shared" si="125"/>
        <v>56430</v>
      </c>
      <c r="E374" s="1287">
        <f t="shared" si="120"/>
        <v>772992.09743528138</v>
      </c>
      <c r="F374" s="1287">
        <f t="shared" si="126"/>
        <v>26979.77363187385</v>
      </c>
      <c r="G374" s="1287">
        <f t="shared" si="121"/>
        <v>23114.813144697444</v>
      </c>
      <c r="H374" s="1287">
        <f t="shared" si="122"/>
        <v>3864.9604871764068</v>
      </c>
      <c r="I374" s="1287">
        <f t="shared" si="139"/>
        <v>749877.28429058392</v>
      </c>
      <c r="J374" s="1287">
        <f>SUM($H$20:H374)</f>
        <v>5693202.5828089574</v>
      </c>
      <c r="K374" s="1287">
        <f>SUM($G$20:G374)</f>
        <v>3750122.7157094129</v>
      </c>
      <c r="L374" s="1288"/>
      <c r="N374" s="47">
        <f t="shared" si="123"/>
        <v>0</v>
      </c>
      <c r="O374" s="45">
        <f t="shared" si="140"/>
        <v>354</v>
      </c>
      <c r="P374" s="1265">
        <f t="shared" si="127"/>
        <v>56795</v>
      </c>
      <c r="Q374" s="1287">
        <f t="shared" si="128"/>
        <v>0</v>
      </c>
      <c r="R374" s="1287">
        <f t="shared" si="129"/>
        <v>0</v>
      </c>
      <c r="S374" s="1287">
        <f t="shared" si="130"/>
        <v>0</v>
      </c>
      <c r="T374" s="1287">
        <f t="shared" si="131"/>
        <v>0</v>
      </c>
      <c r="U374" s="1287">
        <f t="shared" si="141"/>
        <v>0</v>
      </c>
      <c r="V374" s="1287">
        <f>SUM($T$20:T374)</f>
        <v>0</v>
      </c>
      <c r="W374" s="1287">
        <f>SUM($S$20:S374)</f>
        <v>0</v>
      </c>
      <c r="X374" s="1288"/>
      <c r="Y374" s="1288"/>
      <c r="Z374" s="47">
        <f t="shared" si="124"/>
        <v>0</v>
      </c>
      <c r="AA374" s="45">
        <f t="shared" si="142"/>
        <v>354</v>
      </c>
      <c r="AB374" s="1265">
        <f t="shared" si="132"/>
        <v>57526</v>
      </c>
      <c r="AC374" s="1287">
        <f t="shared" si="133"/>
        <v>0</v>
      </c>
      <c r="AD374" s="1287">
        <f t="shared" si="134"/>
        <v>0</v>
      </c>
      <c r="AE374" s="1287">
        <f t="shared" si="135"/>
        <v>0</v>
      </c>
      <c r="AF374" s="1287">
        <f t="shared" si="136"/>
        <v>0</v>
      </c>
      <c r="AG374" s="1287">
        <f t="shared" si="143"/>
        <v>0</v>
      </c>
      <c r="AH374" s="1287">
        <f>SUM($AF$20:AF374)</f>
        <v>0</v>
      </c>
      <c r="AI374" s="1287">
        <f>SUM($AE$20:AE374)</f>
        <v>0</v>
      </c>
    </row>
    <row r="375" spans="2:35">
      <c r="B375" s="47">
        <f t="shared" si="137"/>
        <v>30</v>
      </c>
      <c r="C375" s="45">
        <f t="shared" si="138"/>
        <v>355</v>
      </c>
      <c r="D375" s="1265">
        <f t="shared" si="125"/>
        <v>56461</v>
      </c>
      <c r="E375" s="1287">
        <f t="shared" si="120"/>
        <v>749877.28429058392</v>
      </c>
      <c r="F375" s="1287">
        <f t="shared" si="126"/>
        <v>26979.773631873853</v>
      </c>
      <c r="G375" s="1287">
        <f t="shared" si="121"/>
        <v>23230.387210420933</v>
      </c>
      <c r="H375" s="1287">
        <f t="shared" si="122"/>
        <v>3749.3864214529208</v>
      </c>
      <c r="I375" s="1287">
        <f t="shared" si="139"/>
        <v>726646.89708016301</v>
      </c>
      <c r="J375" s="1287">
        <f>SUM($H$20:H375)</f>
        <v>5696951.9692304106</v>
      </c>
      <c r="K375" s="1287">
        <f>SUM($G$20:G375)</f>
        <v>3773353.1029198337</v>
      </c>
      <c r="L375" s="1288"/>
      <c r="N375" s="47">
        <f t="shared" si="123"/>
        <v>0</v>
      </c>
      <c r="O375" s="45">
        <f t="shared" si="140"/>
        <v>355</v>
      </c>
      <c r="P375" s="1265">
        <f t="shared" si="127"/>
        <v>56826</v>
      </c>
      <c r="Q375" s="1287">
        <f t="shared" si="128"/>
        <v>0</v>
      </c>
      <c r="R375" s="1287">
        <f t="shared" si="129"/>
        <v>0</v>
      </c>
      <c r="S375" s="1287">
        <f t="shared" si="130"/>
        <v>0</v>
      </c>
      <c r="T375" s="1287">
        <f t="shared" si="131"/>
        <v>0</v>
      </c>
      <c r="U375" s="1287">
        <f t="shared" si="141"/>
        <v>0</v>
      </c>
      <c r="V375" s="1287">
        <f>SUM($T$20:T375)</f>
        <v>0</v>
      </c>
      <c r="W375" s="1287">
        <f>SUM($S$20:S375)</f>
        <v>0</v>
      </c>
      <c r="X375" s="1288"/>
      <c r="Y375" s="1288"/>
      <c r="Z375" s="47">
        <f t="shared" si="124"/>
        <v>0</v>
      </c>
      <c r="AA375" s="45">
        <f t="shared" si="142"/>
        <v>355</v>
      </c>
      <c r="AB375" s="1265">
        <f t="shared" si="132"/>
        <v>57557</v>
      </c>
      <c r="AC375" s="1287">
        <f t="shared" si="133"/>
        <v>0</v>
      </c>
      <c r="AD375" s="1287">
        <f t="shared" si="134"/>
        <v>0</v>
      </c>
      <c r="AE375" s="1287">
        <f t="shared" si="135"/>
        <v>0</v>
      </c>
      <c r="AF375" s="1287">
        <f t="shared" si="136"/>
        <v>0</v>
      </c>
      <c r="AG375" s="1287">
        <f t="shared" si="143"/>
        <v>0</v>
      </c>
      <c r="AH375" s="1287">
        <f>SUM($AF$20:AF375)</f>
        <v>0</v>
      </c>
      <c r="AI375" s="1287">
        <f>SUM($AE$20:AE375)</f>
        <v>0</v>
      </c>
    </row>
    <row r="376" spans="2:35">
      <c r="B376" s="47">
        <f t="shared" si="137"/>
        <v>30</v>
      </c>
      <c r="C376" s="45">
        <f t="shared" si="138"/>
        <v>356</v>
      </c>
      <c r="D376" s="1265">
        <f t="shared" si="125"/>
        <v>56492</v>
      </c>
      <c r="E376" s="1287">
        <f t="shared" si="120"/>
        <v>726646.89708016301</v>
      </c>
      <c r="F376" s="1287">
        <f t="shared" si="126"/>
        <v>26979.773631873857</v>
      </c>
      <c r="G376" s="1287">
        <f t="shared" si="121"/>
        <v>23346.539146473042</v>
      </c>
      <c r="H376" s="1287">
        <f t="shared" si="122"/>
        <v>3633.2344854008156</v>
      </c>
      <c r="I376" s="1287">
        <f t="shared" si="139"/>
        <v>703300.35793368996</v>
      </c>
      <c r="J376" s="1287">
        <f>SUM($H$20:H376)</f>
        <v>5700585.2037158115</v>
      </c>
      <c r="K376" s="1287">
        <f>SUM($G$20:G376)</f>
        <v>3796699.6420663069</v>
      </c>
      <c r="L376" s="1288"/>
      <c r="N376" s="47">
        <f t="shared" si="123"/>
        <v>0</v>
      </c>
      <c r="O376" s="45">
        <f t="shared" si="140"/>
        <v>356</v>
      </c>
      <c r="P376" s="1265">
        <f t="shared" si="127"/>
        <v>56857</v>
      </c>
      <c r="Q376" s="1287">
        <f t="shared" si="128"/>
        <v>0</v>
      </c>
      <c r="R376" s="1287">
        <f t="shared" si="129"/>
        <v>0</v>
      </c>
      <c r="S376" s="1287">
        <f t="shared" si="130"/>
        <v>0</v>
      </c>
      <c r="T376" s="1287">
        <f t="shared" si="131"/>
        <v>0</v>
      </c>
      <c r="U376" s="1287">
        <f t="shared" si="141"/>
        <v>0</v>
      </c>
      <c r="V376" s="1287">
        <f>SUM($T$20:T376)</f>
        <v>0</v>
      </c>
      <c r="W376" s="1287">
        <f>SUM($S$20:S376)</f>
        <v>0</v>
      </c>
      <c r="X376" s="1288"/>
      <c r="Y376" s="1288"/>
      <c r="Z376" s="47">
        <f t="shared" si="124"/>
        <v>0</v>
      </c>
      <c r="AA376" s="45">
        <f t="shared" si="142"/>
        <v>356</v>
      </c>
      <c r="AB376" s="1265">
        <f t="shared" si="132"/>
        <v>57588</v>
      </c>
      <c r="AC376" s="1287">
        <f t="shared" si="133"/>
        <v>0</v>
      </c>
      <c r="AD376" s="1287">
        <f t="shared" si="134"/>
        <v>0</v>
      </c>
      <c r="AE376" s="1287">
        <f t="shared" si="135"/>
        <v>0</v>
      </c>
      <c r="AF376" s="1287">
        <f t="shared" si="136"/>
        <v>0</v>
      </c>
      <c r="AG376" s="1287">
        <f t="shared" si="143"/>
        <v>0</v>
      </c>
      <c r="AH376" s="1287">
        <f>SUM($AF$20:AF376)</f>
        <v>0</v>
      </c>
      <c r="AI376" s="1287">
        <f>SUM($AE$20:AE376)</f>
        <v>0</v>
      </c>
    </row>
    <row r="377" spans="2:35">
      <c r="B377" s="47">
        <f t="shared" si="137"/>
        <v>30</v>
      </c>
      <c r="C377" s="45">
        <f t="shared" si="138"/>
        <v>357</v>
      </c>
      <c r="D377" s="1265">
        <f t="shared" si="125"/>
        <v>56522</v>
      </c>
      <c r="E377" s="1287">
        <f t="shared" si="120"/>
        <v>703300.35793368996</v>
      </c>
      <c r="F377" s="1287">
        <f t="shared" si="126"/>
        <v>26979.773631873853</v>
      </c>
      <c r="G377" s="1287">
        <f t="shared" si="121"/>
        <v>23463.271842205402</v>
      </c>
      <c r="H377" s="1287">
        <f t="shared" si="122"/>
        <v>3516.5017896684499</v>
      </c>
      <c r="I377" s="1287">
        <f t="shared" si="139"/>
        <v>679837.08609148453</v>
      </c>
      <c r="J377" s="1287">
        <f>SUM($H$20:H377)</f>
        <v>5704101.7055054801</v>
      </c>
      <c r="K377" s="1287">
        <f>SUM($G$20:G377)</f>
        <v>3820162.9139085123</v>
      </c>
      <c r="L377" s="1288"/>
      <c r="N377" s="47">
        <f t="shared" si="123"/>
        <v>0</v>
      </c>
      <c r="O377" s="45">
        <f t="shared" si="140"/>
        <v>357</v>
      </c>
      <c r="P377" s="1265">
        <f t="shared" si="127"/>
        <v>56887</v>
      </c>
      <c r="Q377" s="1287">
        <f t="shared" si="128"/>
        <v>0</v>
      </c>
      <c r="R377" s="1287">
        <f t="shared" si="129"/>
        <v>0</v>
      </c>
      <c r="S377" s="1287">
        <f t="shared" si="130"/>
        <v>0</v>
      </c>
      <c r="T377" s="1287">
        <f t="shared" si="131"/>
        <v>0</v>
      </c>
      <c r="U377" s="1287">
        <f t="shared" si="141"/>
        <v>0</v>
      </c>
      <c r="V377" s="1287">
        <f>SUM($T$20:T377)</f>
        <v>0</v>
      </c>
      <c r="W377" s="1287">
        <f>SUM($S$20:S377)</f>
        <v>0</v>
      </c>
      <c r="X377" s="1288"/>
      <c r="Y377" s="1288"/>
      <c r="Z377" s="47">
        <f t="shared" si="124"/>
        <v>0</v>
      </c>
      <c r="AA377" s="45">
        <f t="shared" si="142"/>
        <v>357</v>
      </c>
      <c r="AB377" s="1265">
        <f t="shared" si="132"/>
        <v>57618</v>
      </c>
      <c r="AC377" s="1287">
        <f t="shared" si="133"/>
        <v>0</v>
      </c>
      <c r="AD377" s="1287">
        <f t="shared" si="134"/>
        <v>0</v>
      </c>
      <c r="AE377" s="1287">
        <f t="shared" si="135"/>
        <v>0</v>
      </c>
      <c r="AF377" s="1287">
        <f t="shared" si="136"/>
        <v>0</v>
      </c>
      <c r="AG377" s="1287">
        <f t="shared" si="143"/>
        <v>0</v>
      </c>
      <c r="AH377" s="1287">
        <f>SUM($AF$20:AF377)</f>
        <v>0</v>
      </c>
      <c r="AI377" s="1287">
        <f>SUM($AE$20:AE377)</f>
        <v>0</v>
      </c>
    </row>
    <row r="378" spans="2:35">
      <c r="B378" s="47">
        <f t="shared" si="137"/>
        <v>30</v>
      </c>
      <c r="C378" s="45">
        <f t="shared" si="138"/>
        <v>358</v>
      </c>
      <c r="D378" s="1265">
        <f t="shared" si="125"/>
        <v>56553</v>
      </c>
      <c r="E378" s="1287">
        <f t="shared" si="120"/>
        <v>679837.08609148453</v>
      </c>
      <c r="F378" s="1287">
        <f t="shared" si="126"/>
        <v>26979.77363187385</v>
      </c>
      <c r="G378" s="1287">
        <f t="shared" si="121"/>
        <v>23580.588201416427</v>
      </c>
      <c r="H378" s="1287">
        <f t="shared" si="122"/>
        <v>3399.1854304574226</v>
      </c>
      <c r="I378" s="1287">
        <f t="shared" si="139"/>
        <v>656256.4978900681</v>
      </c>
      <c r="J378" s="1287">
        <f>SUM($H$20:H378)</f>
        <v>5707500.8909359379</v>
      </c>
      <c r="K378" s="1287">
        <f>SUM($G$20:G378)</f>
        <v>3843743.502109929</v>
      </c>
      <c r="L378" s="1288"/>
      <c r="N378" s="47">
        <f t="shared" si="123"/>
        <v>0</v>
      </c>
      <c r="O378" s="45">
        <f t="shared" si="140"/>
        <v>358</v>
      </c>
      <c r="P378" s="1265">
        <f t="shared" si="127"/>
        <v>56918</v>
      </c>
      <c r="Q378" s="1287">
        <f t="shared" si="128"/>
        <v>0</v>
      </c>
      <c r="R378" s="1287">
        <f t="shared" si="129"/>
        <v>0</v>
      </c>
      <c r="S378" s="1287">
        <f t="shared" si="130"/>
        <v>0</v>
      </c>
      <c r="T378" s="1287">
        <f t="shared" si="131"/>
        <v>0</v>
      </c>
      <c r="U378" s="1287">
        <f t="shared" si="141"/>
        <v>0</v>
      </c>
      <c r="V378" s="1287">
        <f>SUM($T$20:T378)</f>
        <v>0</v>
      </c>
      <c r="W378" s="1287">
        <f>SUM($S$20:S378)</f>
        <v>0</v>
      </c>
      <c r="X378" s="1288"/>
      <c r="Y378" s="1288"/>
      <c r="Z378" s="47">
        <f t="shared" si="124"/>
        <v>0</v>
      </c>
      <c r="AA378" s="45">
        <f t="shared" si="142"/>
        <v>358</v>
      </c>
      <c r="AB378" s="1265">
        <f t="shared" si="132"/>
        <v>57649</v>
      </c>
      <c r="AC378" s="1287">
        <f t="shared" si="133"/>
        <v>0</v>
      </c>
      <c r="AD378" s="1287">
        <f t="shared" si="134"/>
        <v>0</v>
      </c>
      <c r="AE378" s="1287">
        <f t="shared" si="135"/>
        <v>0</v>
      </c>
      <c r="AF378" s="1287">
        <f t="shared" si="136"/>
        <v>0</v>
      </c>
      <c r="AG378" s="1287">
        <f t="shared" si="143"/>
        <v>0</v>
      </c>
      <c r="AH378" s="1287">
        <f>SUM($AF$20:AF378)</f>
        <v>0</v>
      </c>
      <c r="AI378" s="1287">
        <f>SUM($AE$20:AE378)</f>
        <v>0</v>
      </c>
    </row>
    <row r="379" spans="2:35">
      <c r="B379" s="47">
        <f t="shared" si="137"/>
        <v>30</v>
      </c>
      <c r="C379" s="45">
        <f t="shared" si="138"/>
        <v>359</v>
      </c>
      <c r="D379" s="1265">
        <f t="shared" si="125"/>
        <v>56583</v>
      </c>
      <c r="E379" s="1287">
        <f t="shared" si="120"/>
        <v>656256.4978900681</v>
      </c>
      <c r="F379" s="1287">
        <f t="shared" si="126"/>
        <v>26979.77363187385</v>
      </c>
      <c r="G379" s="1287">
        <f t="shared" si="121"/>
        <v>23698.491142423511</v>
      </c>
      <c r="H379" s="1287">
        <f t="shared" si="122"/>
        <v>3281.2824894503406</v>
      </c>
      <c r="I379" s="1287">
        <f t="shared" si="139"/>
        <v>632558.00674764463</v>
      </c>
      <c r="J379" s="1287">
        <f>SUM($H$20:H379)</f>
        <v>5710782.1734253885</v>
      </c>
      <c r="K379" s="1287">
        <f>SUM($G$20:G379)</f>
        <v>3867441.9932523523</v>
      </c>
      <c r="L379" s="1288"/>
      <c r="N379" s="47">
        <f t="shared" si="123"/>
        <v>0</v>
      </c>
      <c r="O379" s="45">
        <f t="shared" si="140"/>
        <v>359</v>
      </c>
      <c r="P379" s="1265">
        <f t="shared" si="127"/>
        <v>56948</v>
      </c>
      <c r="Q379" s="1287">
        <f t="shared" si="128"/>
        <v>0</v>
      </c>
      <c r="R379" s="1287">
        <f t="shared" si="129"/>
        <v>0</v>
      </c>
      <c r="S379" s="1287">
        <f t="shared" si="130"/>
        <v>0</v>
      </c>
      <c r="T379" s="1287">
        <f t="shared" si="131"/>
        <v>0</v>
      </c>
      <c r="U379" s="1287">
        <f t="shared" si="141"/>
        <v>0</v>
      </c>
      <c r="V379" s="1287">
        <f>SUM($T$20:T379)</f>
        <v>0</v>
      </c>
      <c r="W379" s="1287">
        <f>SUM($S$20:S379)</f>
        <v>0</v>
      </c>
      <c r="X379" s="1288"/>
      <c r="Y379" s="1288"/>
      <c r="Z379" s="47">
        <f t="shared" si="124"/>
        <v>0</v>
      </c>
      <c r="AA379" s="45">
        <f t="shared" si="142"/>
        <v>359</v>
      </c>
      <c r="AB379" s="1265">
        <f t="shared" si="132"/>
        <v>57679</v>
      </c>
      <c r="AC379" s="1287">
        <f t="shared" si="133"/>
        <v>0</v>
      </c>
      <c r="AD379" s="1287">
        <f t="shared" si="134"/>
        <v>0</v>
      </c>
      <c r="AE379" s="1287">
        <f t="shared" si="135"/>
        <v>0</v>
      </c>
      <c r="AF379" s="1287">
        <f t="shared" si="136"/>
        <v>0</v>
      </c>
      <c r="AG379" s="1287">
        <f t="shared" si="143"/>
        <v>0</v>
      </c>
      <c r="AH379" s="1287">
        <f>SUM($AF$20:AF379)</f>
        <v>0</v>
      </c>
      <c r="AI379" s="1287">
        <f>SUM($AE$20:AE379)</f>
        <v>0</v>
      </c>
    </row>
    <row r="380" spans="2:35">
      <c r="B380" s="47">
        <f t="shared" si="137"/>
        <v>30</v>
      </c>
      <c r="C380" s="45">
        <f t="shared" si="138"/>
        <v>360</v>
      </c>
      <c r="D380" s="1265">
        <f t="shared" si="125"/>
        <v>56614</v>
      </c>
      <c r="E380" s="1287">
        <f t="shared" si="120"/>
        <v>632558.00674764463</v>
      </c>
      <c r="F380" s="1287">
        <f t="shared" si="126"/>
        <v>26979.773631873853</v>
      </c>
      <c r="G380" s="1287">
        <f t="shared" si="121"/>
        <v>23816.98359813563</v>
      </c>
      <c r="H380" s="1287">
        <f t="shared" si="122"/>
        <v>3162.7900337382234</v>
      </c>
      <c r="I380" s="1287">
        <f t="shared" si="139"/>
        <v>608741.02314950898</v>
      </c>
      <c r="J380" s="1287">
        <f>SUM($H$20:H380)</f>
        <v>5713944.9634591267</v>
      </c>
      <c r="K380" s="1287">
        <f>SUM($G$20:G380)</f>
        <v>3891258.9768504878</v>
      </c>
      <c r="L380" s="1288"/>
      <c r="N380" s="47">
        <f t="shared" si="123"/>
        <v>0</v>
      </c>
      <c r="O380" s="45">
        <f t="shared" si="140"/>
        <v>360</v>
      </c>
      <c r="P380" s="1265">
        <f t="shared" si="127"/>
        <v>56979</v>
      </c>
      <c r="Q380" s="1287">
        <f t="shared" si="128"/>
        <v>0</v>
      </c>
      <c r="R380" s="1287">
        <f t="shared" si="129"/>
        <v>0</v>
      </c>
      <c r="S380" s="1287">
        <f t="shared" si="130"/>
        <v>0</v>
      </c>
      <c r="T380" s="1287">
        <f t="shared" si="131"/>
        <v>0</v>
      </c>
      <c r="U380" s="1287">
        <f t="shared" si="141"/>
        <v>0</v>
      </c>
      <c r="V380" s="1287">
        <f>SUM($T$20:T380)</f>
        <v>0</v>
      </c>
      <c r="W380" s="1287">
        <f>SUM($S$20:S380)</f>
        <v>0</v>
      </c>
      <c r="X380" s="1288"/>
      <c r="Y380" s="1288"/>
      <c r="Z380" s="47">
        <f t="shared" si="124"/>
        <v>0</v>
      </c>
      <c r="AA380" s="45">
        <f t="shared" si="142"/>
        <v>360</v>
      </c>
      <c r="AB380" s="1265">
        <f t="shared" si="132"/>
        <v>57710</v>
      </c>
      <c r="AC380" s="1287">
        <f t="shared" si="133"/>
        <v>0</v>
      </c>
      <c r="AD380" s="1287">
        <f t="shared" si="134"/>
        <v>0</v>
      </c>
      <c r="AE380" s="1287">
        <f t="shared" si="135"/>
        <v>0</v>
      </c>
      <c r="AF380" s="1287">
        <f t="shared" si="136"/>
        <v>0</v>
      </c>
      <c r="AG380" s="1287">
        <f t="shared" si="143"/>
        <v>0</v>
      </c>
      <c r="AH380" s="1287">
        <f>SUM($AF$20:AF380)</f>
        <v>0</v>
      </c>
      <c r="AI380" s="1287">
        <f>SUM($AE$20:AE380)</f>
        <v>0</v>
      </c>
    </row>
    <row r="385" spans="2:35">
      <c r="B385" s="47"/>
      <c r="E385" s="46"/>
      <c r="F385" s="46"/>
      <c r="G385" s="46"/>
      <c r="H385" s="46"/>
      <c r="I385" s="46"/>
      <c r="J385" s="46"/>
      <c r="K385" s="46"/>
      <c r="N385" s="47"/>
      <c r="Q385" s="46"/>
      <c r="R385" s="46"/>
      <c r="S385" s="46"/>
      <c r="T385" s="46"/>
      <c r="U385" s="46"/>
      <c r="V385" s="46"/>
      <c r="W385" s="46"/>
      <c r="Z385" s="47"/>
      <c r="AC385" s="46"/>
      <c r="AD385" s="46"/>
      <c r="AE385" s="46"/>
      <c r="AF385" s="46"/>
      <c r="AG385" s="46"/>
      <c r="AH385" s="46"/>
      <c r="AI385" s="46"/>
    </row>
    <row r="386" spans="2:35">
      <c r="B386" s="47"/>
      <c r="E386" s="46"/>
      <c r="F386" s="46"/>
      <c r="G386" s="46"/>
      <c r="H386" s="46"/>
      <c r="I386" s="46"/>
      <c r="J386" s="46"/>
      <c r="K386" s="46"/>
      <c r="N386" s="47"/>
      <c r="Q386" s="46"/>
      <c r="R386" s="46"/>
      <c r="S386" s="46"/>
      <c r="T386" s="46"/>
      <c r="U386" s="46"/>
      <c r="V386" s="46"/>
      <c r="W386" s="46"/>
      <c r="Z386" s="47"/>
      <c r="AC386" s="46"/>
      <c r="AD386" s="46"/>
      <c r="AE386" s="46"/>
      <c r="AF386" s="46"/>
      <c r="AG386" s="46"/>
      <c r="AH386" s="46"/>
      <c r="AI386" s="46"/>
    </row>
    <row r="387" spans="2:35">
      <c r="B387" s="47"/>
      <c r="E387" s="46"/>
      <c r="F387" s="46"/>
      <c r="G387" s="46"/>
      <c r="H387" s="46"/>
      <c r="I387" s="46"/>
      <c r="J387" s="46"/>
      <c r="K387" s="46"/>
      <c r="N387" s="47"/>
      <c r="Q387" s="46"/>
      <c r="R387" s="46"/>
      <c r="S387" s="46"/>
      <c r="T387" s="46"/>
      <c r="U387" s="46"/>
      <c r="V387" s="46"/>
      <c r="W387" s="46"/>
      <c r="Z387" s="47"/>
      <c r="AC387" s="46"/>
      <c r="AD387" s="46"/>
      <c r="AE387" s="46"/>
      <c r="AF387" s="46"/>
      <c r="AG387" s="46"/>
      <c r="AH387" s="46"/>
      <c r="AI387" s="46"/>
    </row>
    <row r="388" spans="2:35">
      <c r="B388" s="47"/>
      <c r="E388" s="46"/>
      <c r="F388" s="46"/>
      <c r="G388" s="46"/>
      <c r="H388" s="46"/>
      <c r="I388" s="46"/>
      <c r="J388" s="46"/>
      <c r="K388" s="46"/>
      <c r="N388" s="47"/>
      <c r="Q388" s="46"/>
      <c r="R388" s="46"/>
      <c r="S388" s="46"/>
      <c r="T388" s="46"/>
      <c r="U388" s="46"/>
      <c r="V388" s="46"/>
      <c r="W388" s="46"/>
      <c r="Z388" s="47"/>
      <c r="AC388" s="46"/>
      <c r="AD388" s="46"/>
      <c r="AE388" s="46"/>
      <c r="AF388" s="46"/>
      <c r="AG388" s="46"/>
      <c r="AH388" s="46"/>
      <c r="AI388" s="46"/>
    </row>
    <row r="389" spans="2:35">
      <c r="B389" s="47"/>
      <c r="E389" s="46"/>
      <c r="F389" s="46"/>
      <c r="G389" s="46"/>
      <c r="H389" s="46"/>
      <c r="I389" s="46"/>
      <c r="J389" s="46"/>
      <c r="K389" s="46"/>
      <c r="N389" s="47"/>
      <c r="Q389" s="46"/>
      <c r="R389" s="46"/>
      <c r="S389" s="46"/>
      <c r="T389" s="46"/>
      <c r="U389" s="46"/>
      <c r="V389" s="46"/>
      <c r="W389" s="46"/>
      <c r="Z389" s="47"/>
      <c r="AC389" s="46"/>
      <c r="AD389" s="46"/>
      <c r="AE389" s="46"/>
      <c r="AF389" s="46"/>
      <c r="AG389" s="46"/>
      <c r="AH389" s="46"/>
      <c r="AI389" s="46"/>
    </row>
    <row r="390" spans="2:35">
      <c r="B390" s="47"/>
      <c r="E390" s="46"/>
      <c r="F390" s="46"/>
      <c r="G390" s="46"/>
      <c r="H390" s="46"/>
      <c r="I390" s="46"/>
      <c r="J390" s="46"/>
      <c r="K390" s="46"/>
      <c r="N390" s="47"/>
      <c r="Q390" s="46"/>
      <c r="R390" s="46"/>
      <c r="S390" s="46"/>
      <c r="T390" s="46"/>
      <c r="U390" s="46"/>
      <c r="V390" s="46"/>
      <c r="W390" s="46"/>
      <c r="Z390" s="47"/>
      <c r="AC390" s="46"/>
      <c r="AD390" s="46"/>
      <c r="AE390" s="46"/>
      <c r="AF390" s="46"/>
      <c r="AG390" s="46"/>
      <c r="AH390" s="46"/>
      <c r="AI390" s="46"/>
    </row>
    <row r="391" spans="2:35">
      <c r="B391" s="47"/>
      <c r="E391" s="46"/>
      <c r="F391" s="46"/>
      <c r="G391" s="46"/>
      <c r="H391" s="46"/>
      <c r="I391" s="46"/>
      <c r="J391" s="46"/>
      <c r="K391" s="46"/>
      <c r="N391" s="47"/>
      <c r="Q391" s="46"/>
      <c r="R391" s="46"/>
      <c r="S391" s="46"/>
      <c r="T391" s="46"/>
      <c r="U391" s="46"/>
      <c r="V391" s="46"/>
      <c r="W391" s="46"/>
      <c r="Z391" s="47"/>
      <c r="AC391" s="46"/>
      <c r="AD391" s="46"/>
      <c r="AE391" s="46"/>
      <c r="AF391" s="46"/>
      <c r="AG391" s="46"/>
      <c r="AH391" s="46"/>
      <c r="AI391" s="46"/>
    </row>
    <row r="392" spans="2:35">
      <c r="B392" s="47"/>
      <c r="E392" s="46"/>
      <c r="F392" s="46"/>
      <c r="G392" s="46"/>
      <c r="H392" s="46"/>
      <c r="I392" s="46"/>
      <c r="J392" s="46"/>
      <c r="K392" s="46"/>
      <c r="N392" s="47"/>
      <c r="Q392" s="46"/>
      <c r="R392" s="46"/>
      <c r="S392" s="46"/>
      <c r="T392" s="46"/>
      <c r="U392" s="46"/>
      <c r="V392" s="46"/>
      <c r="W392" s="46"/>
      <c r="Z392" s="47"/>
      <c r="AC392" s="46"/>
      <c r="AD392" s="46"/>
      <c r="AE392" s="46"/>
      <c r="AF392" s="46"/>
      <c r="AG392" s="46"/>
      <c r="AH392" s="46"/>
      <c r="AI392" s="46"/>
    </row>
    <row r="393" spans="2:35">
      <c r="B393" s="47"/>
      <c r="E393" s="46"/>
      <c r="F393" s="46"/>
      <c r="G393" s="46"/>
      <c r="H393" s="46"/>
      <c r="I393" s="46"/>
      <c r="J393" s="46"/>
      <c r="K393" s="46"/>
      <c r="N393" s="47"/>
      <c r="Q393" s="46"/>
      <c r="R393" s="46"/>
      <c r="S393" s="46"/>
      <c r="T393" s="46"/>
      <c r="U393" s="46"/>
      <c r="V393" s="46"/>
      <c r="W393" s="46"/>
      <c r="Z393" s="47"/>
      <c r="AC393" s="46"/>
      <c r="AD393" s="46"/>
      <c r="AE393" s="46"/>
      <c r="AF393" s="46"/>
      <c r="AG393" s="46"/>
      <c r="AH393" s="46"/>
      <c r="AI393" s="46"/>
    </row>
    <row r="394" spans="2:35">
      <c r="B394" s="47"/>
      <c r="E394" s="46"/>
      <c r="F394" s="46"/>
      <c r="G394" s="46"/>
      <c r="H394" s="46"/>
      <c r="I394" s="46"/>
      <c r="J394" s="46"/>
      <c r="K394" s="46"/>
      <c r="N394" s="47"/>
      <c r="Q394" s="46"/>
      <c r="R394" s="46"/>
      <c r="S394" s="46"/>
      <c r="T394" s="46"/>
      <c r="U394" s="46"/>
      <c r="V394" s="46"/>
      <c r="W394" s="46"/>
      <c r="Z394" s="47"/>
      <c r="AC394" s="46"/>
      <c r="AD394" s="46"/>
      <c r="AE394" s="46"/>
      <c r="AF394" s="46"/>
      <c r="AG394" s="46"/>
      <c r="AH394" s="46"/>
      <c r="AI394" s="46"/>
    </row>
    <row r="395" spans="2:35">
      <c r="B395" s="47"/>
      <c r="E395" s="46"/>
      <c r="F395" s="46"/>
      <c r="G395" s="46"/>
      <c r="H395" s="46"/>
      <c r="I395" s="46"/>
      <c r="J395" s="46"/>
      <c r="K395" s="46"/>
      <c r="N395" s="47"/>
      <c r="Q395" s="46"/>
      <c r="R395" s="46"/>
      <c r="S395" s="46"/>
      <c r="T395" s="46"/>
      <c r="U395" s="46"/>
      <c r="V395" s="46"/>
      <c r="W395" s="46"/>
      <c r="Z395" s="47"/>
      <c r="AC395" s="46"/>
      <c r="AD395" s="46"/>
      <c r="AE395" s="46"/>
      <c r="AF395" s="46"/>
      <c r="AG395" s="46"/>
      <c r="AH395" s="46"/>
      <c r="AI395" s="46"/>
    </row>
    <row r="396" spans="2:35">
      <c r="B396" s="47"/>
      <c r="E396" s="46"/>
      <c r="F396" s="46"/>
      <c r="G396" s="46"/>
      <c r="H396" s="46"/>
      <c r="I396" s="46"/>
      <c r="J396" s="46"/>
      <c r="K396" s="46"/>
      <c r="N396" s="47"/>
      <c r="Q396" s="46"/>
      <c r="R396" s="46"/>
      <c r="S396" s="46"/>
      <c r="T396" s="46"/>
      <c r="U396" s="46"/>
      <c r="V396" s="46"/>
      <c r="W396" s="46"/>
      <c r="Z396" s="47"/>
      <c r="AC396" s="46"/>
      <c r="AD396" s="46"/>
      <c r="AE396" s="46"/>
      <c r="AF396" s="46"/>
      <c r="AG396" s="46"/>
      <c r="AH396" s="46"/>
      <c r="AI396" s="46"/>
    </row>
    <row r="397" spans="2:35">
      <c r="B397" s="47"/>
      <c r="E397" s="46"/>
      <c r="F397" s="46"/>
      <c r="G397" s="46"/>
      <c r="H397" s="46"/>
      <c r="I397" s="46"/>
      <c r="J397" s="46"/>
      <c r="K397" s="46"/>
      <c r="N397" s="47"/>
      <c r="Q397" s="46"/>
      <c r="R397" s="46"/>
      <c r="S397" s="46"/>
      <c r="T397" s="46"/>
      <c r="U397" s="46"/>
      <c r="V397" s="46"/>
      <c r="W397" s="46"/>
      <c r="Z397" s="47"/>
      <c r="AC397" s="46"/>
      <c r="AD397" s="46"/>
      <c r="AE397" s="46"/>
      <c r="AF397" s="46"/>
      <c r="AG397" s="46"/>
      <c r="AH397" s="46"/>
      <c r="AI397" s="46"/>
    </row>
    <row r="398" spans="2:35">
      <c r="B398" s="47"/>
      <c r="E398" s="46"/>
      <c r="F398" s="46"/>
      <c r="G398" s="46"/>
      <c r="H398" s="46"/>
      <c r="I398" s="46"/>
      <c r="J398" s="46"/>
      <c r="K398" s="46"/>
      <c r="N398" s="47"/>
      <c r="Q398" s="46"/>
      <c r="R398" s="46"/>
      <c r="S398" s="46"/>
      <c r="T398" s="46"/>
      <c r="U398" s="46"/>
      <c r="V398" s="46"/>
      <c r="W398" s="46"/>
      <c r="Z398" s="47"/>
      <c r="AC398" s="46"/>
      <c r="AD398" s="46"/>
      <c r="AE398" s="46"/>
      <c r="AF398" s="46"/>
      <c r="AG398" s="46"/>
      <c r="AH398" s="46"/>
      <c r="AI398" s="46"/>
    </row>
    <row r="399" spans="2:35">
      <c r="B399" s="47"/>
      <c r="E399" s="46"/>
      <c r="F399" s="46"/>
      <c r="G399" s="46"/>
      <c r="H399" s="46"/>
      <c r="I399" s="46"/>
      <c r="J399" s="46"/>
      <c r="K399" s="46"/>
      <c r="N399" s="47"/>
      <c r="Q399" s="46"/>
      <c r="R399" s="46"/>
      <c r="S399" s="46"/>
      <c r="T399" s="46"/>
      <c r="U399" s="46"/>
      <c r="V399" s="46"/>
      <c r="W399" s="46"/>
      <c r="Z399" s="47"/>
      <c r="AC399" s="46"/>
      <c r="AD399" s="46"/>
      <c r="AE399" s="46"/>
      <c r="AF399" s="46"/>
      <c r="AG399" s="46"/>
      <c r="AH399" s="46"/>
      <c r="AI399" s="46"/>
    </row>
    <row r="400" spans="2:35">
      <c r="B400" s="47"/>
      <c r="E400" s="46"/>
      <c r="F400" s="46"/>
      <c r="G400" s="46"/>
      <c r="H400" s="46"/>
      <c r="I400" s="46"/>
      <c r="J400" s="46"/>
      <c r="K400" s="46"/>
      <c r="N400" s="47"/>
      <c r="Q400" s="46"/>
      <c r="R400" s="46"/>
      <c r="S400" s="46"/>
      <c r="T400" s="46"/>
      <c r="U400" s="46"/>
      <c r="V400" s="46"/>
      <c r="W400" s="46"/>
      <c r="Z400" s="47"/>
      <c r="AC400" s="46"/>
      <c r="AD400" s="46"/>
      <c r="AE400" s="46"/>
      <c r="AF400" s="46"/>
      <c r="AG400" s="46"/>
      <c r="AH400" s="46"/>
      <c r="AI400" s="46"/>
    </row>
    <row r="401" spans="2:35">
      <c r="B401" s="47"/>
      <c r="E401" s="46"/>
      <c r="F401" s="46"/>
      <c r="G401" s="46"/>
      <c r="H401" s="46"/>
      <c r="I401" s="46"/>
      <c r="J401" s="46"/>
      <c r="K401" s="46"/>
      <c r="N401" s="47"/>
      <c r="Q401" s="46"/>
      <c r="R401" s="46"/>
      <c r="S401" s="46"/>
      <c r="T401" s="46"/>
      <c r="U401" s="46"/>
      <c r="V401" s="46"/>
      <c r="W401" s="46"/>
      <c r="Z401" s="47"/>
      <c r="AC401" s="46"/>
      <c r="AD401" s="46"/>
      <c r="AE401" s="46"/>
      <c r="AF401" s="46"/>
      <c r="AG401" s="46"/>
      <c r="AH401" s="46"/>
      <c r="AI401" s="46"/>
    </row>
    <row r="402" spans="2:35">
      <c r="B402" s="47"/>
      <c r="E402" s="46"/>
      <c r="F402" s="46"/>
      <c r="G402" s="46"/>
      <c r="H402" s="46"/>
      <c r="I402" s="46"/>
      <c r="J402" s="46"/>
      <c r="K402" s="46"/>
      <c r="N402" s="47"/>
      <c r="Q402" s="46"/>
      <c r="R402" s="46"/>
      <c r="S402" s="46"/>
      <c r="T402" s="46"/>
      <c r="U402" s="46"/>
      <c r="V402" s="46"/>
      <c r="W402" s="46"/>
      <c r="Z402" s="47"/>
      <c r="AC402" s="46"/>
      <c r="AD402" s="46"/>
      <c r="AE402" s="46"/>
      <c r="AF402" s="46"/>
      <c r="AG402" s="46"/>
      <c r="AH402" s="46"/>
      <c r="AI402" s="46"/>
    </row>
    <row r="403" spans="2:35">
      <c r="B403" s="47"/>
      <c r="E403" s="46"/>
      <c r="F403" s="46"/>
      <c r="G403" s="46"/>
      <c r="H403" s="46"/>
      <c r="I403" s="46"/>
      <c r="J403" s="46"/>
      <c r="K403" s="46"/>
      <c r="N403" s="47"/>
      <c r="Q403" s="46"/>
      <c r="R403" s="46"/>
      <c r="S403" s="46"/>
      <c r="T403" s="46"/>
      <c r="U403" s="46"/>
      <c r="V403" s="46"/>
      <c r="W403" s="46"/>
      <c r="Z403" s="47"/>
      <c r="AC403" s="46"/>
      <c r="AD403" s="46"/>
      <c r="AE403" s="46"/>
      <c r="AF403" s="46"/>
      <c r="AG403" s="46"/>
      <c r="AH403" s="46"/>
      <c r="AI403" s="46"/>
    </row>
    <row r="404" spans="2:35">
      <c r="B404" s="47"/>
      <c r="E404" s="46"/>
      <c r="F404" s="46"/>
      <c r="G404" s="46"/>
      <c r="H404" s="46"/>
      <c r="I404" s="46"/>
      <c r="J404" s="46"/>
      <c r="K404" s="46"/>
      <c r="N404" s="47"/>
      <c r="Q404" s="46"/>
      <c r="R404" s="46"/>
      <c r="S404" s="46"/>
      <c r="T404" s="46"/>
      <c r="U404" s="46"/>
      <c r="V404" s="46"/>
      <c r="W404" s="46"/>
      <c r="Z404" s="47"/>
      <c r="AC404" s="46"/>
      <c r="AD404" s="46"/>
      <c r="AE404" s="46"/>
      <c r="AF404" s="46"/>
      <c r="AG404" s="46"/>
      <c r="AH404" s="46"/>
      <c r="AI404" s="46"/>
    </row>
    <row r="405" spans="2:35">
      <c r="B405" s="47"/>
      <c r="E405" s="46"/>
      <c r="F405" s="46"/>
      <c r="G405" s="46"/>
      <c r="H405" s="46"/>
      <c r="I405" s="46"/>
      <c r="J405" s="46"/>
      <c r="K405" s="46"/>
      <c r="N405" s="47"/>
      <c r="Q405" s="46"/>
      <c r="R405" s="46"/>
      <c r="S405" s="46"/>
      <c r="T405" s="46"/>
      <c r="U405" s="46"/>
      <c r="V405" s="46"/>
      <c r="W405" s="46"/>
      <c r="Z405" s="47"/>
      <c r="AC405" s="46"/>
      <c r="AD405" s="46"/>
      <c r="AE405" s="46"/>
      <c r="AF405" s="46"/>
      <c r="AG405" s="46"/>
      <c r="AH405" s="46"/>
      <c r="AI405" s="46"/>
    </row>
    <row r="406" spans="2:35">
      <c r="B406" s="47"/>
      <c r="E406" s="46"/>
      <c r="F406" s="46"/>
      <c r="G406" s="46"/>
      <c r="H406" s="46"/>
      <c r="I406" s="46"/>
      <c r="J406" s="46"/>
      <c r="K406" s="46"/>
      <c r="N406" s="47"/>
      <c r="Q406" s="46"/>
      <c r="R406" s="46"/>
      <c r="S406" s="46"/>
      <c r="T406" s="46"/>
      <c r="U406" s="46"/>
      <c r="V406" s="46"/>
      <c r="W406" s="46"/>
      <c r="Z406" s="47"/>
      <c r="AC406" s="46"/>
      <c r="AD406" s="46"/>
      <c r="AE406" s="46"/>
      <c r="AF406" s="46"/>
      <c r="AG406" s="46"/>
      <c r="AH406" s="46"/>
      <c r="AI406" s="46"/>
    </row>
    <row r="407" spans="2:35">
      <c r="B407" s="47"/>
      <c r="E407" s="46"/>
      <c r="F407" s="46"/>
      <c r="G407" s="46"/>
      <c r="H407" s="46"/>
      <c r="I407" s="46"/>
      <c r="J407" s="46"/>
      <c r="K407" s="46"/>
      <c r="N407" s="47"/>
      <c r="Q407" s="46"/>
      <c r="R407" s="46"/>
      <c r="S407" s="46"/>
      <c r="T407" s="46"/>
      <c r="U407" s="46"/>
      <c r="V407" s="46"/>
      <c r="W407" s="46"/>
      <c r="Z407" s="47"/>
      <c r="AC407" s="46"/>
      <c r="AD407" s="46"/>
      <c r="AE407" s="46"/>
      <c r="AF407" s="46"/>
      <c r="AG407" s="46"/>
      <c r="AH407" s="46"/>
      <c r="AI407" s="46"/>
    </row>
    <row r="408" spans="2:35">
      <c r="B408" s="47"/>
      <c r="E408" s="46"/>
      <c r="F408" s="46"/>
      <c r="G408" s="46"/>
      <c r="H408" s="46"/>
      <c r="I408" s="46"/>
      <c r="J408" s="46"/>
      <c r="K408" s="46"/>
      <c r="N408" s="47"/>
      <c r="Q408" s="46"/>
      <c r="R408" s="46"/>
      <c r="S408" s="46"/>
      <c r="T408" s="46"/>
      <c r="U408" s="46"/>
      <c r="V408" s="46"/>
      <c r="W408" s="46"/>
      <c r="Z408" s="47"/>
      <c r="AC408" s="46"/>
      <c r="AD408" s="46"/>
      <c r="AE408" s="46"/>
      <c r="AF408" s="46"/>
      <c r="AG408" s="46"/>
      <c r="AH408" s="46"/>
      <c r="AI408" s="46"/>
    </row>
    <row r="409" spans="2:35">
      <c r="B409" s="47"/>
      <c r="E409" s="46"/>
      <c r="F409" s="46"/>
      <c r="G409" s="46"/>
      <c r="H409" s="46"/>
      <c r="I409" s="46"/>
      <c r="J409" s="46"/>
      <c r="K409" s="46"/>
      <c r="N409" s="47"/>
      <c r="Q409" s="46"/>
      <c r="R409" s="46"/>
      <c r="S409" s="46"/>
      <c r="T409" s="46"/>
      <c r="U409" s="46"/>
      <c r="V409" s="46"/>
      <c r="W409" s="46"/>
      <c r="Z409" s="47"/>
      <c r="AC409" s="46"/>
      <c r="AD409" s="46"/>
      <c r="AE409" s="46"/>
      <c r="AF409" s="46"/>
      <c r="AG409" s="46"/>
      <c r="AH409" s="46"/>
      <c r="AI409" s="46"/>
    </row>
    <row r="410" spans="2:35">
      <c r="B410" s="47"/>
      <c r="E410" s="46"/>
      <c r="F410" s="46"/>
      <c r="G410" s="46"/>
      <c r="H410" s="46"/>
      <c r="I410" s="46"/>
      <c r="J410" s="46"/>
      <c r="K410" s="46"/>
      <c r="N410" s="47"/>
      <c r="Q410" s="46"/>
      <c r="R410" s="46"/>
      <c r="S410" s="46"/>
      <c r="T410" s="46"/>
      <c r="U410" s="46"/>
      <c r="V410" s="46"/>
      <c r="W410" s="46"/>
      <c r="Z410" s="47"/>
      <c r="AC410" s="46"/>
      <c r="AD410" s="46"/>
      <c r="AE410" s="46"/>
      <c r="AF410" s="46"/>
      <c r="AG410" s="46"/>
      <c r="AH410" s="46"/>
      <c r="AI410" s="46"/>
    </row>
    <row r="411" spans="2:35">
      <c r="B411" s="47"/>
      <c r="E411" s="46"/>
      <c r="F411" s="46"/>
      <c r="G411" s="46"/>
      <c r="H411" s="46"/>
      <c r="I411" s="46"/>
      <c r="J411" s="46"/>
      <c r="K411" s="46"/>
      <c r="N411" s="47"/>
      <c r="Q411" s="46"/>
      <c r="R411" s="46"/>
      <c r="S411" s="46"/>
      <c r="T411" s="46"/>
      <c r="U411" s="46"/>
      <c r="V411" s="46"/>
      <c r="W411" s="46"/>
      <c r="Z411" s="47"/>
      <c r="AC411" s="46"/>
      <c r="AD411" s="46"/>
      <c r="AE411" s="46"/>
      <c r="AF411" s="46"/>
      <c r="AG411" s="46"/>
      <c r="AH411" s="46"/>
      <c r="AI411" s="46"/>
    </row>
    <row r="412" spans="2:35">
      <c r="B412" s="47"/>
      <c r="E412" s="46"/>
      <c r="F412" s="46"/>
      <c r="G412" s="46"/>
      <c r="H412" s="46"/>
      <c r="I412" s="46"/>
      <c r="J412" s="46"/>
      <c r="K412" s="46"/>
      <c r="N412" s="47"/>
      <c r="Q412" s="46"/>
      <c r="R412" s="46"/>
      <c r="S412" s="46"/>
      <c r="T412" s="46"/>
      <c r="U412" s="46"/>
      <c r="V412" s="46"/>
      <c r="W412" s="46"/>
      <c r="Z412" s="47"/>
      <c r="AC412" s="46"/>
      <c r="AD412" s="46"/>
      <c r="AE412" s="46"/>
      <c r="AF412" s="46"/>
      <c r="AG412" s="46"/>
      <c r="AH412" s="46"/>
      <c r="AI412" s="46"/>
    </row>
    <row r="413" spans="2:35">
      <c r="B413" s="47"/>
      <c r="E413" s="46"/>
      <c r="F413" s="46"/>
      <c r="G413" s="46"/>
      <c r="H413" s="46"/>
      <c r="I413" s="46"/>
      <c r="J413" s="46"/>
      <c r="K413" s="46"/>
      <c r="N413" s="47"/>
      <c r="Q413" s="46"/>
      <c r="R413" s="46"/>
      <c r="S413" s="46"/>
      <c r="T413" s="46"/>
      <c r="U413" s="46"/>
      <c r="V413" s="46"/>
      <c r="W413" s="46"/>
      <c r="Z413" s="47"/>
      <c r="AC413" s="46"/>
      <c r="AD413" s="46"/>
      <c r="AE413" s="46"/>
      <c r="AF413" s="46"/>
      <c r="AG413" s="46"/>
      <c r="AH413" s="46"/>
      <c r="AI413" s="46"/>
    </row>
    <row r="414" spans="2:35">
      <c r="B414" s="47"/>
      <c r="E414" s="46"/>
      <c r="F414" s="46"/>
      <c r="G414" s="46"/>
      <c r="H414" s="46"/>
      <c r="I414" s="46"/>
      <c r="J414" s="46"/>
      <c r="K414" s="46"/>
      <c r="N414" s="47"/>
      <c r="Q414" s="46"/>
      <c r="R414" s="46"/>
      <c r="S414" s="46"/>
      <c r="T414" s="46"/>
      <c r="U414" s="46"/>
      <c r="V414" s="46"/>
      <c r="W414" s="46"/>
      <c r="Z414" s="47"/>
      <c r="AC414" s="46"/>
      <c r="AD414" s="46"/>
      <c r="AE414" s="46"/>
      <c r="AF414" s="46"/>
      <c r="AG414" s="46"/>
      <c r="AH414" s="46"/>
      <c r="AI414" s="46"/>
    </row>
    <row r="415" spans="2:35">
      <c r="B415" s="47"/>
      <c r="E415" s="46"/>
      <c r="F415" s="46"/>
      <c r="G415" s="46"/>
      <c r="H415" s="46"/>
      <c r="I415" s="46"/>
      <c r="J415" s="46"/>
      <c r="K415" s="46"/>
      <c r="N415" s="47"/>
      <c r="Q415" s="46"/>
      <c r="R415" s="46"/>
      <c r="S415" s="46"/>
      <c r="T415" s="46"/>
      <c r="U415" s="46"/>
      <c r="V415" s="46"/>
      <c r="W415" s="46"/>
      <c r="Z415" s="47"/>
      <c r="AC415" s="46"/>
      <c r="AD415" s="46"/>
      <c r="AE415" s="46"/>
      <c r="AF415" s="46"/>
      <c r="AG415" s="46"/>
      <c r="AH415" s="46"/>
      <c r="AI415" s="46"/>
    </row>
    <row r="416" spans="2:35">
      <c r="B416" s="47"/>
      <c r="E416" s="46"/>
      <c r="F416" s="46"/>
      <c r="G416" s="46"/>
      <c r="H416" s="46"/>
      <c r="I416" s="46"/>
      <c r="J416" s="46"/>
      <c r="K416" s="46"/>
      <c r="N416" s="47"/>
      <c r="Q416" s="46"/>
      <c r="R416" s="46"/>
      <c r="S416" s="46"/>
      <c r="T416" s="46"/>
      <c r="U416" s="46"/>
      <c r="V416" s="46"/>
      <c r="W416" s="46"/>
      <c r="Z416" s="47"/>
      <c r="AC416" s="46"/>
      <c r="AD416" s="46"/>
      <c r="AE416" s="46"/>
      <c r="AF416" s="46"/>
      <c r="AG416" s="46"/>
      <c r="AH416" s="46"/>
      <c r="AI416" s="46"/>
    </row>
    <row r="417" spans="2:35">
      <c r="B417" s="47"/>
      <c r="E417" s="46"/>
      <c r="F417" s="46"/>
      <c r="G417" s="46"/>
      <c r="H417" s="46"/>
      <c r="I417" s="46"/>
      <c r="J417" s="46"/>
      <c r="K417" s="46"/>
      <c r="N417" s="47"/>
      <c r="Q417" s="46"/>
      <c r="R417" s="46"/>
      <c r="S417" s="46"/>
      <c r="T417" s="46"/>
      <c r="U417" s="46"/>
      <c r="V417" s="46"/>
      <c r="W417" s="46"/>
      <c r="Z417" s="47"/>
      <c r="AC417" s="46"/>
      <c r="AD417" s="46"/>
      <c r="AE417" s="46"/>
      <c r="AF417" s="46"/>
      <c r="AG417" s="46"/>
      <c r="AH417" s="46"/>
      <c r="AI417" s="46"/>
    </row>
    <row r="418" spans="2:35">
      <c r="B418" s="47"/>
      <c r="E418" s="46"/>
      <c r="F418" s="46"/>
      <c r="G418" s="46"/>
      <c r="H418" s="46"/>
      <c r="I418" s="46"/>
      <c r="J418" s="46"/>
      <c r="K418" s="46"/>
      <c r="N418" s="47"/>
      <c r="Q418" s="46"/>
      <c r="R418" s="46"/>
      <c r="S418" s="46"/>
      <c r="T418" s="46"/>
      <c r="U418" s="46"/>
      <c r="V418" s="46"/>
      <c r="W418" s="46"/>
      <c r="Z418" s="47"/>
      <c r="AC418" s="46"/>
      <c r="AD418" s="46"/>
      <c r="AE418" s="46"/>
      <c r="AF418" s="46"/>
      <c r="AG418" s="46"/>
      <c r="AH418" s="46"/>
      <c r="AI418" s="46"/>
    </row>
    <row r="419" spans="2:35">
      <c r="B419" s="47"/>
      <c r="E419" s="46"/>
      <c r="F419" s="46"/>
      <c r="G419" s="46"/>
      <c r="H419" s="46"/>
      <c r="I419" s="46"/>
      <c r="J419" s="46"/>
      <c r="K419" s="46"/>
      <c r="N419" s="47"/>
      <c r="Q419" s="46"/>
      <c r="R419" s="46"/>
      <c r="S419" s="46"/>
      <c r="T419" s="46"/>
      <c r="U419" s="46"/>
      <c r="V419" s="46"/>
      <c r="W419" s="46"/>
      <c r="Z419" s="47"/>
      <c r="AC419" s="46"/>
      <c r="AD419" s="46"/>
      <c r="AE419" s="46"/>
      <c r="AF419" s="46"/>
      <c r="AG419" s="46"/>
      <c r="AH419" s="46"/>
      <c r="AI419" s="46"/>
    </row>
    <row r="420" spans="2:35">
      <c r="B420" s="47"/>
      <c r="E420" s="46"/>
      <c r="F420" s="46"/>
      <c r="G420" s="46"/>
      <c r="H420" s="46"/>
      <c r="I420" s="46"/>
      <c r="J420" s="46"/>
      <c r="K420" s="46"/>
      <c r="N420" s="47"/>
      <c r="Q420" s="46"/>
      <c r="R420" s="46"/>
      <c r="S420" s="46"/>
      <c r="T420" s="46"/>
      <c r="U420" s="46"/>
      <c r="V420" s="46"/>
      <c r="W420" s="46"/>
      <c r="Z420" s="47"/>
      <c r="AC420" s="46"/>
      <c r="AD420" s="46"/>
      <c r="AE420" s="46"/>
      <c r="AF420" s="46"/>
      <c r="AG420" s="46"/>
      <c r="AH420" s="46"/>
      <c r="AI420" s="46"/>
    </row>
    <row r="421" spans="2:35">
      <c r="B421" s="47"/>
      <c r="E421" s="46"/>
      <c r="F421" s="46"/>
      <c r="G421" s="46"/>
      <c r="H421" s="46"/>
      <c r="I421" s="46"/>
      <c r="J421" s="46"/>
      <c r="K421" s="46"/>
      <c r="N421" s="47"/>
      <c r="Q421" s="46"/>
      <c r="R421" s="46"/>
      <c r="S421" s="46"/>
      <c r="T421" s="46"/>
      <c r="U421" s="46"/>
      <c r="V421" s="46"/>
      <c r="W421" s="46"/>
      <c r="Z421" s="47"/>
      <c r="AC421" s="46"/>
      <c r="AD421" s="46"/>
      <c r="AE421" s="46"/>
      <c r="AF421" s="46"/>
      <c r="AG421" s="46"/>
      <c r="AH421" s="46"/>
      <c r="AI421" s="46"/>
    </row>
    <row r="422" spans="2:35">
      <c r="B422" s="47"/>
      <c r="E422" s="46"/>
      <c r="F422" s="46"/>
      <c r="G422" s="46"/>
      <c r="H422" s="46"/>
      <c r="I422" s="46"/>
      <c r="J422" s="46"/>
      <c r="K422" s="46"/>
      <c r="N422" s="47"/>
      <c r="Q422" s="46"/>
      <c r="R422" s="46"/>
      <c r="S422" s="46"/>
      <c r="T422" s="46"/>
      <c r="U422" s="46"/>
      <c r="V422" s="46"/>
      <c r="W422" s="46"/>
      <c r="Z422" s="47"/>
      <c r="AC422" s="46"/>
      <c r="AD422" s="46"/>
      <c r="AE422" s="46"/>
      <c r="AF422" s="46"/>
      <c r="AG422" s="46"/>
      <c r="AH422" s="46"/>
      <c r="AI422" s="46"/>
    </row>
    <row r="423" spans="2:35">
      <c r="B423" s="47"/>
      <c r="E423" s="46"/>
      <c r="F423" s="46"/>
      <c r="G423" s="46"/>
      <c r="H423" s="46"/>
      <c r="I423" s="46"/>
      <c r="J423" s="46"/>
      <c r="K423" s="46"/>
      <c r="N423" s="47"/>
      <c r="Q423" s="46"/>
      <c r="R423" s="46"/>
      <c r="S423" s="46"/>
      <c r="T423" s="46"/>
      <c r="U423" s="46"/>
      <c r="V423" s="46"/>
      <c r="W423" s="46"/>
      <c r="Z423" s="47"/>
      <c r="AC423" s="46"/>
      <c r="AD423" s="46"/>
      <c r="AE423" s="46"/>
      <c r="AF423" s="46"/>
      <c r="AG423" s="46"/>
      <c r="AH423" s="46"/>
      <c r="AI423" s="46"/>
    </row>
    <row r="424" spans="2:35">
      <c r="B424" s="47"/>
      <c r="E424" s="46"/>
      <c r="F424" s="46"/>
      <c r="G424" s="46"/>
      <c r="H424" s="46"/>
      <c r="I424" s="46"/>
      <c r="J424" s="46"/>
      <c r="K424" s="46"/>
      <c r="N424" s="47"/>
      <c r="Q424" s="46"/>
      <c r="R424" s="46"/>
      <c r="S424" s="46"/>
      <c r="T424" s="46"/>
      <c r="U424" s="46"/>
      <c r="V424" s="46"/>
      <c r="W424" s="46"/>
      <c r="Z424" s="47"/>
      <c r="AC424" s="46"/>
      <c r="AD424" s="46"/>
      <c r="AE424" s="46"/>
      <c r="AF424" s="46"/>
      <c r="AG424" s="46"/>
      <c r="AH424" s="46"/>
      <c r="AI424" s="46"/>
    </row>
    <row r="425" spans="2:35">
      <c r="B425" s="47"/>
      <c r="E425" s="46"/>
      <c r="F425" s="46"/>
      <c r="G425" s="46"/>
      <c r="H425" s="46"/>
      <c r="I425" s="46"/>
      <c r="J425" s="46"/>
      <c r="K425" s="46"/>
      <c r="N425" s="47"/>
      <c r="Q425" s="46"/>
      <c r="R425" s="46"/>
      <c r="S425" s="46"/>
      <c r="T425" s="46"/>
      <c r="U425" s="46"/>
      <c r="V425" s="46"/>
      <c r="W425" s="46"/>
      <c r="Z425" s="47"/>
      <c r="AC425" s="46"/>
      <c r="AD425" s="46"/>
      <c r="AE425" s="46"/>
      <c r="AF425" s="46"/>
      <c r="AG425" s="46"/>
      <c r="AH425" s="46"/>
      <c r="AI425" s="46"/>
    </row>
    <row r="426" spans="2:35">
      <c r="B426" s="47"/>
      <c r="E426" s="46"/>
      <c r="F426" s="46"/>
      <c r="G426" s="46"/>
      <c r="H426" s="46"/>
      <c r="I426" s="46"/>
      <c r="J426" s="46"/>
      <c r="K426" s="46"/>
      <c r="N426" s="47"/>
      <c r="Q426" s="46"/>
      <c r="R426" s="46"/>
      <c r="S426" s="46"/>
      <c r="T426" s="46"/>
      <c r="U426" s="46"/>
      <c r="V426" s="46"/>
      <c r="W426" s="46"/>
      <c r="Z426" s="47"/>
      <c r="AC426" s="46"/>
      <c r="AD426" s="46"/>
      <c r="AE426" s="46"/>
      <c r="AF426" s="46"/>
      <c r="AG426" s="46"/>
      <c r="AH426" s="46"/>
      <c r="AI426" s="46"/>
    </row>
    <row r="427" spans="2:35">
      <c r="B427" s="47"/>
      <c r="E427" s="46"/>
      <c r="F427" s="46"/>
      <c r="G427" s="46"/>
      <c r="H427" s="46"/>
      <c r="I427" s="46"/>
      <c r="J427" s="46"/>
      <c r="K427" s="46"/>
      <c r="N427" s="47"/>
      <c r="Q427" s="46"/>
      <c r="R427" s="46"/>
      <c r="S427" s="46"/>
      <c r="T427" s="46"/>
      <c r="U427" s="46"/>
      <c r="V427" s="46"/>
      <c r="W427" s="46"/>
      <c r="Z427" s="47"/>
      <c r="AC427" s="46"/>
      <c r="AD427" s="46"/>
      <c r="AE427" s="46"/>
      <c r="AF427" s="46"/>
      <c r="AG427" s="46"/>
      <c r="AH427" s="46"/>
      <c r="AI427" s="46"/>
    </row>
    <row r="428" spans="2:35">
      <c r="B428" s="47"/>
      <c r="E428" s="46"/>
      <c r="F428" s="46"/>
      <c r="G428" s="46"/>
      <c r="H428" s="46"/>
      <c r="I428" s="46"/>
      <c r="J428" s="46"/>
      <c r="K428" s="46"/>
      <c r="N428" s="47"/>
      <c r="Q428" s="46"/>
      <c r="R428" s="46"/>
      <c r="S428" s="46"/>
      <c r="T428" s="46"/>
      <c r="U428" s="46"/>
      <c r="V428" s="46"/>
      <c r="W428" s="46"/>
      <c r="Z428" s="47"/>
      <c r="AC428" s="46"/>
      <c r="AD428" s="46"/>
      <c r="AE428" s="46"/>
      <c r="AF428" s="46"/>
      <c r="AG428" s="46"/>
      <c r="AH428" s="46"/>
      <c r="AI428" s="46"/>
    </row>
    <row r="429" spans="2:35">
      <c r="B429" s="47"/>
      <c r="E429" s="46"/>
      <c r="F429" s="46"/>
      <c r="G429" s="46"/>
      <c r="H429" s="46"/>
      <c r="I429" s="46"/>
      <c r="J429" s="46"/>
      <c r="K429" s="46"/>
      <c r="N429" s="47"/>
      <c r="Q429" s="46"/>
      <c r="R429" s="46"/>
      <c r="S429" s="46"/>
      <c r="T429" s="46"/>
      <c r="U429" s="46"/>
      <c r="V429" s="46"/>
      <c r="W429" s="46"/>
      <c r="Z429" s="47"/>
      <c r="AC429" s="46"/>
      <c r="AD429" s="46"/>
      <c r="AE429" s="46"/>
      <c r="AF429" s="46"/>
      <c r="AG429" s="46"/>
      <c r="AH429" s="46"/>
      <c r="AI429" s="46"/>
    </row>
    <row r="430" spans="2:35">
      <c r="B430" s="47"/>
      <c r="E430" s="46"/>
      <c r="F430" s="46"/>
      <c r="G430" s="46"/>
      <c r="H430" s="46"/>
      <c r="I430" s="46"/>
      <c r="J430" s="46"/>
      <c r="K430" s="46"/>
      <c r="N430" s="47"/>
      <c r="Q430" s="46"/>
      <c r="R430" s="46"/>
      <c r="S430" s="46"/>
      <c r="T430" s="46"/>
      <c r="U430" s="46"/>
      <c r="V430" s="46"/>
      <c r="W430" s="46"/>
      <c r="Z430" s="47"/>
      <c r="AC430" s="46"/>
      <c r="AD430" s="46"/>
      <c r="AE430" s="46"/>
      <c r="AF430" s="46"/>
      <c r="AG430" s="46"/>
      <c r="AH430" s="46"/>
      <c r="AI430" s="46"/>
    </row>
    <row r="431" spans="2:35">
      <c r="B431" s="47"/>
      <c r="E431" s="46"/>
      <c r="F431" s="46"/>
      <c r="G431" s="46"/>
      <c r="H431" s="46"/>
      <c r="I431" s="46"/>
      <c r="J431" s="46"/>
      <c r="K431" s="46"/>
      <c r="N431" s="47"/>
      <c r="Q431" s="46"/>
      <c r="R431" s="46"/>
      <c r="S431" s="46"/>
      <c r="T431" s="46"/>
      <c r="U431" s="46"/>
      <c r="V431" s="46"/>
      <c r="W431" s="46"/>
      <c r="Z431" s="47"/>
      <c r="AC431" s="46"/>
      <c r="AD431" s="46"/>
      <c r="AE431" s="46"/>
      <c r="AF431" s="46"/>
      <c r="AG431" s="46"/>
      <c r="AH431" s="46"/>
      <c r="AI431" s="46"/>
    </row>
    <row r="432" spans="2:35">
      <c r="B432" s="47"/>
      <c r="E432" s="46"/>
      <c r="F432" s="46"/>
      <c r="G432" s="46"/>
      <c r="H432" s="46"/>
      <c r="I432" s="46"/>
      <c r="J432" s="46"/>
      <c r="K432" s="46"/>
      <c r="N432" s="47"/>
      <c r="Q432" s="46"/>
      <c r="R432" s="46"/>
      <c r="S432" s="46"/>
      <c r="T432" s="46"/>
      <c r="U432" s="46"/>
      <c r="V432" s="46"/>
      <c r="W432" s="46"/>
      <c r="Z432" s="47"/>
      <c r="AC432" s="46"/>
      <c r="AD432" s="46"/>
      <c r="AE432" s="46"/>
      <c r="AF432" s="46"/>
      <c r="AG432" s="46"/>
      <c r="AH432" s="46"/>
      <c r="AI432" s="46"/>
    </row>
    <row r="433" spans="2:35">
      <c r="B433" s="47"/>
      <c r="E433" s="46"/>
      <c r="F433" s="46"/>
      <c r="G433" s="46"/>
      <c r="H433" s="46"/>
      <c r="I433" s="46"/>
      <c r="J433" s="46"/>
      <c r="K433" s="46"/>
      <c r="N433" s="47"/>
      <c r="Q433" s="46"/>
      <c r="R433" s="46"/>
      <c r="S433" s="46"/>
      <c r="T433" s="46"/>
      <c r="U433" s="46"/>
      <c r="V433" s="46"/>
      <c r="W433" s="46"/>
      <c r="Z433" s="47"/>
      <c r="AC433" s="46"/>
      <c r="AD433" s="46"/>
      <c r="AE433" s="46"/>
      <c r="AF433" s="46"/>
      <c r="AG433" s="46"/>
      <c r="AH433" s="46"/>
      <c r="AI433" s="46"/>
    </row>
    <row r="434" spans="2:35">
      <c r="B434" s="47"/>
      <c r="E434" s="46"/>
      <c r="F434" s="46"/>
      <c r="G434" s="46"/>
      <c r="H434" s="46"/>
      <c r="I434" s="46"/>
      <c r="J434" s="46"/>
      <c r="K434" s="46"/>
      <c r="N434" s="47"/>
      <c r="Q434" s="46"/>
      <c r="R434" s="46"/>
      <c r="S434" s="46"/>
      <c r="T434" s="46"/>
      <c r="U434" s="46"/>
      <c r="V434" s="46"/>
      <c r="W434" s="46"/>
      <c r="Z434" s="47"/>
      <c r="AC434" s="46"/>
      <c r="AD434" s="46"/>
      <c r="AE434" s="46"/>
      <c r="AF434" s="46"/>
      <c r="AG434" s="46"/>
      <c r="AH434" s="46"/>
      <c r="AI434" s="46"/>
    </row>
    <row r="435" spans="2:35">
      <c r="B435" s="47"/>
      <c r="E435" s="46"/>
      <c r="F435" s="46"/>
      <c r="G435" s="46"/>
      <c r="H435" s="46"/>
      <c r="I435" s="46"/>
      <c r="J435" s="46"/>
      <c r="K435" s="46"/>
      <c r="N435" s="47"/>
      <c r="Q435" s="46"/>
      <c r="R435" s="46"/>
      <c r="S435" s="46"/>
      <c r="T435" s="46"/>
      <c r="U435" s="46"/>
      <c r="V435" s="46"/>
      <c r="W435" s="46"/>
      <c r="Z435" s="47"/>
      <c r="AC435" s="46"/>
      <c r="AD435" s="46"/>
      <c r="AE435" s="46"/>
      <c r="AF435" s="46"/>
      <c r="AG435" s="46"/>
      <c r="AH435" s="46"/>
      <c r="AI435" s="46"/>
    </row>
    <row r="436" spans="2:35">
      <c r="B436" s="47"/>
      <c r="E436" s="46"/>
      <c r="F436" s="46"/>
      <c r="G436" s="46"/>
      <c r="H436" s="46"/>
      <c r="I436" s="46"/>
      <c r="J436" s="46"/>
      <c r="K436" s="46"/>
      <c r="N436" s="47"/>
      <c r="Q436" s="46"/>
      <c r="R436" s="46"/>
      <c r="S436" s="46"/>
      <c r="T436" s="46"/>
      <c r="U436" s="46"/>
      <c r="V436" s="46"/>
      <c r="W436" s="46"/>
      <c r="Z436" s="47"/>
      <c r="AC436" s="46"/>
      <c r="AD436" s="46"/>
      <c r="AE436" s="46"/>
      <c r="AF436" s="46"/>
      <c r="AG436" s="46"/>
      <c r="AH436" s="46"/>
      <c r="AI436" s="46"/>
    </row>
    <row r="437" spans="2:35">
      <c r="B437" s="47"/>
      <c r="E437" s="46"/>
      <c r="F437" s="46"/>
      <c r="G437" s="46"/>
      <c r="H437" s="46"/>
      <c r="I437" s="46"/>
      <c r="J437" s="46"/>
      <c r="K437" s="46"/>
      <c r="N437" s="47"/>
      <c r="Q437" s="46"/>
      <c r="R437" s="46"/>
      <c r="S437" s="46"/>
      <c r="T437" s="46"/>
      <c r="U437" s="46"/>
      <c r="V437" s="46"/>
      <c r="W437" s="46"/>
      <c r="Z437" s="47"/>
      <c r="AC437" s="46"/>
      <c r="AD437" s="46"/>
      <c r="AE437" s="46"/>
      <c r="AF437" s="46"/>
      <c r="AG437" s="46"/>
      <c r="AH437" s="46"/>
      <c r="AI437" s="46"/>
    </row>
    <row r="438" spans="2:35">
      <c r="B438" s="47"/>
      <c r="E438" s="46"/>
      <c r="F438" s="46"/>
      <c r="G438" s="46"/>
      <c r="H438" s="46"/>
      <c r="I438" s="46"/>
      <c r="J438" s="46"/>
      <c r="K438" s="46"/>
      <c r="N438" s="47"/>
      <c r="Q438" s="46"/>
      <c r="R438" s="46"/>
      <c r="S438" s="46"/>
      <c r="T438" s="46"/>
      <c r="U438" s="46"/>
      <c r="V438" s="46"/>
      <c r="W438" s="46"/>
      <c r="Z438" s="47"/>
      <c r="AC438" s="46"/>
      <c r="AD438" s="46"/>
      <c r="AE438" s="46"/>
      <c r="AF438" s="46"/>
      <c r="AG438" s="46"/>
      <c r="AH438" s="46"/>
      <c r="AI438" s="46"/>
    </row>
    <row r="439" spans="2:35">
      <c r="B439" s="47"/>
      <c r="E439" s="46"/>
      <c r="F439" s="46"/>
      <c r="G439" s="46"/>
      <c r="H439" s="46"/>
      <c r="I439" s="46"/>
      <c r="J439" s="46"/>
      <c r="K439" s="46"/>
      <c r="N439" s="47"/>
      <c r="Q439" s="46"/>
      <c r="R439" s="46"/>
      <c r="S439" s="46"/>
      <c r="T439" s="46"/>
      <c r="U439" s="46"/>
      <c r="V439" s="46"/>
      <c r="W439" s="46"/>
      <c r="Z439" s="47"/>
      <c r="AC439" s="46"/>
      <c r="AD439" s="46"/>
      <c r="AE439" s="46"/>
      <c r="AF439" s="46"/>
      <c r="AG439" s="46"/>
      <c r="AH439" s="46"/>
      <c r="AI439" s="46"/>
    </row>
    <row r="440" spans="2:35">
      <c r="B440" s="47"/>
      <c r="E440" s="46"/>
      <c r="F440" s="46"/>
      <c r="G440" s="46"/>
      <c r="H440" s="46"/>
      <c r="I440" s="46"/>
      <c r="J440" s="46"/>
      <c r="K440" s="46"/>
      <c r="N440" s="47"/>
      <c r="Q440" s="46"/>
      <c r="R440" s="46"/>
      <c r="S440" s="46"/>
      <c r="T440" s="46"/>
      <c r="U440" s="46"/>
      <c r="V440" s="46"/>
      <c r="W440" s="46"/>
      <c r="Z440" s="47"/>
      <c r="AC440" s="46"/>
      <c r="AD440" s="46"/>
      <c r="AE440" s="46"/>
      <c r="AF440" s="46"/>
      <c r="AG440" s="46"/>
      <c r="AH440" s="46"/>
      <c r="AI440" s="46"/>
    </row>
    <row r="441" spans="2:35">
      <c r="B441" s="47"/>
      <c r="E441" s="46"/>
      <c r="F441" s="46"/>
      <c r="G441" s="46"/>
      <c r="H441" s="46"/>
      <c r="I441" s="46"/>
      <c r="J441" s="46"/>
      <c r="K441" s="46"/>
      <c r="N441" s="47"/>
      <c r="Q441" s="46"/>
      <c r="R441" s="46"/>
      <c r="S441" s="46"/>
      <c r="T441" s="46"/>
      <c r="U441" s="46"/>
      <c r="V441" s="46"/>
      <c r="W441" s="46"/>
      <c r="Z441" s="47"/>
      <c r="AC441" s="46"/>
      <c r="AD441" s="46"/>
      <c r="AE441" s="46"/>
      <c r="AF441" s="46"/>
      <c r="AG441" s="46"/>
      <c r="AH441" s="46"/>
      <c r="AI441" s="46"/>
    </row>
    <row r="442" spans="2:35">
      <c r="B442" s="47"/>
      <c r="E442" s="46"/>
      <c r="F442" s="46"/>
      <c r="G442" s="46"/>
      <c r="H442" s="46"/>
      <c r="I442" s="46"/>
      <c r="J442" s="46"/>
      <c r="K442" s="46"/>
      <c r="N442" s="47"/>
      <c r="Q442" s="46"/>
      <c r="R442" s="46"/>
      <c r="S442" s="46"/>
      <c r="T442" s="46"/>
      <c r="U442" s="46"/>
      <c r="V442" s="46"/>
      <c r="W442" s="46"/>
      <c r="Z442" s="47"/>
      <c r="AC442" s="46"/>
      <c r="AD442" s="46"/>
      <c r="AE442" s="46"/>
      <c r="AF442" s="46"/>
      <c r="AG442" s="46"/>
      <c r="AH442" s="46"/>
      <c r="AI442" s="46"/>
    </row>
    <row r="443" spans="2:35">
      <c r="B443" s="47"/>
      <c r="E443" s="46"/>
      <c r="F443" s="46"/>
      <c r="G443" s="46"/>
      <c r="H443" s="46"/>
      <c r="I443" s="46"/>
      <c r="J443" s="46"/>
      <c r="K443" s="46"/>
      <c r="N443" s="47"/>
      <c r="Q443" s="46"/>
      <c r="R443" s="46"/>
      <c r="S443" s="46"/>
      <c r="T443" s="46"/>
      <c r="U443" s="46"/>
      <c r="V443" s="46"/>
      <c r="W443" s="46"/>
      <c r="Z443" s="47"/>
      <c r="AC443" s="46"/>
      <c r="AD443" s="46"/>
      <c r="AE443" s="46"/>
      <c r="AF443" s="46"/>
      <c r="AG443" s="46"/>
      <c r="AH443" s="46"/>
      <c r="AI443" s="46"/>
    </row>
    <row r="444" spans="2:35">
      <c r="B444" s="47"/>
      <c r="E444" s="46"/>
      <c r="F444" s="46"/>
      <c r="G444" s="46"/>
      <c r="H444" s="46"/>
      <c r="I444" s="46"/>
      <c r="J444" s="46"/>
      <c r="K444" s="46"/>
      <c r="N444" s="47"/>
      <c r="Q444" s="46"/>
      <c r="R444" s="46"/>
      <c r="S444" s="46"/>
      <c r="T444" s="46"/>
      <c r="U444" s="46"/>
      <c r="V444" s="46"/>
      <c r="W444" s="46"/>
      <c r="Z444" s="47"/>
      <c r="AC444" s="46"/>
      <c r="AD444" s="46"/>
      <c r="AE444" s="46"/>
      <c r="AF444" s="46"/>
      <c r="AG444" s="46"/>
      <c r="AH444" s="46"/>
      <c r="AI444" s="46"/>
    </row>
    <row r="445" spans="2:35">
      <c r="B445" s="47"/>
      <c r="E445" s="46"/>
      <c r="F445" s="46"/>
      <c r="G445" s="46"/>
      <c r="H445" s="46"/>
      <c r="I445" s="46"/>
      <c r="J445" s="46"/>
      <c r="K445" s="46"/>
      <c r="N445" s="47"/>
      <c r="Q445" s="46"/>
      <c r="R445" s="46"/>
      <c r="S445" s="46"/>
      <c r="T445" s="46"/>
      <c r="U445" s="46"/>
      <c r="V445" s="46"/>
      <c r="W445" s="46"/>
      <c r="Z445" s="47"/>
      <c r="AC445" s="46"/>
      <c r="AD445" s="46"/>
      <c r="AE445" s="46"/>
      <c r="AF445" s="46"/>
      <c r="AG445" s="46"/>
      <c r="AH445" s="46"/>
      <c r="AI445" s="46"/>
    </row>
    <row r="446" spans="2:35">
      <c r="B446" s="47"/>
      <c r="E446" s="46"/>
      <c r="F446" s="46"/>
      <c r="G446" s="46"/>
      <c r="H446" s="46"/>
      <c r="I446" s="46"/>
      <c r="J446" s="46"/>
      <c r="K446" s="46"/>
      <c r="N446" s="47"/>
      <c r="Q446" s="46"/>
      <c r="R446" s="46"/>
      <c r="S446" s="46"/>
      <c r="T446" s="46"/>
      <c r="U446" s="46"/>
      <c r="V446" s="46"/>
      <c r="W446" s="46"/>
      <c r="Z446" s="47"/>
      <c r="AC446" s="46"/>
      <c r="AD446" s="46"/>
      <c r="AE446" s="46"/>
      <c r="AF446" s="46"/>
      <c r="AG446" s="46"/>
      <c r="AH446" s="46"/>
      <c r="AI446" s="46"/>
    </row>
    <row r="447" spans="2:35">
      <c r="B447" s="47"/>
      <c r="E447" s="46"/>
      <c r="F447" s="46"/>
      <c r="G447" s="46"/>
      <c r="H447" s="46"/>
      <c r="I447" s="46"/>
      <c r="J447" s="46"/>
      <c r="K447" s="46"/>
      <c r="N447" s="47"/>
      <c r="Q447" s="46"/>
      <c r="R447" s="46"/>
      <c r="S447" s="46"/>
      <c r="T447" s="46"/>
      <c r="U447" s="46"/>
      <c r="V447" s="46"/>
      <c r="W447" s="46"/>
      <c r="Z447" s="47"/>
      <c r="AC447" s="46"/>
      <c r="AD447" s="46"/>
      <c r="AE447" s="46"/>
      <c r="AF447" s="46"/>
      <c r="AG447" s="46"/>
      <c r="AH447" s="46"/>
      <c r="AI447" s="46"/>
    </row>
    <row r="448" spans="2:35">
      <c r="B448" s="47"/>
      <c r="E448" s="46"/>
      <c r="F448" s="46"/>
      <c r="G448" s="46"/>
      <c r="H448" s="46"/>
      <c r="I448" s="46"/>
      <c r="J448" s="46"/>
      <c r="K448" s="46"/>
      <c r="N448" s="47"/>
      <c r="Q448" s="46"/>
      <c r="R448" s="46"/>
      <c r="S448" s="46"/>
      <c r="T448" s="46"/>
      <c r="U448" s="46"/>
      <c r="V448" s="46"/>
      <c r="W448" s="46"/>
      <c r="Z448" s="47"/>
      <c r="AC448" s="46"/>
      <c r="AD448" s="46"/>
      <c r="AE448" s="46"/>
      <c r="AF448" s="46"/>
      <c r="AG448" s="46"/>
      <c r="AH448" s="46"/>
      <c r="AI448" s="46"/>
    </row>
    <row r="449" spans="2:35">
      <c r="B449" s="47"/>
      <c r="E449" s="46"/>
      <c r="F449" s="46"/>
      <c r="G449" s="46"/>
      <c r="H449" s="46"/>
      <c r="I449" s="46"/>
      <c r="J449" s="46"/>
      <c r="K449" s="46"/>
      <c r="N449" s="47"/>
      <c r="Q449" s="46"/>
      <c r="R449" s="46"/>
      <c r="S449" s="46"/>
      <c r="T449" s="46"/>
      <c r="U449" s="46"/>
      <c r="V449" s="46"/>
      <c r="W449" s="46"/>
      <c r="Z449" s="47"/>
      <c r="AC449" s="46"/>
      <c r="AD449" s="46"/>
      <c r="AE449" s="46"/>
      <c r="AF449" s="46"/>
      <c r="AG449" s="46"/>
      <c r="AH449" s="46"/>
      <c r="AI449" s="46"/>
    </row>
    <row r="450" spans="2:35">
      <c r="B450" s="47"/>
      <c r="E450" s="46"/>
      <c r="F450" s="46"/>
      <c r="G450" s="46"/>
      <c r="H450" s="46"/>
      <c r="I450" s="46"/>
      <c r="J450" s="46"/>
      <c r="K450" s="46"/>
      <c r="N450" s="47"/>
      <c r="Q450" s="46"/>
      <c r="R450" s="46"/>
      <c r="S450" s="46"/>
      <c r="T450" s="46"/>
      <c r="U450" s="46"/>
      <c r="V450" s="46"/>
      <c r="W450" s="46"/>
      <c r="Z450" s="47"/>
      <c r="AC450" s="46"/>
      <c r="AD450" s="46"/>
      <c r="AE450" s="46"/>
      <c r="AF450" s="46"/>
      <c r="AG450" s="46"/>
      <c r="AH450" s="46"/>
      <c r="AI450" s="46"/>
    </row>
    <row r="451" spans="2:35">
      <c r="B451" s="47"/>
      <c r="E451" s="46"/>
      <c r="F451" s="46"/>
      <c r="G451" s="46"/>
      <c r="H451" s="46"/>
      <c r="I451" s="46"/>
      <c r="J451" s="46"/>
      <c r="K451" s="46"/>
      <c r="N451" s="47"/>
      <c r="Q451" s="46"/>
      <c r="R451" s="46"/>
      <c r="S451" s="46"/>
      <c r="T451" s="46"/>
      <c r="U451" s="46"/>
      <c r="V451" s="46"/>
      <c r="W451" s="46"/>
      <c r="Z451" s="47"/>
      <c r="AC451" s="46"/>
      <c r="AD451" s="46"/>
      <c r="AE451" s="46"/>
      <c r="AF451" s="46"/>
      <c r="AG451" s="46"/>
      <c r="AH451" s="46"/>
      <c r="AI451" s="46"/>
    </row>
    <row r="452" spans="2:35">
      <c r="B452" s="47"/>
      <c r="E452" s="46"/>
      <c r="F452" s="46"/>
      <c r="G452" s="46"/>
      <c r="H452" s="46"/>
      <c r="I452" s="46"/>
      <c r="J452" s="46"/>
      <c r="K452" s="46"/>
      <c r="N452" s="47"/>
      <c r="Q452" s="46"/>
      <c r="R452" s="46"/>
      <c r="S452" s="46"/>
      <c r="T452" s="46"/>
      <c r="U452" s="46"/>
      <c r="V452" s="46"/>
      <c r="W452" s="46"/>
      <c r="Z452" s="47"/>
      <c r="AC452" s="46"/>
      <c r="AD452" s="46"/>
      <c r="AE452" s="46"/>
      <c r="AF452" s="46"/>
      <c r="AG452" s="46"/>
      <c r="AH452" s="46"/>
      <c r="AI452" s="46"/>
    </row>
    <row r="453" spans="2:35">
      <c r="B453" s="47"/>
      <c r="E453" s="46"/>
      <c r="F453" s="46"/>
      <c r="G453" s="46"/>
      <c r="H453" s="46"/>
      <c r="I453" s="46"/>
      <c r="J453" s="46"/>
      <c r="K453" s="46"/>
      <c r="N453" s="47"/>
      <c r="Q453" s="46"/>
      <c r="R453" s="46"/>
      <c r="S453" s="46"/>
      <c r="T453" s="46"/>
      <c r="U453" s="46"/>
      <c r="V453" s="46"/>
      <c r="W453" s="46"/>
      <c r="Z453" s="47"/>
      <c r="AC453" s="46"/>
      <c r="AD453" s="46"/>
      <c r="AE453" s="46"/>
      <c r="AF453" s="46"/>
      <c r="AG453" s="46"/>
      <c r="AH453" s="46"/>
      <c r="AI453" s="46"/>
    </row>
    <row r="454" spans="2:35">
      <c r="B454" s="47"/>
      <c r="E454" s="46"/>
      <c r="F454" s="46"/>
      <c r="G454" s="46"/>
      <c r="H454" s="46"/>
      <c r="I454" s="46"/>
      <c r="J454" s="46"/>
      <c r="K454" s="46"/>
      <c r="N454" s="47"/>
      <c r="Q454" s="46"/>
      <c r="R454" s="46"/>
      <c r="S454" s="46"/>
      <c r="T454" s="46"/>
      <c r="U454" s="46"/>
      <c r="V454" s="46"/>
      <c r="W454" s="46"/>
      <c r="Z454" s="47"/>
      <c r="AC454" s="46"/>
      <c r="AD454" s="46"/>
      <c r="AE454" s="46"/>
      <c r="AF454" s="46"/>
      <c r="AG454" s="46"/>
      <c r="AH454" s="46"/>
      <c r="AI454" s="46"/>
    </row>
    <row r="455" spans="2:35">
      <c r="B455" s="47"/>
      <c r="E455" s="46"/>
      <c r="F455" s="46"/>
      <c r="G455" s="46"/>
      <c r="H455" s="46"/>
      <c r="I455" s="46"/>
      <c r="J455" s="46"/>
      <c r="K455" s="46"/>
      <c r="N455" s="47"/>
      <c r="Q455" s="46"/>
      <c r="R455" s="46"/>
      <c r="S455" s="46"/>
      <c r="T455" s="46"/>
      <c r="U455" s="46"/>
      <c r="V455" s="46"/>
      <c r="W455" s="46"/>
      <c r="Z455" s="47"/>
      <c r="AC455" s="46"/>
      <c r="AD455" s="46"/>
      <c r="AE455" s="46"/>
      <c r="AF455" s="46"/>
      <c r="AG455" s="46"/>
      <c r="AH455" s="46"/>
      <c r="AI455" s="46"/>
    </row>
    <row r="456" spans="2:35">
      <c r="B456" s="47"/>
      <c r="E456" s="46"/>
      <c r="F456" s="46"/>
      <c r="G456" s="46"/>
      <c r="H456" s="46"/>
      <c r="I456" s="46"/>
      <c r="J456" s="46"/>
      <c r="K456" s="46"/>
      <c r="N456" s="47"/>
      <c r="Q456" s="46"/>
      <c r="R456" s="46"/>
      <c r="S456" s="46"/>
      <c r="T456" s="46"/>
      <c r="U456" s="46"/>
      <c r="V456" s="46"/>
      <c r="W456" s="46"/>
      <c r="Z456" s="47"/>
      <c r="AC456" s="46"/>
      <c r="AD456" s="46"/>
      <c r="AE456" s="46"/>
      <c r="AF456" s="46"/>
      <c r="AG456" s="46"/>
      <c r="AH456" s="46"/>
      <c r="AI456" s="46"/>
    </row>
    <row r="457" spans="2:35">
      <c r="B457" s="47"/>
      <c r="E457" s="46"/>
      <c r="F457" s="46"/>
      <c r="G457" s="46"/>
      <c r="H457" s="46"/>
      <c r="I457" s="46"/>
      <c r="J457" s="46"/>
      <c r="K457" s="46"/>
      <c r="N457" s="47"/>
      <c r="Q457" s="46"/>
      <c r="R457" s="46"/>
      <c r="S457" s="46"/>
      <c r="T457" s="46"/>
      <c r="U457" s="46"/>
      <c r="V457" s="46"/>
      <c r="W457" s="46"/>
      <c r="Z457" s="47"/>
      <c r="AC457" s="46"/>
      <c r="AD457" s="46"/>
      <c r="AE457" s="46"/>
      <c r="AF457" s="46"/>
      <c r="AG457" s="46"/>
      <c r="AH457" s="46"/>
      <c r="AI457" s="46"/>
    </row>
    <row r="458" spans="2:35">
      <c r="B458" s="47"/>
      <c r="E458" s="46"/>
      <c r="F458" s="46"/>
      <c r="G458" s="46"/>
      <c r="H458" s="46"/>
      <c r="I458" s="46"/>
      <c r="J458" s="46"/>
      <c r="K458" s="46"/>
      <c r="N458" s="47"/>
      <c r="Q458" s="46"/>
      <c r="R458" s="46"/>
      <c r="S458" s="46"/>
      <c r="T458" s="46"/>
      <c r="U458" s="46"/>
      <c r="V458" s="46"/>
      <c r="W458" s="46"/>
      <c r="Z458" s="47"/>
      <c r="AC458" s="46"/>
      <c r="AD458" s="46"/>
      <c r="AE458" s="46"/>
      <c r="AF458" s="46"/>
      <c r="AG458" s="46"/>
      <c r="AH458" s="46"/>
      <c r="AI458" s="46"/>
    </row>
    <row r="459" spans="2:35">
      <c r="B459" s="47"/>
      <c r="E459" s="46"/>
      <c r="F459" s="46"/>
      <c r="G459" s="46"/>
      <c r="H459" s="46"/>
      <c r="I459" s="46"/>
      <c r="J459" s="46"/>
      <c r="K459" s="46"/>
      <c r="N459" s="47"/>
      <c r="Q459" s="46"/>
      <c r="R459" s="46"/>
      <c r="S459" s="46"/>
      <c r="T459" s="46"/>
      <c r="U459" s="46"/>
      <c r="V459" s="46"/>
      <c r="W459" s="46"/>
      <c r="Z459" s="47"/>
      <c r="AC459" s="46"/>
      <c r="AD459" s="46"/>
      <c r="AE459" s="46"/>
      <c r="AF459" s="46"/>
      <c r="AG459" s="46"/>
      <c r="AH459" s="46"/>
      <c r="AI459" s="46"/>
    </row>
    <row r="460" spans="2:35">
      <c r="B460" s="47"/>
      <c r="E460" s="46"/>
      <c r="F460" s="46"/>
      <c r="G460" s="46"/>
      <c r="H460" s="46"/>
      <c r="I460" s="46"/>
      <c r="J460" s="46"/>
      <c r="K460" s="46"/>
      <c r="N460" s="47"/>
      <c r="Q460" s="46"/>
      <c r="R460" s="46"/>
      <c r="S460" s="46"/>
      <c r="T460" s="46"/>
      <c r="U460" s="46"/>
      <c r="V460" s="46"/>
      <c r="W460" s="46"/>
      <c r="Z460" s="47"/>
      <c r="AC460" s="46"/>
      <c r="AD460" s="46"/>
      <c r="AE460" s="46"/>
      <c r="AF460" s="46"/>
      <c r="AG460" s="46"/>
      <c r="AH460" s="46"/>
      <c r="AI460" s="46"/>
    </row>
    <row r="461" spans="2:35">
      <c r="B461" s="47"/>
      <c r="E461" s="46"/>
      <c r="F461" s="46"/>
      <c r="G461" s="46"/>
      <c r="H461" s="46"/>
      <c r="I461" s="46"/>
      <c r="J461" s="46"/>
      <c r="K461" s="46"/>
      <c r="N461" s="47"/>
      <c r="Q461" s="46"/>
      <c r="R461" s="46"/>
      <c r="S461" s="46"/>
      <c r="T461" s="46"/>
      <c r="U461" s="46"/>
      <c r="V461" s="46"/>
      <c r="W461" s="46"/>
      <c r="Z461" s="47"/>
      <c r="AC461" s="46"/>
      <c r="AD461" s="46"/>
      <c r="AE461" s="46"/>
      <c r="AF461" s="46"/>
      <c r="AG461" s="46"/>
      <c r="AH461" s="46"/>
      <c r="AI461" s="46"/>
    </row>
    <row r="462" spans="2:35">
      <c r="B462" s="47"/>
      <c r="E462" s="46"/>
      <c r="F462" s="46"/>
      <c r="G462" s="46"/>
      <c r="H462" s="46"/>
      <c r="I462" s="46"/>
      <c r="J462" s="46"/>
      <c r="K462" s="46"/>
      <c r="N462" s="47"/>
      <c r="Q462" s="46"/>
      <c r="R462" s="46"/>
      <c r="S462" s="46"/>
      <c r="T462" s="46"/>
      <c r="U462" s="46"/>
      <c r="V462" s="46"/>
      <c r="W462" s="46"/>
      <c r="Z462" s="47"/>
      <c r="AC462" s="46"/>
      <c r="AD462" s="46"/>
      <c r="AE462" s="46"/>
      <c r="AF462" s="46"/>
      <c r="AG462" s="46"/>
      <c r="AH462" s="46"/>
      <c r="AI462" s="46"/>
    </row>
    <row r="463" spans="2:35">
      <c r="B463" s="47"/>
      <c r="E463" s="46"/>
      <c r="F463" s="46"/>
      <c r="G463" s="46"/>
      <c r="H463" s="46"/>
      <c r="I463" s="46"/>
      <c r="J463" s="46"/>
      <c r="K463" s="46"/>
      <c r="N463" s="47"/>
      <c r="Q463" s="46"/>
      <c r="R463" s="46"/>
      <c r="S463" s="46"/>
      <c r="T463" s="46"/>
      <c r="U463" s="46"/>
      <c r="V463" s="46"/>
      <c r="W463" s="46"/>
      <c r="Z463" s="47"/>
      <c r="AC463" s="46"/>
      <c r="AD463" s="46"/>
      <c r="AE463" s="46"/>
      <c r="AF463" s="46"/>
      <c r="AG463" s="46"/>
      <c r="AH463" s="46"/>
      <c r="AI463" s="46"/>
    </row>
    <row r="464" spans="2:35">
      <c r="B464" s="47"/>
      <c r="E464" s="46"/>
      <c r="F464" s="46"/>
      <c r="G464" s="46"/>
      <c r="H464" s="46"/>
      <c r="I464" s="46"/>
      <c r="J464" s="46"/>
      <c r="K464" s="46"/>
      <c r="N464" s="47"/>
      <c r="Q464" s="46"/>
      <c r="R464" s="46"/>
      <c r="S464" s="46"/>
      <c r="T464" s="46"/>
      <c r="U464" s="46"/>
      <c r="V464" s="46"/>
      <c r="W464" s="46"/>
      <c r="Z464" s="47"/>
      <c r="AC464" s="46"/>
      <c r="AD464" s="46"/>
      <c r="AE464" s="46"/>
      <c r="AF464" s="46"/>
      <c r="AG464" s="46"/>
      <c r="AH464" s="46"/>
      <c r="AI464" s="46"/>
    </row>
    <row r="465" spans="2:35">
      <c r="B465" s="47"/>
      <c r="E465" s="46"/>
      <c r="F465" s="46"/>
      <c r="G465" s="46"/>
      <c r="H465" s="46"/>
      <c r="I465" s="46"/>
      <c r="J465" s="46"/>
      <c r="K465" s="46"/>
      <c r="N465" s="47"/>
      <c r="Q465" s="46"/>
      <c r="R465" s="46"/>
      <c r="S465" s="46"/>
      <c r="T465" s="46"/>
      <c r="U465" s="46"/>
      <c r="V465" s="46"/>
      <c r="W465" s="46"/>
      <c r="Z465" s="47"/>
      <c r="AC465" s="46"/>
      <c r="AD465" s="46"/>
      <c r="AE465" s="46"/>
      <c r="AF465" s="46"/>
      <c r="AG465" s="46"/>
      <c r="AH465" s="46"/>
      <c r="AI465" s="46"/>
    </row>
    <row r="466" spans="2:35">
      <c r="B466" s="47"/>
      <c r="E466" s="46"/>
      <c r="F466" s="46"/>
      <c r="G466" s="46"/>
      <c r="H466" s="46"/>
      <c r="I466" s="46"/>
      <c r="J466" s="46"/>
      <c r="K466" s="46"/>
      <c r="N466" s="47"/>
      <c r="Q466" s="46"/>
      <c r="R466" s="46"/>
      <c r="S466" s="46"/>
      <c r="T466" s="46"/>
      <c r="U466" s="46"/>
      <c r="V466" s="46"/>
      <c r="W466" s="46"/>
      <c r="Z466" s="47"/>
      <c r="AC466" s="46"/>
      <c r="AD466" s="46"/>
      <c r="AE466" s="46"/>
      <c r="AF466" s="46"/>
      <c r="AG466" s="46"/>
      <c r="AH466" s="46"/>
      <c r="AI466" s="46"/>
    </row>
    <row r="467" spans="2:35">
      <c r="B467" s="47"/>
      <c r="E467" s="46"/>
      <c r="F467" s="46"/>
      <c r="G467" s="46"/>
      <c r="H467" s="46"/>
      <c r="I467" s="46"/>
      <c r="J467" s="46"/>
      <c r="K467" s="46"/>
      <c r="N467" s="47"/>
      <c r="Q467" s="46"/>
      <c r="R467" s="46"/>
      <c r="S467" s="46"/>
      <c r="T467" s="46"/>
      <c r="U467" s="46"/>
      <c r="V467" s="46"/>
      <c r="W467" s="46"/>
      <c r="Z467" s="47"/>
      <c r="AC467" s="46"/>
      <c r="AD467" s="46"/>
      <c r="AE467" s="46"/>
      <c r="AF467" s="46"/>
      <c r="AG467" s="46"/>
      <c r="AH467" s="46"/>
      <c r="AI467" s="46"/>
    </row>
    <row r="468" spans="2:35">
      <c r="B468" s="47"/>
      <c r="E468" s="46"/>
      <c r="F468" s="46"/>
      <c r="G468" s="46"/>
      <c r="H468" s="46"/>
      <c r="I468" s="46"/>
      <c r="J468" s="46"/>
      <c r="K468" s="46"/>
      <c r="N468" s="47"/>
      <c r="Q468" s="46"/>
      <c r="R468" s="46"/>
      <c r="S468" s="46"/>
      <c r="T468" s="46"/>
      <c r="U468" s="46"/>
      <c r="V468" s="46"/>
      <c r="W468" s="46"/>
      <c r="Z468" s="47"/>
      <c r="AC468" s="46"/>
      <c r="AD468" s="46"/>
      <c r="AE468" s="46"/>
      <c r="AF468" s="46"/>
      <c r="AG468" s="46"/>
      <c r="AH468" s="46"/>
      <c r="AI468" s="46"/>
    </row>
    <row r="469" spans="2:35">
      <c r="B469" s="47"/>
      <c r="E469" s="46"/>
      <c r="F469" s="46"/>
      <c r="G469" s="46"/>
      <c r="H469" s="46"/>
      <c r="I469" s="46"/>
      <c r="J469" s="46"/>
      <c r="K469" s="46"/>
      <c r="N469" s="47"/>
      <c r="Q469" s="46"/>
      <c r="R469" s="46"/>
      <c r="S469" s="46"/>
      <c r="T469" s="46"/>
      <c r="U469" s="46"/>
      <c r="V469" s="46"/>
      <c r="W469" s="46"/>
      <c r="Z469" s="47"/>
      <c r="AC469" s="46"/>
      <c r="AD469" s="46"/>
      <c r="AE469" s="46"/>
      <c r="AF469" s="46"/>
      <c r="AG469" s="46"/>
      <c r="AH469" s="46"/>
      <c r="AI469" s="46"/>
    </row>
    <row r="470" spans="2:35">
      <c r="B470" s="47"/>
      <c r="E470" s="46"/>
      <c r="F470" s="46"/>
      <c r="G470" s="46"/>
      <c r="H470" s="46"/>
      <c r="I470" s="46"/>
      <c r="J470" s="46"/>
      <c r="K470" s="46"/>
      <c r="N470" s="47"/>
      <c r="Q470" s="46"/>
      <c r="R470" s="46"/>
      <c r="S470" s="46"/>
      <c r="T470" s="46"/>
      <c r="U470" s="46"/>
      <c r="V470" s="46"/>
      <c r="W470" s="46"/>
      <c r="Z470" s="47"/>
      <c r="AC470" s="46"/>
      <c r="AD470" s="46"/>
      <c r="AE470" s="46"/>
      <c r="AF470" s="46"/>
      <c r="AG470" s="46"/>
      <c r="AH470" s="46"/>
      <c r="AI470" s="46"/>
    </row>
    <row r="471" spans="2:35">
      <c r="B471" s="47"/>
      <c r="E471" s="46"/>
      <c r="F471" s="46"/>
      <c r="G471" s="46"/>
      <c r="H471" s="46"/>
      <c r="I471" s="46"/>
      <c r="J471" s="46"/>
      <c r="K471" s="46"/>
      <c r="N471" s="47"/>
      <c r="Q471" s="46"/>
      <c r="R471" s="46"/>
      <c r="S471" s="46"/>
      <c r="T471" s="46"/>
      <c r="U471" s="46"/>
      <c r="V471" s="46"/>
      <c r="W471" s="46"/>
      <c r="Z471" s="47"/>
      <c r="AC471" s="46"/>
      <c r="AD471" s="46"/>
      <c r="AE471" s="46"/>
      <c r="AF471" s="46"/>
      <c r="AG471" s="46"/>
      <c r="AH471" s="46"/>
      <c r="AI471" s="46"/>
    </row>
    <row r="472" spans="2:35">
      <c r="B472" s="47"/>
      <c r="E472" s="46"/>
      <c r="F472" s="46"/>
      <c r="G472" s="46"/>
      <c r="H472" s="46"/>
      <c r="I472" s="46"/>
      <c r="J472" s="46"/>
      <c r="K472" s="46"/>
      <c r="N472" s="47"/>
      <c r="Q472" s="46"/>
      <c r="R472" s="46"/>
      <c r="S472" s="46"/>
      <c r="T472" s="46"/>
      <c r="U472" s="46"/>
      <c r="V472" s="46"/>
      <c r="W472" s="46"/>
      <c r="Z472" s="47"/>
      <c r="AC472" s="46"/>
      <c r="AD472" s="46"/>
      <c r="AE472" s="46"/>
      <c r="AF472" s="46"/>
      <c r="AG472" s="46"/>
      <c r="AH472" s="46"/>
      <c r="AI472" s="46"/>
    </row>
    <row r="473" spans="2:35">
      <c r="B473" s="47"/>
      <c r="E473" s="46"/>
      <c r="F473" s="46"/>
      <c r="G473" s="46"/>
      <c r="H473" s="46"/>
      <c r="I473" s="46"/>
      <c r="J473" s="46"/>
      <c r="K473" s="46"/>
      <c r="N473" s="47"/>
      <c r="Q473" s="46"/>
      <c r="R473" s="46"/>
      <c r="S473" s="46"/>
      <c r="T473" s="46"/>
      <c r="U473" s="46"/>
      <c r="V473" s="46"/>
      <c r="W473" s="46"/>
      <c r="Z473" s="47"/>
      <c r="AC473" s="46"/>
      <c r="AD473" s="46"/>
      <c r="AE473" s="46"/>
      <c r="AF473" s="46"/>
      <c r="AG473" s="46"/>
      <c r="AH473" s="46"/>
      <c r="AI473" s="46"/>
    </row>
    <row r="474" spans="2:35">
      <c r="B474" s="47"/>
      <c r="E474" s="46"/>
      <c r="F474" s="46"/>
      <c r="G474" s="46"/>
      <c r="H474" s="46"/>
      <c r="I474" s="46"/>
      <c r="J474" s="46"/>
      <c r="K474" s="46"/>
      <c r="N474" s="47"/>
      <c r="Q474" s="46"/>
      <c r="R474" s="46"/>
      <c r="S474" s="46"/>
      <c r="T474" s="46"/>
      <c r="U474" s="46"/>
      <c r="V474" s="46"/>
      <c r="W474" s="46"/>
      <c r="Z474" s="47"/>
      <c r="AC474" s="46"/>
      <c r="AD474" s="46"/>
      <c r="AE474" s="46"/>
      <c r="AF474" s="46"/>
      <c r="AG474" s="46"/>
      <c r="AH474" s="46"/>
      <c r="AI474" s="46"/>
    </row>
    <row r="475" spans="2:35">
      <c r="B475" s="47"/>
      <c r="E475" s="46"/>
      <c r="F475" s="46"/>
      <c r="G475" s="46"/>
      <c r="H475" s="46"/>
      <c r="I475" s="46"/>
      <c r="J475" s="46"/>
      <c r="K475" s="46"/>
      <c r="N475" s="47"/>
      <c r="Q475" s="46"/>
      <c r="R475" s="46"/>
      <c r="S475" s="46"/>
      <c r="T475" s="46"/>
      <c r="U475" s="46"/>
      <c r="V475" s="46"/>
      <c r="W475" s="46"/>
      <c r="Z475" s="47"/>
      <c r="AC475" s="46"/>
      <c r="AD475" s="46"/>
      <c r="AE475" s="46"/>
      <c r="AF475" s="46"/>
      <c r="AG475" s="46"/>
      <c r="AH475" s="46"/>
      <c r="AI475" s="46"/>
    </row>
    <row r="476" spans="2:35">
      <c r="B476" s="47"/>
      <c r="E476" s="46"/>
      <c r="F476" s="46"/>
      <c r="G476" s="46"/>
      <c r="H476" s="46"/>
      <c r="I476" s="46"/>
      <c r="J476" s="46"/>
      <c r="K476" s="46"/>
      <c r="N476" s="47"/>
      <c r="Q476" s="46"/>
      <c r="R476" s="46"/>
      <c r="S476" s="46"/>
      <c r="T476" s="46"/>
      <c r="U476" s="46"/>
      <c r="V476" s="46"/>
      <c r="W476" s="46"/>
      <c r="Z476" s="47"/>
      <c r="AC476" s="46"/>
      <c r="AD476" s="46"/>
      <c r="AE476" s="46"/>
      <c r="AF476" s="46"/>
      <c r="AG476" s="46"/>
      <c r="AH476" s="46"/>
      <c r="AI476" s="46"/>
    </row>
    <row r="477" spans="2:35">
      <c r="B477" s="47"/>
      <c r="E477" s="46"/>
      <c r="F477" s="46"/>
      <c r="G477" s="46"/>
      <c r="H477" s="46"/>
      <c r="I477" s="46"/>
      <c r="J477" s="46"/>
      <c r="K477" s="46"/>
      <c r="N477" s="47"/>
      <c r="Q477" s="46"/>
      <c r="R477" s="46"/>
      <c r="S477" s="46"/>
      <c r="T477" s="46"/>
      <c r="U477" s="46"/>
      <c r="V477" s="46"/>
      <c r="W477" s="46"/>
      <c r="Z477" s="47"/>
      <c r="AC477" s="46"/>
      <c r="AD477" s="46"/>
      <c r="AE477" s="46"/>
      <c r="AF477" s="46"/>
      <c r="AG477" s="46"/>
      <c r="AH477" s="46"/>
      <c r="AI477" s="46"/>
    </row>
    <row r="478" spans="2:35">
      <c r="B478" s="47"/>
      <c r="E478" s="46"/>
      <c r="F478" s="46"/>
      <c r="G478" s="46"/>
      <c r="H478" s="46"/>
      <c r="I478" s="46"/>
      <c r="J478" s="46"/>
      <c r="K478" s="46"/>
      <c r="N478" s="47"/>
      <c r="Q478" s="46"/>
      <c r="R478" s="46"/>
      <c r="S478" s="46"/>
      <c r="T478" s="46"/>
      <c r="U478" s="46"/>
      <c r="V478" s="46"/>
      <c r="W478" s="46"/>
      <c r="Z478" s="47"/>
      <c r="AC478" s="46"/>
      <c r="AD478" s="46"/>
      <c r="AE478" s="46"/>
      <c r="AF478" s="46"/>
      <c r="AG478" s="46"/>
      <c r="AH478" s="46"/>
      <c r="AI478" s="46"/>
    </row>
    <row r="479" spans="2:35">
      <c r="B479" s="47"/>
      <c r="E479" s="46"/>
      <c r="F479" s="46"/>
      <c r="G479" s="46"/>
      <c r="H479" s="46"/>
      <c r="I479" s="46"/>
      <c r="J479" s="46"/>
      <c r="K479" s="46"/>
      <c r="N479" s="47"/>
      <c r="Q479" s="46"/>
      <c r="R479" s="46"/>
      <c r="S479" s="46"/>
      <c r="T479" s="46"/>
      <c r="U479" s="46"/>
      <c r="V479" s="46"/>
      <c r="W479" s="46"/>
      <c r="Z479" s="47"/>
      <c r="AC479" s="46"/>
      <c r="AD479" s="46"/>
      <c r="AE479" s="46"/>
      <c r="AF479" s="46"/>
      <c r="AG479" s="46"/>
      <c r="AH479" s="46"/>
      <c r="AI479" s="46"/>
    </row>
    <row r="480" spans="2:35">
      <c r="B480" s="47"/>
      <c r="E480" s="46"/>
      <c r="F480" s="46"/>
      <c r="G480" s="46"/>
      <c r="H480" s="46"/>
      <c r="I480" s="46"/>
      <c r="J480" s="46"/>
      <c r="K480" s="46"/>
      <c r="N480" s="47"/>
      <c r="Q480" s="46"/>
      <c r="R480" s="46"/>
      <c r="S480" s="46"/>
      <c r="T480" s="46"/>
      <c r="U480" s="46"/>
      <c r="V480" s="46"/>
      <c r="W480" s="46"/>
      <c r="Z480" s="47"/>
      <c r="AC480" s="46"/>
      <c r="AD480" s="46"/>
      <c r="AE480" s="46"/>
      <c r="AF480" s="46"/>
      <c r="AG480" s="46"/>
      <c r="AH480" s="46"/>
      <c r="AI480" s="46"/>
    </row>
    <row r="481" spans="2:35">
      <c r="B481" s="47"/>
      <c r="E481" s="46"/>
      <c r="F481" s="46"/>
      <c r="G481" s="46"/>
      <c r="H481" s="46"/>
      <c r="I481" s="46"/>
      <c r="J481" s="46"/>
      <c r="K481" s="46"/>
      <c r="N481" s="47"/>
      <c r="Q481" s="46"/>
      <c r="R481" s="46"/>
      <c r="S481" s="46"/>
      <c r="T481" s="46"/>
      <c r="U481" s="46"/>
      <c r="V481" s="46"/>
      <c r="W481" s="46"/>
      <c r="Z481" s="47"/>
      <c r="AC481" s="46"/>
      <c r="AD481" s="46"/>
      <c r="AE481" s="46"/>
      <c r="AF481" s="46"/>
      <c r="AG481" s="46"/>
      <c r="AH481" s="46"/>
      <c r="AI481" s="46"/>
    </row>
    <row r="482" spans="2:35">
      <c r="B482" s="47"/>
      <c r="E482" s="46"/>
      <c r="F482" s="46"/>
      <c r="G482" s="46"/>
      <c r="H482" s="46"/>
      <c r="I482" s="46"/>
      <c r="J482" s="46"/>
      <c r="K482" s="46"/>
      <c r="N482" s="47"/>
      <c r="Q482" s="46"/>
      <c r="R482" s="46"/>
      <c r="S482" s="46"/>
      <c r="T482" s="46"/>
      <c r="U482" s="46"/>
      <c r="V482" s="46"/>
      <c r="W482" s="46"/>
      <c r="Z482" s="47"/>
      <c r="AC482" s="46"/>
      <c r="AD482" s="46"/>
      <c r="AE482" s="46"/>
      <c r="AF482" s="46"/>
      <c r="AG482" s="46"/>
      <c r="AH482" s="46"/>
      <c r="AI482" s="46"/>
    </row>
    <row r="483" spans="2:35">
      <c r="B483" s="47"/>
      <c r="E483" s="46"/>
      <c r="F483" s="46"/>
      <c r="G483" s="46"/>
      <c r="H483" s="46"/>
      <c r="I483" s="46"/>
      <c r="J483" s="46"/>
      <c r="K483" s="46"/>
      <c r="N483" s="47"/>
      <c r="Q483" s="46"/>
      <c r="R483" s="46"/>
      <c r="S483" s="46"/>
      <c r="T483" s="46"/>
      <c r="U483" s="46"/>
      <c r="V483" s="46"/>
      <c r="W483" s="46"/>
      <c r="Z483" s="47"/>
      <c r="AC483" s="46"/>
      <c r="AD483" s="46"/>
      <c r="AE483" s="46"/>
      <c r="AF483" s="46"/>
      <c r="AG483" s="46"/>
      <c r="AH483" s="46"/>
      <c r="AI483" s="46"/>
    </row>
    <row r="484" spans="2:35">
      <c r="B484" s="47"/>
      <c r="E484" s="46"/>
      <c r="F484" s="46"/>
      <c r="G484" s="46"/>
      <c r="H484" s="46"/>
      <c r="I484" s="46"/>
      <c r="J484" s="46"/>
      <c r="K484" s="46"/>
      <c r="N484" s="47"/>
      <c r="Q484" s="46"/>
      <c r="R484" s="46"/>
      <c r="S484" s="46"/>
      <c r="T484" s="46"/>
      <c r="U484" s="46"/>
      <c r="V484" s="46"/>
      <c r="W484" s="46"/>
      <c r="Z484" s="47"/>
      <c r="AC484" s="46"/>
      <c r="AD484" s="46"/>
      <c r="AE484" s="46"/>
      <c r="AF484" s="46"/>
      <c r="AG484" s="46"/>
      <c r="AH484" s="46"/>
      <c r="AI484" s="46"/>
    </row>
    <row r="485" spans="2:35">
      <c r="B485" s="47"/>
      <c r="E485" s="46"/>
      <c r="F485" s="46"/>
      <c r="G485" s="46"/>
      <c r="H485" s="46"/>
      <c r="I485" s="46"/>
      <c r="J485" s="46"/>
      <c r="K485" s="46"/>
      <c r="N485" s="47"/>
      <c r="Q485" s="46"/>
      <c r="R485" s="46"/>
      <c r="S485" s="46"/>
      <c r="T485" s="46"/>
      <c r="U485" s="46"/>
      <c r="V485" s="46"/>
      <c r="W485" s="46"/>
      <c r="Z485" s="47"/>
      <c r="AC485" s="46"/>
      <c r="AD485" s="46"/>
      <c r="AE485" s="46"/>
      <c r="AF485" s="46"/>
      <c r="AG485" s="46"/>
      <c r="AH485" s="46"/>
      <c r="AI485" s="46"/>
    </row>
    <row r="486" spans="2:35">
      <c r="B486" s="47"/>
      <c r="E486" s="46"/>
      <c r="F486" s="46"/>
      <c r="G486" s="46"/>
      <c r="H486" s="46"/>
      <c r="I486" s="46"/>
      <c r="J486" s="46"/>
      <c r="K486" s="46"/>
      <c r="N486" s="47"/>
      <c r="Q486" s="46"/>
      <c r="R486" s="46"/>
      <c r="S486" s="46"/>
      <c r="T486" s="46"/>
      <c r="U486" s="46"/>
      <c r="V486" s="46"/>
      <c r="W486" s="46"/>
      <c r="Z486" s="47"/>
      <c r="AC486" s="46"/>
      <c r="AD486" s="46"/>
      <c r="AE486" s="46"/>
      <c r="AF486" s="46"/>
      <c r="AG486" s="46"/>
      <c r="AH486" s="46"/>
      <c r="AI486" s="46"/>
    </row>
    <row r="487" spans="2:35">
      <c r="B487" s="47"/>
      <c r="E487" s="46"/>
      <c r="F487" s="46"/>
      <c r="G487" s="46"/>
      <c r="H487" s="46"/>
      <c r="I487" s="46"/>
      <c r="J487" s="46"/>
      <c r="K487" s="46"/>
      <c r="N487" s="47"/>
      <c r="Q487" s="46"/>
      <c r="R487" s="46"/>
      <c r="S487" s="46"/>
      <c r="T487" s="46"/>
      <c r="U487" s="46"/>
      <c r="V487" s="46"/>
      <c r="W487" s="46"/>
      <c r="Z487" s="47"/>
      <c r="AC487" s="46"/>
      <c r="AD487" s="46"/>
      <c r="AE487" s="46"/>
      <c r="AF487" s="46"/>
      <c r="AG487" s="46"/>
      <c r="AH487" s="46"/>
      <c r="AI487" s="46"/>
    </row>
    <row r="488" spans="2:35">
      <c r="B488" s="47"/>
      <c r="E488" s="46"/>
      <c r="F488" s="46"/>
      <c r="G488" s="46"/>
      <c r="H488" s="46"/>
      <c r="I488" s="46"/>
      <c r="J488" s="46"/>
      <c r="K488" s="46"/>
      <c r="N488" s="47"/>
      <c r="Q488" s="46"/>
      <c r="R488" s="46"/>
      <c r="S488" s="46"/>
      <c r="T488" s="46"/>
      <c r="U488" s="46"/>
      <c r="V488" s="46"/>
      <c r="W488" s="46"/>
      <c r="Z488" s="47"/>
      <c r="AC488" s="46"/>
      <c r="AD488" s="46"/>
      <c r="AE488" s="46"/>
      <c r="AF488" s="46"/>
      <c r="AG488" s="46"/>
      <c r="AH488" s="46"/>
      <c r="AI488" s="46"/>
    </row>
    <row r="489" spans="2:35">
      <c r="B489" s="47"/>
      <c r="E489" s="46"/>
      <c r="F489" s="46"/>
      <c r="G489" s="46"/>
      <c r="H489" s="46"/>
      <c r="I489" s="46"/>
      <c r="J489" s="46"/>
      <c r="K489" s="46"/>
      <c r="N489" s="47"/>
      <c r="Q489" s="46"/>
      <c r="R489" s="46"/>
      <c r="S489" s="46"/>
      <c r="T489" s="46"/>
      <c r="U489" s="46"/>
      <c r="V489" s="46"/>
      <c r="W489" s="46"/>
      <c r="Z489" s="47"/>
      <c r="AC489" s="46"/>
      <c r="AD489" s="46"/>
      <c r="AE489" s="46"/>
      <c r="AF489" s="46"/>
      <c r="AG489" s="46"/>
      <c r="AH489" s="46"/>
      <c r="AI489" s="46"/>
    </row>
    <row r="490" spans="2:35">
      <c r="B490" s="47"/>
      <c r="E490" s="46"/>
      <c r="F490" s="46"/>
      <c r="G490" s="46"/>
      <c r="H490" s="46"/>
      <c r="I490" s="46"/>
      <c r="J490" s="46"/>
      <c r="K490" s="46"/>
      <c r="N490" s="47"/>
      <c r="Q490" s="46"/>
      <c r="R490" s="46"/>
      <c r="S490" s="46"/>
      <c r="T490" s="46"/>
      <c r="U490" s="46"/>
      <c r="V490" s="46"/>
      <c r="W490" s="46"/>
      <c r="Z490" s="47"/>
      <c r="AC490" s="46"/>
      <c r="AD490" s="46"/>
      <c r="AE490" s="46"/>
      <c r="AF490" s="46"/>
      <c r="AG490" s="46"/>
      <c r="AH490" s="46"/>
      <c r="AI490" s="46"/>
    </row>
    <row r="491" spans="2:35">
      <c r="B491" s="47"/>
      <c r="E491" s="46"/>
      <c r="F491" s="46"/>
      <c r="G491" s="46"/>
      <c r="H491" s="46"/>
      <c r="I491" s="46"/>
      <c r="J491" s="46"/>
      <c r="K491" s="46"/>
      <c r="N491" s="47"/>
      <c r="Q491" s="46"/>
      <c r="R491" s="46"/>
      <c r="S491" s="46"/>
      <c r="T491" s="46"/>
      <c r="U491" s="46"/>
      <c r="V491" s="46"/>
      <c r="W491" s="46"/>
      <c r="Z491" s="47"/>
      <c r="AC491" s="46"/>
      <c r="AD491" s="46"/>
      <c r="AE491" s="46"/>
      <c r="AF491" s="46"/>
      <c r="AG491" s="46"/>
      <c r="AH491" s="46"/>
      <c r="AI491" s="46"/>
    </row>
    <row r="492" spans="2:35">
      <c r="B492" s="47"/>
      <c r="E492" s="46"/>
      <c r="F492" s="46"/>
      <c r="G492" s="46"/>
      <c r="H492" s="46"/>
      <c r="I492" s="46"/>
      <c r="J492" s="46"/>
      <c r="K492" s="46"/>
      <c r="N492" s="47"/>
      <c r="Q492" s="46"/>
      <c r="R492" s="46"/>
      <c r="S492" s="46"/>
      <c r="T492" s="46"/>
      <c r="U492" s="46"/>
      <c r="V492" s="46"/>
      <c r="W492" s="46"/>
      <c r="Z492" s="47"/>
      <c r="AC492" s="46"/>
      <c r="AD492" s="46"/>
      <c r="AE492" s="46"/>
      <c r="AF492" s="46"/>
      <c r="AG492" s="46"/>
      <c r="AH492" s="46"/>
      <c r="AI492" s="46"/>
    </row>
    <row r="493" spans="2:35">
      <c r="B493" s="47"/>
      <c r="E493" s="46"/>
      <c r="F493" s="46"/>
      <c r="G493" s="46"/>
      <c r="H493" s="46"/>
      <c r="I493" s="46"/>
      <c r="J493" s="46"/>
      <c r="K493" s="46"/>
      <c r="N493" s="47"/>
      <c r="Q493" s="46"/>
      <c r="R493" s="46"/>
      <c r="S493" s="46"/>
      <c r="T493" s="46"/>
      <c r="U493" s="46"/>
      <c r="V493" s="46"/>
      <c r="W493" s="46"/>
      <c r="Z493" s="47"/>
      <c r="AC493" s="46"/>
      <c r="AD493" s="46"/>
      <c r="AE493" s="46"/>
      <c r="AF493" s="46"/>
      <c r="AG493" s="46"/>
      <c r="AH493" s="46"/>
      <c r="AI493" s="46"/>
    </row>
    <row r="494" spans="2:35">
      <c r="B494" s="47"/>
      <c r="E494" s="46"/>
      <c r="F494" s="46"/>
      <c r="G494" s="46"/>
      <c r="H494" s="46"/>
      <c r="I494" s="46"/>
      <c r="J494" s="46"/>
      <c r="K494" s="46"/>
      <c r="N494" s="47"/>
      <c r="Q494" s="46"/>
      <c r="R494" s="46"/>
      <c r="S494" s="46"/>
      <c r="T494" s="46"/>
      <c r="U494" s="46"/>
      <c r="V494" s="46"/>
      <c r="W494" s="46"/>
      <c r="Z494" s="47"/>
      <c r="AC494" s="46"/>
      <c r="AD494" s="46"/>
      <c r="AE494" s="46"/>
      <c r="AF494" s="46"/>
      <c r="AG494" s="46"/>
      <c r="AH494" s="46"/>
      <c r="AI494" s="46"/>
    </row>
    <row r="495" spans="2:35">
      <c r="B495" s="47"/>
      <c r="E495" s="46"/>
      <c r="F495" s="46"/>
      <c r="G495" s="46"/>
      <c r="H495" s="46"/>
      <c r="I495" s="46"/>
      <c r="J495" s="46"/>
      <c r="K495" s="46"/>
      <c r="N495" s="47"/>
      <c r="Q495" s="46"/>
      <c r="R495" s="46"/>
      <c r="S495" s="46"/>
      <c r="T495" s="46"/>
      <c r="U495" s="46"/>
      <c r="V495" s="46"/>
      <c r="W495" s="46"/>
      <c r="Z495" s="47"/>
      <c r="AC495" s="46"/>
      <c r="AD495" s="46"/>
      <c r="AE495" s="46"/>
      <c r="AF495" s="46"/>
      <c r="AG495" s="46"/>
      <c r="AH495" s="46"/>
      <c r="AI495" s="46"/>
    </row>
    <row r="496" spans="2:35">
      <c r="B496" s="47"/>
      <c r="E496" s="46"/>
      <c r="F496" s="46"/>
      <c r="G496" s="46"/>
      <c r="H496" s="46"/>
      <c r="I496" s="46"/>
      <c r="J496" s="46"/>
      <c r="K496" s="46"/>
      <c r="N496" s="47"/>
      <c r="Q496" s="46"/>
      <c r="R496" s="46"/>
      <c r="S496" s="46"/>
      <c r="T496" s="46"/>
      <c r="U496" s="46"/>
      <c r="V496" s="46"/>
      <c r="W496" s="46"/>
      <c r="Z496" s="47"/>
      <c r="AC496" s="46"/>
      <c r="AD496" s="46"/>
      <c r="AE496" s="46"/>
      <c r="AF496" s="46"/>
      <c r="AG496" s="46"/>
      <c r="AH496" s="46"/>
      <c r="AI496" s="46"/>
    </row>
    <row r="497" spans="2:35">
      <c r="B497" s="47"/>
      <c r="E497" s="46"/>
      <c r="F497" s="46"/>
      <c r="G497" s="46"/>
      <c r="H497" s="46"/>
      <c r="I497" s="46"/>
      <c r="J497" s="46"/>
      <c r="K497" s="46"/>
      <c r="N497" s="47"/>
      <c r="Q497" s="46"/>
      <c r="R497" s="46"/>
      <c r="S497" s="46"/>
      <c r="T497" s="46"/>
      <c r="U497" s="46"/>
      <c r="V497" s="46"/>
      <c r="W497" s="46"/>
      <c r="Z497" s="47"/>
      <c r="AC497" s="46"/>
      <c r="AD497" s="46"/>
      <c r="AE497" s="46"/>
      <c r="AF497" s="46"/>
      <c r="AG497" s="46"/>
      <c r="AH497" s="46"/>
      <c r="AI497" s="46"/>
    </row>
    <row r="498" spans="2:35">
      <c r="B498" s="47"/>
      <c r="E498" s="46"/>
      <c r="F498" s="46"/>
      <c r="G498" s="46"/>
      <c r="H498" s="46"/>
      <c r="I498" s="46"/>
      <c r="J498" s="46"/>
      <c r="K498" s="46"/>
      <c r="N498" s="47"/>
      <c r="Q498" s="46"/>
      <c r="R498" s="46"/>
      <c r="S498" s="46"/>
      <c r="T498" s="46"/>
      <c r="U498" s="46"/>
      <c r="V498" s="46"/>
      <c r="W498" s="46"/>
      <c r="Z498" s="47"/>
      <c r="AC498" s="46"/>
      <c r="AD498" s="46"/>
      <c r="AE498" s="46"/>
      <c r="AF498" s="46"/>
      <c r="AG498" s="46"/>
      <c r="AH498" s="46"/>
      <c r="AI498" s="46"/>
    </row>
    <row r="499" spans="2:35">
      <c r="B499" s="47"/>
      <c r="E499" s="46"/>
      <c r="F499" s="46"/>
      <c r="G499" s="46"/>
      <c r="H499" s="46"/>
      <c r="I499" s="46"/>
      <c r="J499" s="46"/>
      <c r="K499" s="46"/>
      <c r="N499" s="47"/>
      <c r="Q499" s="46"/>
      <c r="R499" s="46"/>
      <c r="S499" s="46"/>
      <c r="T499" s="46"/>
      <c r="U499" s="46"/>
      <c r="V499" s="46"/>
      <c r="W499" s="46"/>
      <c r="Z499" s="47"/>
      <c r="AC499" s="46"/>
      <c r="AD499" s="46"/>
      <c r="AE499" s="46"/>
      <c r="AF499" s="46"/>
      <c r="AG499" s="46"/>
      <c r="AH499" s="46"/>
      <c r="AI499" s="46"/>
    </row>
    <row r="500" spans="2:35">
      <c r="B500" s="47"/>
      <c r="E500" s="46"/>
      <c r="F500" s="46"/>
      <c r="G500" s="46"/>
      <c r="H500" s="46"/>
      <c r="I500" s="46"/>
      <c r="J500" s="46"/>
      <c r="K500" s="46"/>
      <c r="N500" s="47"/>
      <c r="Q500" s="46"/>
      <c r="R500" s="46"/>
      <c r="S500" s="46"/>
      <c r="T500" s="46"/>
      <c r="U500" s="46"/>
      <c r="V500" s="46"/>
      <c r="W500" s="46"/>
      <c r="Z500" s="47"/>
      <c r="AC500" s="46"/>
      <c r="AD500" s="46"/>
      <c r="AE500" s="46"/>
      <c r="AF500" s="46"/>
      <c r="AG500" s="46"/>
      <c r="AH500" s="46"/>
      <c r="AI500" s="46"/>
    </row>
    <row r="501" spans="2:35">
      <c r="B501" s="47"/>
      <c r="E501" s="46"/>
      <c r="F501" s="46"/>
      <c r="G501" s="46"/>
      <c r="H501" s="46"/>
      <c r="I501" s="46"/>
      <c r="J501" s="46"/>
      <c r="K501" s="46"/>
      <c r="N501" s="47"/>
      <c r="Q501" s="46"/>
      <c r="R501" s="46"/>
      <c r="S501" s="46"/>
      <c r="T501" s="46"/>
      <c r="U501" s="46"/>
      <c r="V501" s="46"/>
      <c r="W501" s="46"/>
      <c r="Z501" s="47"/>
      <c r="AC501" s="46"/>
      <c r="AD501" s="46"/>
      <c r="AE501" s="46"/>
      <c r="AF501" s="46"/>
      <c r="AG501" s="46"/>
      <c r="AH501" s="46"/>
      <c r="AI501" s="46"/>
    </row>
    <row r="502" spans="2:35">
      <c r="B502" s="47"/>
      <c r="E502" s="46"/>
      <c r="F502" s="46"/>
      <c r="G502" s="46"/>
      <c r="H502" s="46"/>
      <c r="I502" s="46"/>
      <c r="J502" s="46"/>
      <c r="K502" s="46"/>
      <c r="N502" s="47"/>
      <c r="Q502" s="46"/>
      <c r="R502" s="46"/>
      <c r="S502" s="46"/>
      <c r="T502" s="46"/>
      <c r="U502" s="46"/>
      <c r="V502" s="46"/>
      <c r="W502" s="46"/>
      <c r="Z502" s="47"/>
      <c r="AC502" s="46"/>
      <c r="AD502" s="46"/>
      <c r="AE502" s="46"/>
      <c r="AF502" s="46"/>
      <c r="AG502" s="46"/>
      <c r="AH502" s="46"/>
      <c r="AI502" s="46"/>
    </row>
    <row r="503" spans="2:35">
      <c r="B503" s="47"/>
      <c r="E503" s="46"/>
      <c r="F503" s="46"/>
      <c r="G503" s="46"/>
      <c r="H503" s="46"/>
      <c r="I503" s="46"/>
      <c r="J503" s="46"/>
      <c r="K503" s="46"/>
      <c r="N503" s="47"/>
      <c r="Q503" s="46"/>
      <c r="R503" s="46"/>
      <c r="S503" s="46"/>
      <c r="T503" s="46"/>
      <c r="U503" s="46"/>
      <c r="V503" s="46"/>
      <c r="W503" s="46"/>
      <c r="Z503" s="47"/>
      <c r="AC503" s="46"/>
      <c r="AD503" s="46"/>
      <c r="AE503" s="46"/>
      <c r="AF503" s="46"/>
      <c r="AG503" s="46"/>
      <c r="AH503" s="46"/>
      <c r="AI503" s="46"/>
    </row>
    <row r="504" spans="2:35">
      <c r="B504" s="47"/>
      <c r="E504" s="46"/>
      <c r="F504" s="46"/>
      <c r="G504" s="46"/>
      <c r="H504" s="46"/>
      <c r="I504" s="46"/>
      <c r="J504" s="46"/>
      <c r="K504" s="46"/>
      <c r="N504" s="47"/>
      <c r="Q504" s="46"/>
      <c r="R504" s="46"/>
      <c r="S504" s="46"/>
      <c r="T504" s="46"/>
      <c r="U504" s="46"/>
      <c r="V504" s="46"/>
      <c r="W504" s="46"/>
      <c r="Z504" s="47"/>
      <c r="AC504" s="46"/>
      <c r="AD504" s="46"/>
      <c r="AE504" s="46"/>
      <c r="AF504" s="46"/>
      <c r="AG504" s="46"/>
      <c r="AH504" s="46"/>
      <c r="AI504" s="46"/>
    </row>
    <row r="505" spans="2:35">
      <c r="B505" s="47"/>
      <c r="E505" s="46"/>
      <c r="F505" s="46"/>
      <c r="G505" s="46"/>
      <c r="H505" s="46"/>
      <c r="I505" s="46"/>
      <c r="J505" s="46"/>
      <c r="K505" s="46"/>
      <c r="N505" s="47"/>
      <c r="Q505" s="46"/>
      <c r="R505" s="46"/>
      <c r="S505" s="46"/>
      <c r="T505" s="46"/>
      <c r="U505" s="46"/>
      <c r="V505" s="46"/>
      <c r="W505" s="46"/>
      <c r="Z505" s="47"/>
      <c r="AC505" s="46"/>
      <c r="AD505" s="46"/>
      <c r="AE505" s="46"/>
      <c r="AF505" s="46"/>
      <c r="AG505" s="46"/>
      <c r="AH505" s="46"/>
      <c r="AI505" s="46"/>
    </row>
    <row r="506" spans="2:35">
      <c r="B506" s="47"/>
      <c r="E506" s="46"/>
      <c r="F506" s="46"/>
      <c r="G506" s="46"/>
      <c r="H506" s="46"/>
      <c r="I506" s="46"/>
      <c r="J506" s="46"/>
      <c r="K506" s="46"/>
      <c r="N506" s="47"/>
      <c r="Q506" s="46"/>
      <c r="R506" s="46"/>
      <c r="S506" s="46"/>
      <c r="T506" s="46"/>
      <c r="U506" s="46"/>
      <c r="V506" s="46"/>
      <c r="W506" s="46"/>
      <c r="Z506" s="47"/>
      <c r="AC506" s="46"/>
      <c r="AD506" s="46"/>
      <c r="AE506" s="46"/>
      <c r="AF506" s="46"/>
      <c r="AG506" s="46"/>
      <c r="AH506" s="46"/>
      <c r="AI506" s="46"/>
    </row>
    <row r="507" spans="2:35">
      <c r="B507" s="47"/>
      <c r="E507" s="46"/>
      <c r="F507" s="46"/>
      <c r="G507" s="46"/>
      <c r="H507" s="46"/>
      <c r="I507" s="46"/>
      <c r="J507" s="46"/>
      <c r="K507" s="46"/>
      <c r="N507" s="47"/>
      <c r="Q507" s="46"/>
      <c r="R507" s="46"/>
      <c r="S507" s="46"/>
      <c r="T507" s="46"/>
      <c r="U507" s="46"/>
      <c r="V507" s="46"/>
      <c r="W507" s="46"/>
      <c r="Z507" s="47"/>
      <c r="AC507" s="46"/>
      <c r="AD507" s="46"/>
      <c r="AE507" s="46"/>
      <c r="AF507" s="46"/>
      <c r="AG507" s="46"/>
      <c r="AH507" s="46"/>
      <c r="AI507" s="46"/>
    </row>
    <row r="508" spans="2:35">
      <c r="B508" s="47"/>
      <c r="E508" s="46"/>
      <c r="F508" s="46"/>
      <c r="G508" s="46"/>
      <c r="H508" s="46"/>
      <c r="I508" s="46"/>
      <c r="J508" s="46"/>
      <c r="K508" s="46"/>
      <c r="N508" s="47"/>
      <c r="Q508" s="46"/>
      <c r="R508" s="46"/>
      <c r="S508" s="46"/>
      <c r="T508" s="46"/>
      <c r="U508" s="46"/>
      <c r="V508" s="46"/>
      <c r="W508" s="46"/>
      <c r="Z508" s="47"/>
      <c r="AC508" s="46"/>
      <c r="AD508" s="46"/>
      <c r="AE508" s="46"/>
      <c r="AF508" s="46"/>
      <c r="AG508" s="46"/>
      <c r="AH508" s="46"/>
      <c r="AI508" s="46"/>
    </row>
    <row r="509" spans="2:35">
      <c r="B509" s="47"/>
      <c r="E509" s="46"/>
      <c r="F509" s="46"/>
      <c r="G509" s="46"/>
      <c r="H509" s="46"/>
      <c r="I509" s="46"/>
      <c r="J509" s="46"/>
      <c r="K509" s="46"/>
      <c r="N509" s="47"/>
      <c r="Q509" s="46"/>
      <c r="R509" s="46"/>
      <c r="S509" s="46"/>
      <c r="T509" s="46"/>
      <c r="U509" s="46"/>
      <c r="V509" s="46"/>
      <c r="W509" s="46"/>
      <c r="Z509" s="47"/>
      <c r="AC509" s="46"/>
      <c r="AD509" s="46"/>
      <c r="AE509" s="46"/>
      <c r="AF509" s="46"/>
      <c r="AG509" s="46"/>
      <c r="AH509" s="46"/>
      <c r="AI509" s="46"/>
    </row>
    <row r="510" spans="2:35">
      <c r="B510" s="47"/>
      <c r="E510" s="46"/>
      <c r="F510" s="46"/>
      <c r="G510" s="46"/>
      <c r="H510" s="46"/>
      <c r="I510" s="46"/>
      <c r="J510" s="46"/>
      <c r="K510" s="46"/>
      <c r="N510" s="47"/>
      <c r="Q510" s="46"/>
      <c r="R510" s="46"/>
      <c r="S510" s="46"/>
      <c r="T510" s="46"/>
      <c r="U510" s="46"/>
      <c r="V510" s="46"/>
      <c r="W510" s="46"/>
      <c r="Z510" s="47"/>
      <c r="AC510" s="46"/>
      <c r="AD510" s="46"/>
      <c r="AE510" s="46"/>
      <c r="AF510" s="46"/>
      <c r="AG510" s="46"/>
      <c r="AH510" s="46"/>
      <c r="AI510" s="46"/>
    </row>
    <row r="511" spans="2:35">
      <c r="B511" s="47"/>
      <c r="E511" s="46"/>
      <c r="F511" s="46"/>
      <c r="G511" s="46"/>
      <c r="H511" s="46"/>
      <c r="I511" s="46"/>
      <c r="J511" s="46"/>
      <c r="K511" s="46"/>
      <c r="N511" s="47"/>
      <c r="Q511" s="46"/>
      <c r="R511" s="46"/>
      <c r="S511" s="46"/>
      <c r="T511" s="46"/>
      <c r="U511" s="46"/>
      <c r="V511" s="46"/>
      <c r="W511" s="46"/>
      <c r="Z511" s="47"/>
      <c r="AC511" s="46"/>
      <c r="AD511" s="46"/>
      <c r="AE511" s="46"/>
      <c r="AF511" s="46"/>
      <c r="AG511" s="46"/>
      <c r="AH511" s="46"/>
      <c r="AI511" s="46"/>
    </row>
    <row r="512" spans="2:35">
      <c r="B512" s="47"/>
      <c r="E512" s="46"/>
      <c r="F512" s="46"/>
      <c r="G512" s="46"/>
      <c r="H512" s="46"/>
      <c r="I512" s="46"/>
      <c r="J512" s="46"/>
      <c r="K512" s="46"/>
      <c r="N512" s="47"/>
      <c r="Q512" s="46"/>
      <c r="R512" s="46"/>
      <c r="S512" s="46"/>
      <c r="T512" s="46"/>
      <c r="U512" s="46"/>
      <c r="V512" s="46"/>
      <c r="W512" s="46"/>
      <c r="Z512" s="47"/>
      <c r="AC512" s="46"/>
      <c r="AD512" s="46"/>
      <c r="AE512" s="46"/>
      <c r="AF512" s="46"/>
      <c r="AG512" s="46"/>
      <c r="AH512" s="46"/>
      <c r="AI512" s="46"/>
    </row>
    <row r="513" spans="2:35">
      <c r="B513" s="47"/>
      <c r="E513" s="46"/>
      <c r="F513" s="46"/>
      <c r="G513" s="46"/>
      <c r="H513" s="46"/>
      <c r="I513" s="46"/>
      <c r="J513" s="46"/>
      <c r="K513" s="46"/>
      <c r="N513" s="47"/>
      <c r="Q513" s="46"/>
      <c r="R513" s="46"/>
      <c r="S513" s="46"/>
      <c r="T513" s="46"/>
      <c r="U513" s="46"/>
      <c r="V513" s="46"/>
      <c r="W513" s="46"/>
      <c r="Z513" s="47"/>
      <c r="AC513" s="46"/>
      <c r="AD513" s="46"/>
      <c r="AE513" s="46"/>
      <c r="AF513" s="46"/>
      <c r="AG513" s="46"/>
      <c r="AH513" s="46"/>
      <c r="AI513" s="46"/>
    </row>
    <row r="514" spans="2:35">
      <c r="B514" s="47"/>
      <c r="E514" s="46"/>
      <c r="F514" s="46"/>
      <c r="G514" s="46"/>
      <c r="H514" s="46"/>
      <c r="I514" s="46"/>
      <c r="J514" s="46"/>
      <c r="K514" s="46"/>
      <c r="N514" s="47"/>
      <c r="Q514" s="46"/>
      <c r="R514" s="46"/>
      <c r="S514" s="46"/>
      <c r="T514" s="46"/>
      <c r="U514" s="46"/>
      <c r="V514" s="46"/>
      <c r="W514" s="46"/>
      <c r="Z514" s="47"/>
      <c r="AC514" s="46"/>
      <c r="AD514" s="46"/>
      <c r="AE514" s="46"/>
      <c r="AF514" s="46"/>
      <c r="AG514" s="46"/>
      <c r="AH514" s="46"/>
      <c r="AI514" s="46"/>
    </row>
    <row r="515" spans="2:35">
      <c r="B515" s="47"/>
      <c r="E515" s="46"/>
      <c r="F515" s="46"/>
      <c r="G515" s="46"/>
      <c r="H515" s="46"/>
      <c r="I515" s="46"/>
      <c r="J515" s="46"/>
      <c r="K515" s="46"/>
      <c r="N515" s="47"/>
      <c r="Q515" s="46"/>
      <c r="R515" s="46"/>
      <c r="S515" s="46"/>
      <c r="T515" s="46"/>
      <c r="U515" s="46"/>
      <c r="V515" s="46"/>
      <c r="W515" s="46"/>
      <c r="Z515" s="47"/>
      <c r="AC515" s="46"/>
      <c r="AD515" s="46"/>
      <c r="AE515" s="46"/>
      <c r="AF515" s="46"/>
      <c r="AG515" s="46"/>
      <c r="AH515" s="46"/>
      <c r="AI515" s="46"/>
    </row>
    <row r="516" spans="2:35">
      <c r="B516" s="47"/>
      <c r="E516" s="46"/>
      <c r="F516" s="46"/>
      <c r="G516" s="46"/>
      <c r="H516" s="46"/>
      <c r="I516" s="46"/>
      <c r="J516" s="46"/>
      <c r="K516" s="46"/>
      <c r="N516" s="47"/>
      <c r="Q516" s="46"/>
      <c r="R516" s="46"/>
      <c r="S516" s="46"/>
      <c r="T516" s="46"/>
      <c r="U516" s="46"/>
      <c r="V516" s="46"/>
      <c r="W516" s="46"/>
      <c r="Z516" s="47"/>
      <c r="AC516" s="46"/>
      <c r="AD516" s="46"/>
      <c r="AE516" s="46"/>
      <c r="AF516" s="46"/>
      <c r="AG516" s="46"/>
      <c r="AH516" s="46"/>
      <c r="AI516" s="46"/>
    </row>
    <row r="517" spans="2:35">
      <c r="B517" s="47"/>
      <c r="E517" s="46"/>
      <c r="F517" s="46"/>
      <c r="G517" s="46"/>
      <c r="H517" s="46"/>
      <c r="I517" s="46"/>
      <c r="J517" s="46"/>
      <c r="K517" s="46"/>
      <c r="N517" s="47"/>
      <c r="Q517" s="46"/>
      <c r="R517" s="46"/>
      <c r="S517" s="46"/>
      <c r="T517" s="46"/>
      <c r="U517" s="46"/>
      <c r="V517" s="46"/>
      <c r="W517" s="46"/>
      <c r="Z517" s="47"/>
      <c r="AC517" s="46"/>
      <c r="AD517" s="46"/>
      <c r="AE517" s="46"/>
      <c r="AF517" s="46"/>
      <c r="AG517" s="46"/>
      <c r="AH517" s="46"/>
      <c r="AI517" s="46"/>
    </row>
    <row r="518" spans="2:35">
      <c r="B518" s="47"/>
      <c r="E518" s="46"/>
      <c r="F518" s="46"/>
      <c r="G518" s="46"/>
      <c r="H518" s="46"/>
      <c r="I518" s="46"/>
      <c r="J518" s="46"/>
      <c r="K518" s="46"/>
      <c r="N518" s="47"/>
      <c r="Q518" s="46"/>
      <c r="R518" s="46"/>
      <c r="S518" s="46"/>
      <c r="T518" s="46"/>
      <c r="U518" s="46"/>
      <c r="V518" s="46"/>
      <c r="W518" s="46"/>
      <c r="Z518" s="47"/>
      <c r="AC518" s="46"/>
      <c r="AD518" s="46"/>
      <c r="AE518" s="46"/>
      <c r="AF518" s="46"/>
      <c r="AG518" s="46"/>
      <c r="AH518" s="46"/>
      <c r="AI518" s="46"/>
    </row>
    <row r="519" spans="2:35">
      <c r="B519" s="47"/>
      <c r="E519" s="46"/>
      <c r="F519" s="46"/>
      <c r="G519" s="46"/>
      <c r="H519" s="46"/>
      <c r="I519" s="46"/>
      <c r="J519" s="46"/>
      <c r="K519" s="46"/>
      <c r="N519" s="47"/>
      <c r="Q519" s="46"/>
      <c r="R519" s="46"/>
      <c r="S519" s="46"/>
      <c r="T519" s="46"/>
      <c r="U519" s="46"/>
      <c r="V519" s="46"/>
      <c r="W519" s="46"/>
      <c r="Z519" s="47"/>
      <c r="AC519" s="46"/>
      <c r="AD519" s="46"/>
      <c r="AE519" s="46"/>
      <c r="AF519" s="46"/>
      <c r="AG519" s="46"/>
      <c r="AH519" s="46"/>
      <c r="AI519" s="46"/>
    </row>
    <row r="520" spans="2:35">
      <c r="B520" s="47"/>
      <c r="E520" s="46"/>
      <c r="F520" s="46"/>
      <c r="G520" s="46"/>
      <c r="H520" s="46"/>
      <c r="I520" s="46"/>
      <c r="J520" s="46"/>
      <c r="K520" s="46"/>
      <c r="N520" s="47"/>
      <c r="Q520" s="46"/>
      <c r="R520" s="46"/>
      <c r="S520" s="46"/>
      <c r="T520" s="46"/>
      <c r="U520" s="46"/>
      <c r="V520" s="46"/>
      <c r="W520" s="46"/>
      <c r="Z520" s="47"/>
      <c r="AC520" s="46"/>
      <c r="AD520" s="46"/>
      <c r="AE520" s="46"/>
      <c r="AF520" s="46"/>
      <c r="AG520" s="46"/>
      <c r="AH520" s="46"/>
      <c r="AI520" s="46"/>
    </row>
    <row r="521" spans="2:35">
      <c r="B521" s="47"/>
      <c r="E521" s="46"/>
      <c r="F521" s="46"/>
      <c r="G521" s="46"/>
      <c r="H521" s="46"/>
      <c r="I521" s="46"/>
      <c r="J521" s="46"/>
      <c r="K521" s="46"/>
      <c r="N521" s="47"/>
      <c r="Q521" s="46"/>
      <c r="R521" s="46"/>
      <c r="S521" s="46"/>
      <c r="T521" s="46"/>
      <c r="U521" s="46"/>
      <c r="V521" s="46"/>
      <c r="W521" s="46"/>
      <c r="Z521" s="47"/>
      <c r="AC521" s="46"/>
      <c r="AD521" s="46"/>
      <c r="AE521" s="46"/>
      <c r="AF521" s="46"/>
      <c r="AG521" s="46"/>
      <c r="AH521" s="46"/>
      <c r="AI521" s="46"/>
    </row>
    <row r="522" spans="2:35">
      <c r="B522" s="47"/>
      <c r="E522" s="46"/>
      <c r="F522" s="46"/>
      <c r="G522" s="46"/>
      <c r="H522" s="46"/>
      <c r="I522" s="46"/>
      <c r="J522" s="46"/>
      <c r="K522" s="46"/>
      <c r="N522" s="47"/>
      <c r="Q522" s="46"/>
      <c r="R522" s="46"/>
      <c r="S522" s="46"/>
      <c r="T522" s="46"/>
      <c r="U522" s="46"/>
      <c r="V522" s="46"/>
      <c r="W522" s="46"/>
      <c r="Z522" s="47"/>
      <c r="AC522" s="46"/>
      <c r="AD522" s="46"/>
      <c r="AE522" s="46"/>
      <c r="AF522" s="46"/>
      <c r="AG522" s="46"/>
      <c r="AH522" s="46"/>
      <c r="AI522" s="46"/>
    </row>
    <row r="523" spans="2:35">
      <c r="B523" s="47"/>
      <c r="E523" s="46"/>
      <c r="F523" s="46"/>
      <c r="G523" s="46"/>
      <c r="H523" s="46"/>
      <c r="I523" s="46"/>
      <c r="J523" s="46"/>
      <c r="K523" s="46"/>
      <c r="N523" s="47"/>
      <c r="Q523" s="46"/>
      <c r="R523" s="46"/>
      <c r="S523" s="46"/>
      <c r="T523" s="46"/>
      <c r="U523" s="46"/>
      <c r="V523" s="46"/>
      <c r="W523" s="46"/>
      <c r="Z523" s="47"/>
      <c r="AC523" s="46"/>
      <c r="AD523" s="46"/>
      <c r="AE523" s="46"/>
      <c r="AF523" s="46"/>
      <c r="AG523" s="46"/>
      <c r="AH523" s="46"/>
      <c r="AI523" s="46"/>
    </row>
    <row r="524" spans="2:35">
      <c r="B524" s="47"/>
      <c r="E524" s="46"/>
      <c r="F524" s="46"/>
      <c r="G524" s="46"/>
      <c r="H524" s="46"/>
      <c r="I524" s="46"/>
      <c r="J524" s="46"/>
      <c r="K524" s="46"/>
      <c r="N524" s="47"/>
      <c r="Q524" s="46"/>
      <c r="R524" s="46"/>
      <c r="S524" s="46"/>
      <c r="T524" s="46"/>
      <c r="U524" s="46"/>
      <c r="V524" s="46"/>
      <c r="W524" s="46"/>
      <c r="Z524" s="47"/>
      <c r="AC524" s="46"/>
      <c r="AD524" s="46"/>
      <c r="AE524" s="46"/>
      <c r="AF524" s="46"/>
      <c r="AG524" s="46"/>
      <c r="AH524" s="46"/>
      <c r="AI524" s="46"/>
    </row>
    <row r="525" spans="2:35">
      <c r="B525" s="47"/>
      <c r="E525" s="46"/>
      <c r="F525" s="46"/>
      <c r="G525" s="46"/>
      <c r="H525" s="46"/>
      <c r="I525" s="46"/>
      <c r="J525" s="46"/>
      <c r="K525" s="46"/>
      <c r="N525" s="47"/>
      <c r="Q525" s="46"/>
      <c r="R525" s="46"/>
      <c r="S525" s="46"/>
      <c r="T525" s="46"/>
      <c r="U525" s="46"/>
      <c r="V525" s="46"/>
      <c r="W525" s="46"/>
      <c r="Z525" s="47"/>
      <c r="AC525" s="46"/>
      <c r="AD525" s="46"/>
      <c r="AE525" s="46"/>
      <c r="AF525" s="46"/>
      <c r="AG525" s="46"/>
      <c r="AH525" s="46"/>
      <c r="AI525" s="46"/>
    </row>
    <row r="526" spans="2:35">
      <c r="B526" s="47"/>
      <c r="E526" s="46"/>
      <c r="F526" s="46"/>
      <c r="G526" s="46"/>
      <c r="H526" s="46"/>
      <c r="I526" s="46"/>
      <c r="J526" s="46"/>
      <c r="K526" s="46"/>
      <c r="N526" s="47"/>
      <c r="Q526" s="46"/>
      <c r="R526" s="46"/>
      <c r="S526" s="46"/>
      <c r="T526" s="46"/>
      <c r="U526" s="46"/>
      <c r="V526" s="46"/>
      <c r="W526" s="46"/>
      <c r="Z526" s="47"/>
      <c r="AC526" s="46"/>
      <c r="AD526" s="46"/>
      <c r="AE526" s="46"/>
      <c r="AF526" s="46"/>
      <c r="AG526" s="46"/>
      <c r="AH526" s="46"/>
      <c r="AI526" s="46"/>
    </row>
    <row r="527" spans="2:35">
      <c r="B527" s="47"/>
      <c r="E527" s="46"/>
      <c r="F527" s="46"/>
      <c r="G527" s="46"/>
      <c r="H527" s="46"/>
      <c r="I527" s="46"/>
      <c r="J527" s="46"/>
      <c r="K527" s="46"/>
      <c r="N527" s="47"/>
      <c r="Q527" s="46"/>
      <c r="R527" s="46"/>
      <c r="S527" s="46"/>
      <c r="T527" s="46"/>
      <c r="U527" s="46"/>
      <c r="V527" s="46"/>
      <c r="W527" s="46"/>
      <c r="Z527" s="47"/>
      <c r="AC527" s="46"/>
      <c r="AD527" s="46"/>
      <c r="AE527" s="46"/>
      <c r="AF527" s="46"/>
      <c r="AG527" s="46"/>
      <c r="AH527" s="46"/>
      <c r="AI527" s="46"/>
    </row>
    <row r="528" spans="2:35">
      <c r="B528" s="47"/>
      <c r="E528" s="46"/>
      <c r="F528" s="46"/>
      <c r="G528" s="46"/>
      <c r="H528" s="46"/>
      <c r="I528" s="46"/>
      <c r="J528" s="46"/>
      <c r="K528" s="46"/>
      <c r="N528" s="47"/>
      <c r="Q528" s="46"/>
      <c r="R528" s="46"/>
      <c r="S528" s="46"/>
      <c r="T528" s="46"/>
      <c r="U528" s="46"/>
      <c r="V528" s="46"/>
      <c r="W528" s="46"/>
      <c r="Z528" s="47"/>
      <c r="AC528" s="46"/>
      <c r="AD528" s="46"/>
      <c r="AE528" s="46"/>
      <c r="AF528" s="46"/>
      <c r="AG528" s="46"/>
      <c r="AH528" s="46"/>
      <c r="AI528" s="46"/>
    </row>
    <row r="529" spans="2:35">
      <c r="B529" s="47"/>
      <c r="E529" s="46"/>
      <c r="F529" s="46"/>
      <c r="G529" s="46"/>
      <c r="H529" s="46"/>
      <c r="I529" s="46"/>
      <c r="J529" s="46"/>
      <c r="K529" s="46"/>
      <c r="N529" s="47"/>
      <c r="Q529" s="46"/>
      <c r="R529" s="46"/>
      <c r="S529" s="46"/>
      <c r="T529" s="46"/>
      <c r="U529" s="46"/>
      <c r="V529" s="46"/>
      <c r="W529" s="46"/>
      <c r="Z529" s="47"/>
      <c r="AC529" s="46"/>
      <c r="AD529" s="46"/>
      <c r="AE529" s="46"/>
      <c r="AF529" s="46"/>
      <c r="AG529" s="46"/>
      <c r="AH529" s="46"/>
      <c r="AI529" s="46"/>
    </row>
    <row r="530" spans="2:35">
      <c r="B530" s="47"/>
      <c r="E530" s="46"/>
      <c r="F530" s="46"/>
      <c r="G530" s="46"/>
      <c r="H530" s="46"/>
      <c r="I530" s="46"/>
      <c r="J530" s="46"/>
      <c r="K530" s="46"/>
      <c r="N530" s="47"/>
      <c r="Q530" s="46"/>
      <c r="R530" s="46"/>
      <c r="S530" s="46"/>
      <c r="T530" s="46"/>
      <c r="U530" s="46"/>
      <c r="V530" s="46"/>
      <c r="W530" s="46"/>
      <c r="Z530" s="47"/>
      <c r="AC530" s="46"/>
      <c r="AD530" s="46"/>
      <c r="AE530" s="46"/>
      <c r="AF530" s="46"/>
      <c r="AG530" s="46"/>
      <c r="AH530" s="46"/>
      <c r="AI530" s="46"/>
    </row>
    <row r="531" spans="2:35">
      <c r="B531" s="47"/>
      <c r="E531" s="46"/>
      <c r="F531" s="46"/>
      <c r="G531" s="46"/>
      <c r="H531" s="46"/>
      <c r="I531" s="46"/>
      <c r="J531" s="46"/>
      <c r="K531" s="46"/>
      <c r="N531" s="47"/>
      <c r="Q531" s="46"/>
      <c r="R531" s="46"/>
      <c r="S531" s="46"/>
      <c r="T531" s="46"/>
      <c r="U531" s="46"/>
      <c r="V531" s="46"/>
      <c r="W531" s="46"/>
      <c r="Z531" s="47"/>
      <c r="AC531" s="46"/>
      <c r="AD531" s="46"/>
      <c r="AE531" s="46"/>
      <c r="AF531" s="46"/>
      <c r="AG531" s="46"/>
      <c r="AH531" s="46"/>
      <c r="AI531" s="46"/>
    </row>
    <row r="532" spans="2:35">
      <c r="B532" s="47"/>
      <c r="E532" s="46"/>
      <c r="F532" s="46"/>
      <c r="G532" s="46"/>
      <c r="H532" s="46"/>
      <c r="I532" s="46"/>
      <c r="J532" s="46"/>
      <c r="K532" s="46"/>
      <c r="N532" s="47"/>
      <c r="Q532" s="46"/>
      <c r="R532" s="46"/>
      <c r="S532" s="46"/>
      <c r="T532" s="46"/>
      <c r="U532" s="46"/>
      <c r="V532" s="46"/>
      <c r="W532" s="46"/>
      <c r="Z532" s="47"/>
      <c r="AC532" s="46"/>
      <c r="AD532" s="46"/>
      <c r="AE532" s="46"/>
      <c r="AF532" s="46"/>
      <c r="AG532" s="46"/>
      <c r="AH532" s="46"/>
      <c r="AI532" s="46"/>
    </row>
    <row r="533" spans="2:35">
      <c r="B533" s="47"/>
      <c r="E533" s="46"/>
      <c r="F533" s="46"/>
      <c r="G533" s="46"/>
      <c r="H533" s="46"/>
      <c r="I533" s="46"/>
      <c r="J533" s="46"/>
      <c r="K533" s="46"/>
      <c r="N533" s="47"/>
      <c r="Q533" s="46"/>
      <c r="R533" s="46"/>
      <c r="S533" s="46"/>
      <c r="T533" s="46"/>
      <c r="U533" s="46"/>
      <c r="V533" s="46"/>
      <c r="W533" s="46"/>
      <c r="Z533" s="47"/>
      <c r="AC533" s="46"/>
      <c r="AD533" s="46"/>
      <c r="AE533" s="46"/>
      <c r="AF533" s="46"/>
      <c r="AG533" s="46"/>
      <c r="AH533" s="46"/>
      <c r="AI533" s="46"/>
    </row>
    <row r="534" spans="2:35">
      <c r="B534" s="47"/>
      <c r="E534" s="46"/>
      <c r="F534" s="46"/>
      <c r="G534" s="46"/>
      <c r="H534" s="46"/>
      <c r="I534" s="46"/>
      <c r="J534" s="46"/>
      <c r="K534" s="46"/>
      <c r="N534" s="47"/>
      <c r="Q534" s="46"/>
      <c r="R534" s="46"/>
      <c r="S534" s="46"/>
      <c r="T534" s="46"/>
      <c r="U534" s="46"/>
      <c r="V534" s="46"/>
      <c r="W534" s="46"/>
      <c r="Z534" s="47"/>
      <c r="AC534" s="46"/>
      <c r="AD534" s="46"/>
      <c r="AE534" s="46"/>
      <c r="AF534" s="46"/>
      <c r="AG534" s="46"/>
      <c r="AH534" s="46"/>
      <c r="AI534" s="46"/>
    </row>
    <row r="535" spans="2:35">
      <c r="B535" s="47"/>
      <c r="E535" s="46"/>
      <c r="F535" s="46"/>
      <c r="G535" s="46"/>
      <c r="H535" s="46"/>
      <c r="I535" s="46"/>
      <c r="J535" s="46"/>
      <c r="K535" s="46"/>
      <c r="N535" s="47"/>
      <c r="Q535" s="46"/>
      <c r="R535" s="46"/>
      <c r="S535" s="46"/>
      <c r="T535" s="46"/>
      <c r="U535" s="46"/>
      <c r="V535" s="46"/>
      <c r="W535" s="46"/>
      <c r="Z535" s="47"/>
      <c r="AC535" s="46"/>
      <c r="AD535" s="46"/>
      <c r="AE535" s="46"/>
      <c r="AF535" s="46"/>
      <c r="AG535" s="46"/>
      <c r="AH535" s="46"/>
      <c r="AI535" s="46"/>
    </row>
    <row r="536" spans="2:35">
      <c r="B536" s="47"/>
      <c r="E536" s="46"/>
      <c r="F536" s="46"/>
      <c r="G536" s="46"/>
      <c r="H536" s="46"/>
      <c r="I536" s="46"/>
      <c r="J536" s="46"/>
      <c r="K536" s="46"/>
      <c r="N536" s="47"/>
      <c r="Q536" s="46"/>
      <c r="R536" s="46"/>
      <c r="S536" s="46"/>
      <c r="T536" s="46"/>
      <c r="U536" s="46"/>
      <c r="V536" s="46"/>
      <c r="W536" s="46"/>
      <c r="Z536" s="47"/>
      <c r="AC536" s="46"/>
      <c r="AD536" s="46"/>
      <c r="AE536" s="46"/>
      <c r="AF536" s="46"/>
      <c r="AG536" s="46"/>
      <c r="AH536" s="46"/>
      <c r="AI536" s="46"/>
    </row>
    <row r="537" spans="2:35">
      <c r="B537" s="47"/>
      <c r="E537" s="46"/>
      <c r="F537" s="46"/>
      <c r="G537" s="46"/>
      <c r="H537" s="46"/>
      <c r="I537" s="46"/>
      <c r="J537" s="46"/>
      <c r="K537" s="46"/>
      <c r="N537" s="47"/>
      <c r="Q537" s="46"/>
      <c r="R537" s="46"/>
      <c r="S537" s="46"/>
      <c r="T537" s="46"/>
      <c r="U537" s="46"/>
      <c r="V537" s="46"/>
      <c r="W537" s="46"/>
      <c r="Z537" s="47"/>
      <c r="AC537" s="46"/>
      <c r="AD537" s="46"/>
      <c r="AE537" s="46"/>
      <c r="AF537" s="46"/>
      <c r="AG537" s="46"/>
      <c r="AH537" s="46"/>
      <c r="AI537" s="46"/>
    </row>
    <row r="538" spans="2:35">
      <c r="B538" s="47"/>
      <c r="E538" s="46"/>
      <c r="F538" s="46"/>
      <c r="G538" s="46"/>
      <c r="H538" s="46"/>
      <c r="I538" s="46"/>
      <c r="J538" s="46"/>
      <c r="K538" s="46"/>
      <c r="N538" s="47"/>
      <c r="Q538" s="46"/>
      <c r="R538" s="46"/>
      <c r="S538" s="46"/>
      <c r="T538" s="46"/>
      <c r="U538" s="46"/>
      <c r="V538" s="46"/>
      <c r="W538" s="46"/>
      <c r="Z538" s="47"/>
      <c r="AC538" s="46"/>
      <c r="AD538" s="46"/>
      <c r="AE538" s="46"/>
      <c r="AF538" s="46"/>
      <c r="AG538" s="46"/>
      <c r="AH538" s="46"/>
      <c r="AI538" s="46"/>
    </row>
    <row r="539" spans="2:35">
      <c r="B539" s="47"/>
      <c r="E539" s="46"/>
      <c r="F539" s="46"/>
      <c r="G539" s="46"/>
      <c r="H539" s="46"/>
      <c r="I539" s="46"/>
      <c r="J539" s="46"/>
      <c r="K539" s="46"/>
      <c r="N539" s="47"/>
      <c r="Q539" s="46"/>
      <c r="R539" s="46"/>
      <c r="S539" s="46"/>
      <c r="T539" s="46"/>
      <c r="U539" s="46"/>
      <c r="V539" s="46"/>
      <c r="W539" s="46"/>
      <c r="Z539" s="47"/>
      <c r="AC539" s="46"/>
      <c r="AD539" s="46"/>
      <c r="AE539" s="46"/>
      <c r="AF539" s="46"/>
      <c r="AG539" s="46"/>
      <c r="AH539" s="46"/>
      <c r="AI539" s="46"/>
    </row>
    <row r="540" spans="2:35">
      <c r="B540" s="47"/>
      <c r="E540" s="46"/>
      <c r="F540" s="46"/>
      <c r="G540" s="46"/>
      <c r="H540" s="46"/>
      <c r="I540" s="46"/>
      <c r="J540" s="46"/>
      <c r="K540" s="46"/>
      <c r="N540" s="47"/>
      <c r="Q540" s="46"/>
      <c r="R540" s="46"/>
      <c r="S540" s="46"/>
      <c r="T540" s="46"/>
      <c r="U540" s="46"/>
      <c r="V540" s="46"/>
      <c r="W540" s="46"/>
      <c r="Z540" s="47"/>
      <c r="AC540" s="46"/>
      <c r="AD540" s="46"/>
      <c r="AE540" s="46"/>
      <c r="AF540" s="46"/>
      <c r="AG540" s="46"/>
      <c r="AH540" s="46"/>
      <c r="AI540" s="46"/>
    </row>
    <row r="541" spans="2:35">
      <c r="B541" s="47"/>
      <c r="E541" s="46"/>
      <c r="F541" s="46"/>
      <c r="G541" s="46"/>
      <c r="H541" s="46"/>
      <c r="I541" s="46"/>
      <c r="J541" s="46"/>
      <c r="K541" s="46"/>
      <c r="N541" s="47"/>
      <c r="Q541" s="46"/>
      <c r="R541" s="46"/>
      <c r="S541" s="46"/>
      <c r="T541" s="46"/>
      <c r="U541" s="46"/>
      <c r="V541" s="46"/>
      <c r="W541" s="46"/>
      <c r="Z541" s="47"/>
      <c r="AC541" s="46"/>
      <c r="AD541" s="46"/>
      <c r="AE541" s="46"/>
      <c r="AF541" s="46"/>
      <c r="AG541" s="46"/>
      <c r="AH541" s="46"/>
      <c r="AI541" s="46"/>
    </row>
    <row r="542" spans="2:35">
      <c r="B542" s="47"/>
      <c r="E542" s="46"/>
      <c r="F542" s="46"/>
      <c r="G542" s="46"/>
      <c r="H542" s="46"/>
      <c r="I542" s="46"/>
      <c r="J542" s="46"/>
      <c r="K542" s="46"/>
      <c r="N542" s="47"/>
      <c r="Q542" s="46"/>
      <c r="R542" s="46"/>
      <c r="S542" s="46"/>
      <c r="T542" s="46"/>
      <c r="U542" s="46"/>
      <c r="V542" s="46"/>
      <c r="W542" s="46"/>
      <c r="Z542" s="47"/>
      <c r="AC542" s="46"/>
      <c r="AD542" s="46"/>
      <c r="AE542" s="46"/>
      <c r="AF542" s="46"/>
      <c r="AG542" s="46"/>
      <c r="AH542" s="46"/>
      <c r="AI542" s="46"/>
    </row>
    <row r="543" spans="2:35">
      <c r="B543" s="47"/>
      <c r="E543" s="46"/>
      <c r="F543" s="46"/>
      <c r="G543" s="46"/>
      <c r="H543" s="46"/>
      <c r="I543" s="46"/>
      <c r="J543" s="46"/>
      <c r="K543" s="46"/>
      <c r="N543" s="47"/>
      <c r="Q543" s="46"/>
      <c r="R543" s="46"/>
      <c r="S543" s="46"/>
      <c r="T543" s="46"/>
      <c r="U543" s="46"/>
      <c r="V543" s="46"/>
      <c r="W543" s="46"/>
      <c r="Z543" s="47"/>
      <c r="AC543" s="46"/>
      <c r="AD543" s="46"/>
      <c r="AE543" s="46"/>
      <c r="AF543" s="46"/>
      <c r="AG543" s="46"/>
      <c r="AH543" s="46"/>
      <c r="AI543" s="46"/>
    </row>
    <row r="544" spans="2:35">
      <c r="B544" s="47"/>
      <c r="E544" s="46"/>
      <c r="F544" s="46"/>
      <c r="G544" s="46"/>
      <c r="H544" s="46"/>
      <c r="I544" s="46"/>
      <c r="J544" s="46"/>
      <c r="K544" s="46"/>
      <c r="N544" s="47"/>
      <c r="Q544" s="46"/>
      <c r="R544" s="46"/>
      <c r="S544" s="46"/>
      <c r="T544" s="46"/>
      <c r="U544" s="46"/>
      <c r="V544" s="46"/>
      <c r="W544" s="46"/>
      <c r="Z544" s="47"/>
      <c r="AC544" s="46"/>
      <c r="AD544" s="46"/>
      <c r="AE544" s="46"/>
      <c r="AF544" s="46"/>
      <c r="AG544" s="46"/>
      <c r="AH544" s="46"/>
      <c r="AI544" s="46"/>
    </row>
    <row r="545" spans="2:35">
      <c r="B545" s="47"/>
      <c r="E545" s="46"/>
      <c r="F545" s="46"/>
      <c r="G545" s="46"/>
      <c r="H545" s="46"/>
      <c r="I545" s="46"/>
      <c r="J545" s="46"/>
      <c r="K545" s="46"/>
      <c r="N545" s="47"/>
      <c r="Q545" s="46"/>
      <c r="R545" s="46"/>
      <c r="S545" s="46"/>
      <c r="T545" s="46"/>
      <c r="U545" s="46"/>
      <c r="V545" s="46"/>
      <c r="W545" s="46"/>
      <c r="Z545" s="47"/>
      <c r="AC545" s="46"/>
      <c r="AD545" s="46"/>
      <c r="AE545" s="46"/>
      <c r="AF545" s="46"/>
      <c r="AG545" s="46"/>
      <c r="AH545" s="46"/>
      <c r="AI545" s="46"/>
    </row>
    <row r="546" spans="2:35">
      <c r="B546" s="47"/>
      <c r="E546" s="46"/>
      <c r="F546" s="46"/>
      <c r="G546" s="46"/>
      <c r="H546" s="46"/>
      <c r="I546" s="46"/>
      <c r="J546" s="46"/>
      <c r="K546" s="46"/>
      <c r="N546" s="47"/>
      <c r="Q546" s="46"/>
      <c r="R546" s="46"/>
      <c r="S546" s="46"/>
      <c r="T546" s="46"/>
      <c r="U546" s="46"/>
      <c r="V546" s="46"/>
      <c r="W546" s="46"/>
      <c r="Z546" s="47"/>
      <c r="AC546" s="46"/>
      <c r="AD546" s="46"/>
      <c r="AE546" s="46"/>
      <c r="AF546" s="46"/>
      <c r="AG546" s="46"/>
      <c r="AH546" s="46"/>
      <c r="AI546" s="46"/>
    </row>
    <row r="547" spans="2:35">
      <c r="B547" s="47"/>
      <c r="E547" s="46"/>
      <c r="F547" s="46"/>
      <c r="G547" s="46"/>
      <c r="H547" s="46"/>
      <c r="I547" s="46"/>
      <c r="J547" s="46"/>
      <c r="K547" s="46"/>
      <c r="N547" s="47"/>
      <c r="Q547" s="46"/>
      <c r="R547" s="46"/>
      <c r="S547" s="46"/>
      <c r="T547" s="46"/>
      <c r="U547" s="46"/>
      <c r="V547" s="46"/>
      <c r="W547" s="46"/>
      <c r="Z547" s="47"/>
      <c r="AC547" s="46"/>
      <c r="AD547" s="46"/>
      <c r="AE547" s="46"/>
      <c r="AF547" s="46"/>
      <c r="AG547" s="46"/>
      <c r="AH547" s="46"/>
      <c r="AI547" s="46"/>
    </row>
    <row r="548" spans="2:35">
      <c r="B548" s="47"/>
      <c r="E548" s="46"/>
      <c r="F548" s="46"/>
      <c r="G548" s="46"/>
      <c r="H548" s="46"/>
      <c r="I548" s="46"/>
      <c r="J548" s="46"/>
      <c r="K548" s="46"/>
      <c r="N548" s="47"/>
      <c r="Q548" s="46"/>
      <c r="R548" s="46"/>
      <c r="S548" s="46"/>
      <c r="T548" s="46"/>
      <c r="U548" s="46"/>
      <c r="V548" s="46"/>
      <c r="W548" s="46"/>
      <c r="Z548" s="47"/>
      <c r="AC548" s="46"/>
      <c r="AD548" s="46"/>
      <c r="AE548" s="46"/>
      <c r="AF548" s="46"/>
      <c r="AG548" s="46"/>
      <c r="AH548" s="46"/>
      <c r="AI548" s="46"/>
    </row>
    <row r="549" spans="2:35">
      <c r="B549" s="47"/>
      <c r="E549" s="46"/>
      <c r="F549" s="46"/>
      <c r="G549" s="46"/>
      <c r="H549" s="46"/>
      <c r="I549" s="46"/>
      <c r="J549" s="46"/>
      <c r="K549" s="46"/>
      <c r="N549" s="47"/>
      <c r="Q549" s="46"/>
      <c r="R549" s="46"/>
      <c r="S549" s="46"/>
      <c r="T549" s="46"/>
      <c r="U549" s="46"/>
      <c r="V549" s="46"/>
      <c r="W549" s="46"/>
      <c r="Z549" s="47"/>
      <c r="AC549" s="46"/>
      <c r="AD549" s="46"/>
      <c r="AE549" s="46"/>
      <c r="AF549" s="46"/>
      <c r="AG549" s="46"/>
      <c r="AH549" s="46"/>
      <c r="AI549" s="46"/>
    </row>
    <row r="550" spans="2:35">
      <c r="B550" s="47"/>
      <c r="E550" s="46"/>
      <c r="F550" s="46"/>
      <c r="G550" s="46"/>
      <c r="H550" s="46"/>
      <c r="I550" s="46"/>
      <c r="J550" s="46"/>
      <c r="K550" s="46"/>
      <c r="N550" s="47"/>
      <c r="Q550" s="46"/>
      <c r="R550" s="46"/>
      <c r="S550" s="46"/>
      <c r="T550" s="46"/>
      <c r="U550" s="46"/>
      <c r="V550" s="46"/>
      <c r="W550" s="46"/>
      <c r="Z550" s="47"/>
      <c r="AC550" s="46"/>
      <c r="AD550" s="46"/>
      <c r="AE550" s="46"/>
      <c r="AF550" s="46"/>
      <c r="AG550" s="46"/>
      <c r="AH550" s="46"/>
      <c r="AI550" s="46"/>
    </row>
    <row r="551" spans="2:35">
      <c r="B551" s="47"/>
      <c r="E551" s="46"/>
      <c r="F551" s="46"/>
      <c r="G551" s="46"/>
      <c r="H551" s="46"/>
      <c r="I551" s="46"/>
      <c r="J551" s="46"/>
      <c r="K551" s="46"/>
      <c r="N551" s="47"/>
      <c r="Q551" s="46"/>
      <c r="R551" s="46"/>
      <c r="S551" s="46"/>
      <c r="T551" s="46"/>
      <c r="U551" s="46"/>
      <c r="V551" s="46"/>
      <c r="W551" s="46"/>
      <c r="Z551" s="47"/>
      <c r="AC551" s="46"/>
      <c r="AD551" s="46"/>
      <c r="AE551" s="46"/>
      <c r="AF551" s="46"/>
      <c r="AG551" s="46"/>
      <c r="AH551" s="46"/>
      <c r="AI551" s="46"/>
    </row>
    <row r="552" spans="2:35">
      <c r="B552" s="47"/>
      <c r="E552" s="46"/>
      <c r="F552" s="46"/>
      <c r="G552" s="46"/>
      <c r="H552" s="46"/>
      <c r="I552" s="46"/>
      <c r="J552" s="46"/>
      <c r="K552" s="46"/>
      <c r="N552" s="47"/>
      <c r="Q552" s="46"/>
      <c r="R552" s="46"/>
      <c r="S552" s="46"/>
      <c r="T552" s="46"/>
      <c r="U552" s="46"/>
      <c r="V552" s="46"/>
      <c r="W552" s="46"/>
      <c r="Z552" s="47"/>
      <c r="AC552" s="46"/>
      <c r="AD552" s="46"/>
      <c r="AE552" s="46"/>
      <c r="AF552" s="46"/>
      <c r="AG552" s="46"/>
      <c r="AH552" s="46"/>
      <c r="AI552" s="46"/>
    </row>
    <row r="553" spans="2:35">
      <c r="B553" s="47"/>
      <c r="E553" s="46"/>
      <c r="F553" s="46"/>
      <c r="G553" s="46"/>
      <c r="H553" s="46"/>
      <c r="I553" s="46"/>
      <c r="J553" s="46"/>
      <c r="K553" s="46"/>
      <c r="N553" s="47"/>
      <c r="Q553" s="46"/>
      <c r="R553" s="46"/>
      <c r="S553" s="46"/>
      <c r="T553" s="46"/>
      <c r="U553" s="46"/>
      <c r="V553" s="46"/>
      <c r="W553" s="46"/>
      <c r="Z553" s="47"/>
      <c r="AC553" s="46"/>
      <c r="AD553" s="46"/>
      <c r="AE553" s="46"/>
      <c r="AF553" s="46"/>
      <c r="AG553" s="46"/>
      <c r="AH553" s="46"/>
      <c r="AI553" s="46"/>
    </row>
    <row r="554" spans="2:35">
      <c r="B554" s="47"/>
      <c r="E554" s="46"/>
      <c r="F554" s="46"/>
      <c r="G554" s="46"/>
      <c r="H554" s="46"/>
      <c r="I554" s="46"/>
      <c r="J554" s="46"/>
      <c r="K554" s="46"/>
      <c r="N554" s="47"/>
      <c r="Q554" s="46"/>
      <c r="R554" s="46"/>
      <c r="S554" s="46"/>
      <c r="T554" s="46"/>
      <c r="U554" s="46"/>
      <c r="V554" s="46"/>
      <c r="W554" s="46"/>
      <c r="Z554" s="47"/>
      <c r="AC554" s="46"/>
      <c r="AD554" s="46"/>
      <c r="AE554" s="46"/>
      <c r="AF554" s="46"/>
      <c r="AG554" s="46"/>
      <c r="AH554" s="46"/>
      <c r="AI554" s="46"/>
    </row>
    <row r="555" spans="2:35">
      <c r="B555" s="47"/>
      <c r="E555" s="46"/>
      <c r="F555" s="46"/>
      <c r="G555" s="46"/>
      <c r="H555" s="46"/>
      <c r="I555" s="46"/>
      <c r="J555" s="46"/>
      <c r="K555" s="46"/>
      <c r="N555" s="47"/>
      <c r="Q555" s="46"/>
      <c r="R555" s="46"/>
      <c r="S555" s="46"/>
      <c r="T555" s="46"/>
      <c r="U555" s="46"/>
      <c r="V555" s="46"/>
      <c r="W555" s="46"/>
      <c r="Z555" s="47"/>
      <c r="AC555" s="46"/>
      <c r="AD555" s="46"/>
      <c r="AE555" s="46"/>
      <c r="AF555" s="46"/>
      <c r="AG555" s="46"/>
      <c r="AH555" s="46"/>
      <c r="AI555" s="46"/>
    </row>
    <row r="556" spans="2:35">
      <c r="B556" s="47"/>
      <c r="E556" s="46"/>
      <c r="F556" s="46"/>
      <c r="G556" s="46"/>
      <c r="H556" s="46"/>
      <c r="I556" s="46"/>
      <c r="J556" s="46"/>
      <c r="K556" s="46"/>
      <c r="N556" s="47"/>
      <c r="Q556" s="46"/>
      <c r="R556" s="46"/>
      <c r="S556" s="46"/>
      <c r="T556" s="46"/>
      <c r="U556" s="46"/>
      <c r="V556" s="46"/>
      <c r="W556" s="46"/>
      <c r="Z556" s="47"/>
      <c r="AC556" s="46"/>
      <c r="AD556" s="46"/>
      <c r="AE556" s="46"/>
      <c r="AF556" s="46"/>
      <c r="AG556" s="46"/>
      <c r="AH556" s="46"/>
      <c r="AI556" s="46"/>
    </row>
    <row r="557" spans="2:35">
      <c r="B557" s="47"/>
      <c r="E557" s="46"/>
      <c r="F557" s="46"/>
      <c r="G557" s="46"/>
      <c r="H557" s="46"/>
      <c r="I557" s="46"/>
      <c r="J557" s="46"/>
      <c r="K557" s="46"/>
      <c r="N557" s="47"/>
      <c r="Q557" s="46"/>
      <c r="R557" s="46"/>
      <c r="S557" s="46"/>
      <c r="T557" s="46"/>
      <c r="U557" s="46"/>
      <c r="V557" s="46"/>
      <c r="W557" s="46"/>
      <c r="Z557" s="47"/>
      <c r="AC557" s="46"/>
      <c r="AD557" s="46"/>
      <c r="AE557" s="46"/>
      <c r="AF557" s="46"/>
      <c r="AG557" s="46"/>
      <c r="AH557" s="46"/>
      <c r="AI557" s="46"/>
    </row>
    <row r="558" spans="2:35">
      <c r="B558" s="47"/>
      <c r="E558" s="46"/>
      <c r="F558" s="46"/>
      <c r="G558" s="46"/>
      <c r="H558" s="46"/>
      <c r="I558" s="46"/>
      <c r="J558" s="46"/>
      <c r="K558" s="46"/>
      <c r="N558" s="47"/>
      <c r="Q558" s="46"/>
      <c r="R558" s="46"/>
      <c r="S558" s="46"/>
      <c r="T558" s="46"/>
      <c r="U558" s="46"/>
      <c r="V558" s="46"/>
      <c r="W558" s="46"/>
      <c r="Z558" s="47"/>
      <c r="AC558" s="46"/>
      <c r="AD558" s="46"/>
      <c r="AE558" s="46"/>
      <c r="AF558" s="46"/>
      <c r="AG558" s="46"/>
      <c r="AH558" s="46"/>
      <c r="AI558" s="46"/>
    </row>
    <row r="559" spans="2:35">
      <c r="B559" s="47"/>
      <c r="E559" s="46"/>
      <c r="F559" s="46"/>
      <c r="G559" s="46"/>
      <c r="H559" s="46"/>
      <c r="I559" s="46"/>
      <c r="J559" s="46"/>
      <c r="K559" s="46"/>
      <c r="N559" s="47"/>
      <c r="Q559" s="46"/>
      <c r="R559" s="46"/>
      <c r="S559" s="46"/>
      <c r="T559" s="46"/>
      <c r="U559" s="46"/>
      <c r="V559" s="46"/>
      <c r="W559" s="46"/>
      <c r="Z559" s="47"/>
      <c r="AC559" s="46"/>
      <c r="AD559" s="46"/>
      <c r="AE559" s="46"/>
      <c r="AF559" s="46"/>
      <c r="AG559" s="46"/>
      <c r="AH559" s="46"/>
      <c r="AI559" s="46"/>
    </row>
    <row r="560" spans="2:35">
      <c r="B560" s="47"/>
      <c r="E560" s="46"/>
      <c r="F560" s="46"/>
      <c r="G560" s="46"/>
      <c r="H560" s="46"/>
      <c r="I560" s="46"/>
      <c r="J560" s="46"/>
      <c r="K560" s="46"/>
      <c r="N560" s="47"/>
      <c r="Q560" s="46"/>
      <c r="R560" s="46"/>
      <c r="S560" s="46"/>
      <c r="T560" s="46"/>
      <c r="U560" s="46"/>
      <c r="V560" s="46"/>
      <c r="W560" s="46"/>
      <c r="Z560" s="47"/>
      <c r="AC560" s="46"/>
      <c r="AD560" s="46"/>
      <c r="AE560" s="46"/>
      <c r="AF560" s="46"/>
      <c r="AG560" s="46"/>
      <c r="AH560" s="46"/>
      <c r="AI560" s="46"/>
    </row>
    <row r="561" spans="2:35">
      <c r="B561" s="47"/>
      <c r="E561" s="46"/>
      <c r="F561" s="46"/>
      <c r="G561" s="46"/>
      <c r="H561" s="46"/>
      <c r="I561" s="46"/>
      <c r="J561" s="46"/>
      <c r="K561" s="46"/>
      <c r="N561" s="47"/>
      <c r="Q561" s="46"/>
      <c r="R561" s="46"/>
      <c r="S561" s="46"/>
      <c r="T561" s="46"/>
      <c r="U561" s="46"/>
      <c r="V561" s="46"/>
      <c r="W561" s="46"/>
      <c r="Z561" s="47"/>
      <c r="AC561" s="46"/>
      <c r="AD561" s="46"/>
      <c r="AE561" s="46"/>
      <c r="AF561" s="46"/>
      <c r="AG561" s="46"/>
      <c r="AH561" s="46"/>
      <c r="AI561" s="46"/>
    </row>
    <row r="562" spans="2:35">
      <c r="B562" s="47"/>
      <c r="E562" s="46"/>
      <c r="F562" s="46"/>
      <c r="G562" s="46"/>
      <c r="H562" s="46"/>
      <c r="I562" s="46"/>
      <c r="J562" s="46"/>
      <c r="K562" s="46"/>
      <c r="N562" s="47"/>
      <c r="Q562" s="46"/>
      <c r="R562" s="46"/>
      <c r="S562" s="46"/>
      <c r="T562" s="46"/>
      <c r="U562" s="46"/>
      <c r="V562" s="46"/>
      <c r="W562" s="46"/>
      <c r="Z562" s="47"/>
      <c r="AC562" s="46"/>
      <c r="AD562" s="46"/>
      <c r="AE562" s="46"/>
      <c r="AF562" s="46"/>
      <c r="AG562" s="46"/>
      <c r="AH562" s="46"/>
      <c r="AI562" s="46"/>
    </row>
    <row r="563" spans="2:35">
      <c r="B563" s="47"/>
      <c r="E563" s="46"/>
      <c r="F563" s="46"/>
      <c r="G563" s="46"/>
      <c r="H563" s="46"/>
      <c r="I563" s="46"/>
      <c r="J563" s="46"/>
      <c r="K563" s="46"/>
      <c r="N563" s="47"/>
      <c r="Q563" s="46"/>
      <c r="R563" s="46"/>
      <c r="S563" s="46"/>
      <c r="T563" s="46"/>
      <c r="U563" s="46"/>
      <c r="V563" s="46"/>
      <c r="W563" s="46"/>
      <c r="Z563" s="47"/>
      <c r="AC563" s="46"/>
      <c r="AD563" s="46"/>
      <c r="AE563" s="46"/>
      <c r="AF563" s="46"/>
      <c r="AG563" s="46"/>
      <c r="AH563" s="46"/>
      <c r="AI563" s="46"/>
    </row>
    <row r="564" spans="2:35">
      <c r="B564" s="47"/>
      <c r="E564" s="46"/>
      <c r="F564" s="46"/>
      <c r="G564" s="46"/>
      <c r="H564" s="46"/>
      <c r="I564" s="46"/>
      <c r="J564" s="46"/>
      <c r="K564" s="46"/>
      <c r="N564" s="47"/>
      <c r="Q564" s="46"/>
      <c r="R564" s="46"/>
      <c r="S564" s="46"/>
      <c r="T564" s="46"/>
      <c r="U564" s="46"/>
      <c r="V564" s="46"/>
      <c r="W564" s="46"/>
      <c r="Z564" s="47"/>
      <c r="AC564" s="46"/>
      <c r="AD564" s="46"/>
      <c r="AE564" s="46"/>
      <c r="AF564" s="46"/>
      <c r="AG564" s="46"/>
      <c r="AH564" s="46"/>
      <c r="AI564" s="46"/>
    </row>
    <row r="565" spans="2:35">
      <c r="B565" s="47"/>
      <c r="E565" s="46"/>
      <c r="F565" s="46"/>
      <c r="G565" s="46"/>
      <c r="H565" s="46"/>
      <c r="I565" s="46"/>
      <c r="J565" s="46"/>
      <c r="K565" s="46"/>
      <c r="N565" s="47"/>
      <c r="Q565" s="46"/>
      <c r="R565" s="46"/>
      <c r="S565" s="46"/>
      <c r="T565" s="46"/>
      <c r="U565" s="46"/>
      <c r="V565" s="46"/>
      <c r="W565" s="46"/>
      <c r="Z565" s="47"/>
      <c r="AC565" s="46"/>
      <c r="AD565" s="46"/>
      <c r="AE565" s="46"/>
      <c r="AF565" s="46"/>
      <c r="AG565" s="46"/>
      <c r="AH565" s="46"/>
      <c r="AI565" s="46"/>
    </row>
    <row r="566" spans="2:35">
      <c r="B566" s="47"/>
      <c r="E566" s="46"/>
      <c r="F566" s="46"/>
      <c r="G566" s="46"/>
      <c r="H566" s="46"/>
      <c r="I566" s="46"/>
      <c r="J566" s="46"/>
      <c r="K566" s="46"/>
      <c r="N566" s="47"/>
      <c r="Q566" s="46"/>
      <c r="R566" s="46"/>
      <c r="S566" s="46"/>
      <c r="T566" s="46"/>
      <c r="U566" s="46"/>
      <c r="V566" s="46"/>
      <c r="W566" s="46"/>
      <c r="Z566" s="47"/>
      <c r="AC566" s="46"/>
      <c r="AD566" s="46"/>
      <c r="AE566" s="46"/>
      <c r="AF566" s="46"/>
      <c r="AG566" s="46"/>
      <c r="AH566" s="46"/>
      <c r="AI566" s="46"/>
    </row>
    <row r="567" spans="2:35">
      <c r="B567" s="47"/>
      <c r="E567" s="46"/>
      <c r="F567" s="46"/>
      <c r="G567" s="46"/>
      <c r="H567" s="46"/>
      <c r="I567" s="46"/>
      <c r="J567" s="46"/>
      <c r="K567" s="46"/>
      <c r="N567" s="47"/>
      <c r="Q567" s="46"/>
      <c r="R567" s="46"/>
      <c r="S567" s="46"/>
      <c r="T567" s="46"/>
      <c r="U567" s="46"/>
      <c r="V567" s="46"/>
      <c r="W567" s="46"/>
      <c r="Z567" s="47"/>
      <c r="AC567" s="46"/>
      <c r="AD567" s="46"/>
      <c r="AE567" s="46"/>
      <c r="AF567" s="46"/>
      <c r="AG567" s="46"/>
      <c r="AH567" s="46"/>
      <c r="AI567" s="46"/>
    </row>
    <row r="568" spans="2:35">
      <c r="B568" s="47"/>
      <c r="E568" s="46"/>
      <c r="F568" s="46"/>
      <c r="G568" s="46"/>
      <c r="H568" s="46"/>
      <c r="I568" s="46"/>
      <c r="J568" s="46"/>
      <c r="K568" s="46"/>
      <c r="N568" s="47"/>
      <c r="Q568" s="46"/>
      <c r="R568" s="46"/>
      <c r="S568" s="46"/>
      <c r="T568" s="46"/>
      <c r="U568" s="46"/>
      <c r="V568" s="46"/>
      <c r="W568" s="46"/>
      <c r="Z568" s="47"/>
      <c r="AC568" s="46"/>
      <c r="AD568" s="46"/>
      <c r="AE568" s="46"/>
      <c r="AF568" s="46"/>
      <c r="AG568" s="46"/>
      <c r="AH568" s="46"/>
      <c r="AI568" s="46"/>
    </row>
    <row r="569" spans="2:35">
      <c r="B569" s="47"/>
      <c r="E569" s="46"/>
      <c r="F569" s="46"/>
      <c r="G569" s="46"/>
      <c r="H569" s="46"/>
      <c r="I569" s="46"/>
      <c r="J569" s="46"/>
      <c r="K569" s="46"/>
      <c r="N569" s="47"/>
      <c r="Q569" s="46"/>
      <c r="R569" s="46"/>
      <c r="S569" s="46"/>
      <c r="T569" s="46"/>
      <c r="U569" s="46"/>
      <c r="V569" s="46"/>
      <c r="W569" s="46"/>
      <c r="Z569" s="47"/>
      <c r="AC569" s="46"/>
      <c r="AD569" s="46"/>
      <c r="AE569" s="46"/>
      <c r="AF569" s="46"/>
      <c r="AG569" s="46"/>
      <c r="AH569" s="46"/>
      <c r="AI569" s="46"/>
    </row>
    <row r="570" spans="2:35">
      <c r="B570" s="47"/>
      <c r="E570" s="46"/>
      <c r="F570" s="46"/>
      <c r="G570" s="46"/>
      <c r="H570" s="46"/>
      <c r="I570" s="46"/>
      <c r="J570" s="46"/>
      <c r="K570" s="46"/>
      <c r="N570" s="47"/>
      <c r="Q570" s="46"/>
      <c r="R570" s="46"/>
      <c r="S570" s="46"/>
      <c r="T570" s="46"/>
      <c r="U570" s="46"/>
      <c r="V570" s="46"/>
      <c r="W570" s="46"/>
      <c r="Z570" s="47"/>
      <c r="AC570" s="46"/>
      <c r="AD570" s="46"/>
      <c r="AE570" s="46"/>
      <c r="AF570" s="46"/>
      <c r="AG570" s="46"/>
      <c r="AH570" s="46"/>
      <c r="AI570" s="46"/>
    </row>
    <row r="571" spans="2:35">
      <c r="B571" s="47"/>
      <c r="E571" s="46"/>
      <c r="F571" s="46"/>
      <c r="G571" s="46"/>
      <c r="H571" s="46"/>
      <c r="I571" s="46"/>
      <c r="J571" s="46"/>
      <c r="K571" s="46"/>
      <c r="N571" s="47"/>
      <c r="Q571" s="46"/>
      <c r="R571" s="46"/>
      <c r="S571" s="46"/>
      <c r="T571" s="46"/>
      <c r="U571" s="46"/>
      <c r="V571" s="46"/>
      <c r="W571" s="46"/>
      <c r="Z571" s="47"/>
      <c r="AC571" s="46"/>
      <c r="AD571" s="46"/>
      <c r="AE571" s="46"/>
      <c r="AF571" s="46"/>
      <c r="AG571" s="46"/>
      <c r="AH571" s="46"/>
      <c r="AI571" s="46"/>
    </row>
    <row r="572" spans="2:35">
      <c r="B572" s="47"/>
      <c r="E572" s="46"/>
      <c r="F572" s="46"/>
      <c r="G572" s="46"/>
      <c r="H572" s="46"/>
      <c r="I572" s="46"/>
      <c r="J572" s="46"/>
      <c r="K572" s="46"/>
      <c r="N572" s="47"/>
      <c r="Q572" s="46"/>
      <c r="R572" s="46"/>
      <c r="S572" s="46"/>
      <c r="T572" s="46"/>
      <c r="U572" s="46"/>
      <c r="V572" s="46"/>
      <c r="W572" s="46"/>
      <c r="Z572" s="47"/>
      <c r="AC572" s="46"/>
      <c r="AD572" s="46"/>
      <c r="AE572" s="46"/>
      <c r="AF572" s="46"/>
      <c r="AG572" s="46"/>
      <c r="AH572" s="46"/>
      <c r="AI572" s="46"/>
    </row>
    <row r="573" spans="2:35">
      <c r="B573" s="47"/>
      <c r="E573" s="46"/>
      <c r="F573" s="46"/>
      <c r="G573" s="46"/>
      <c r="H573" s="46"/>
      <c r="I573" s="46"/>
      <c r="J573" s="46"/>
      <c r="K573" s="46"/>
      <c r="N573" s="47"/>
      <c r="Q573" s="46"/>
      <c r="R573" s="46"/>
      <c r="S573" s="46"/>
      <c r="T573" s="46"/>
      <c r="U573" s="46"/>
      <c r="V573" s="46"/>
      <c r="W573" s="46"/>
      <c r="Z573" s="47"/>
      <c r="AC573" s="46"/>
      <c r="AD573" s="46"/>
      <c r="AE573" s="46"/>
      <c r="AF573" s="46"/>
      <c r="AG573" s="46"/>
      <c r="AH573" s="46"/>
      <c r="AI573" s="46"/>
    </row>
    <row r="574" spans="2:35">
      <c r="B574" s="47"/>
      <c r="E574" s="46"/>
      <c r="F574" s="46"/>
      <c r="G574" s="46"/>
      <c r="H574" s="46"/>
      <c r="I574" s="46"/>
      <c r="J574" s="46"/>
      <c r="K574" s="46"/>
      <c r="N574" s="47"/>
      <c r="Q574" s="46"/>
      <c r="R574" s="46"/>
      <c r="S574" s="46"/>
      <c r="T574" s="46"/>
      <c r="U574" s="46"/>
      <c r="V574" s="46"/>
      <c r="W574" s="46"/>
      <c r="Z574" s="47"/>
      <c r="AC574" s="46"/>
      <c r="AD574" s="46"/>
      <c r="AE574" s="46"/>
      <c r="AF574" s="46"/>
      <c r="AG574" s="46"/>
      <c r="AH574" s="46"/>
      <c r="AI574" s="46"/>
    </row>
    <row r="575" spans="2:35">
      <c r="B575" s="47"/>
      <c r="E575" s="46"/>
      <c r="F575" s="46"/>
      <c r="G575" s="46"/>
      <c r="H575" s="46"/>
      <c r="I575" s="46"/>
      <c r="J575" s="46"/>
      <c r="K575" s="46"/>
      <c r="N575" s="47"/>
      <c r="Q575" s="46"/>
      <c r="R575" s="46"/>
      <c r="S575" s="46"/>
      <c r="T575" s="46"/>
      <c r="U575" s="46"/>
      <c r="V575" s="46"/>
      <c r="W575" s="46"/>
      <c r="Z575" s="47"/>
      <c r="AC575" s="46"/>
      <c r="AD575" s="46"/>
      <c r="AE575" s="46"/>
      <c r="AF575" s="46"/>
      <c r="AG575" s="46"/>
      <c r="AH575" s="46"/>
      <c r="AI575" s="46"/>
    </row>
    <row r="576" spans="2:35">
      <c r="B576" s="47"/>
      <c r="E576" s="46"/>
      <c r="F576" s="46"/>
      <c r="G576" s="46"/>
      <c r="H576" s="46"/>
      <c r="I576" s="46"/>
      <c r="J576" s="46"/>
      <c r="K576" s="46"/>
      <c r="N576" s="47"/>
      <c r="Q576" s="46"/>
      <c r="R576" s="46"/>
      <c r="S576" s="46"/>
      <c r="T576" s="46"/>
      <c r="U576" s="46"/>
      <c r="V576" s="46"/>
      <c r="W576" s="46"/>
      <c r="Z576" s="47"/>
      <c r="AC576" s="46"/>
      <c r="AD576" s="46"/>
      <c r="AE576" s="46"/>
      <c r="AF576" s="46"/>
      <c r="AG576" s="46"/>
      <c r="AH576" s="46"/>
      <c r="AI576" s="46"/>
    </row>
    <row r="577" spans="2:35">
      <c r="B577" s="47"/>
      <c r="E577" s="46"/>
      <c r="F577" s="46"/>
      <c r="G577" s="46"/>
      <c r="H577" s="46"/>
      <c r="I577" s="46"/>
      <c r="J577" s="46"/>
      <c r="K577" s="46"/>
      <c r="N577" s="47"/>
      <c r="Q577" s="46"/>
      <c r="R577" s="46"/>
      <c r="S577" s="46"/>
      <c r="T577" s="46"/>
      <c r="U577" s="46"/>
      <c r="V577" s="46"/>
      <c r="W577" s="46"/>
      <c r="Z577" s="47"/>
      <c r="AC577" s="46"/>
      <c r="AD577" s="46"/>
      <c r="AE577" s="46"/>
      <c r="AF577" s="46"/>
      <c r="AG577" s="46"/>
      <c r="AH577" s="46"/>
      <c r="AI577" s="46"/>
    </row>
    <row r="578" spans="2:35">
      <c r="B578" s="47"/>
      <c r="E578" s="46"/>
      <c r="F578" s="46"/>
      <c r="G578" s="46"/>
      <c r="H578" s="46"/>
      <c r="I578" s="46"/>
      <c r="J578" s="46"/>
      <c r="K578" s="46"/>
      <c r="N578" s="47"/>
      <c r="Q578" s="46"/>
      <c r="R578" s="46"/>
      <c r="S578" s="46"/>
      <c r="T578" s="46"/>
      <c r="U578" s="46"/>
      <c r="V578" s="46"/>
      <c r="W578" s="46"/>
      <c r="Z578" s="47"/>
      <c r="AC578" s="46"/>
      <c r="AD578" s="46"/>
      <c r="AE578" s="46"/>
      <c r="AF578" s="46"/>
      <c r="AG578" s="46"/>
      <c r="AH578" s="46"/>
      <c r="AI578" s="46"/>
    </row>
    <row r="579" spans="2:35">
      <c r="B579" s="47"/>
      <c r="E579" s="46"/>
      <c r="F579" s="46"/>
      <c r="G579" s="46"/>
      <c r="H579" s="46"/>
      <c r="I579" s="46"/>
      <c r="J579" s="46"/>
      <c r="K579" s="46"/>
      <c r="N579" s="47"/>
      <c r="Q579" s="46"/>
      <c r="R579" s="46"/>
      <c r="S579" s="46"/>
      <c r="T579" s="46"/>
      <c r="U579" s="46"/>
      <c r="V579" s="46"/>
      <c r="W579" s="46"/>
      <c r="Z579" s="47"/>
      <c r="AC579" s="46"/>
      <c r="AD579" s="46"/>
      <c r="AE579" s="46"/>
      <c r="AF579" s="46"/>
      <c r="AG579" s="46"/>
      <c r="AH579" s="46"/>
      <c r="AI579" s="46"/>
    </row>
    <row r="580" spans="2:35">
      <c r="B580" s="47"/>
      <c r="E580" s="46"/>
      <c r="F580" s="46"/>
      <c r="G580" s="46"/>
      <c r="H580" s="46"/>
      <c r="I580" s="46"/>
      <c r="J580" s="46"/>
      <c r="K580" s="46"/>
      <c r="N580" s="47"/>
      <c r="Q580" s="46"/>
      <c r="R580" s="46"/>
      <c r="S580" s="46"/>
      <c r="T580" s="46"/>
      <c r="U580" s="46"/>
      <c r="V580" s="46"/>
      <c r="W580" s="46"/>
      <c r="Z580" s="47"/>
      <c r="AC580" s="46"/>
      <c r="AD580" s="46"/>
      <c r="AE580" s="46"/>
      <c r="AF580" s="46"/>
      <c r="AG580" s="46"/>
      <c r="AH580" s="46"/>
      <c r="AI580" s="46"/>
    </row>
    <row r="581" spans="2:35">
      <c r="B581" s="47"/>
      <c r="E581" s="46"/>
      <c r="F581" s="46"/>
      <c r="G581" s="46"/>
      <c r="H581" s="46"/>
      <c r="I581" s="46"/>
      <c r="J581" s="46"/>
      <c r="K581" s="46"/>
      <c r="N581" s="47"/>
      <c r="Q581" s="46"/>
      <c r="R581" s="46"/>
      <c r="S581" s="46"/>
      <c r="T581" s="46"/>
      <c r="U581" s="46"/>
      <c r="V581" s="46"/>
      <c r="W581" s="46"/>
      <c r="Z581" s="47"/>
      <c r="AC581" s="46"/>
      <c r="AD581" s="46"/>
      <c r="AE581" s="46"/>
      <c r="AF581" s="46"/>
      <c r="AG581" s="46"/>
      <c r="AH581" s="46"/>
      <c r="AI581" s="46"/>
    </row>
    <row r="582" spans="2:35">
      <c r="B582" s="47"/>
      <c r="E582" s="46"/>
      <c r="F582" s="46"/>
      <c r="G582" s="46"/>
      <c r="H582" s="46"/>
      <c r="I582" s="46"/>
      <c r="J582" s="46"/>
      <c r="K582" s="46"/>
      <c r="N582" s="47"/>
      <c r="Q582" s="46"/>
      <c r="R582" s="46"/>
      <c r="S582" s="46"/>
      <c r="T582" s="46"/>
      <c r="U582" s="46"/>
      <c r="V582" s="46"/>
      <c r="W582" s="46"/>
      <c r="Z582" s="47"/>
      <c r="AC582" s="46"/>
      <c r="AD582" s="46"/>
      <c r="AE582" s="46"/>
      <c r="AF582" s="46"/>
      <c r="AG582" s="46"/>
      <c r="AH582" s="46"/>
      <c r="AI582" s="46"/>
    </row>
    <row r="583" spans="2:35">
      <c r="B583" s="47"/>
      <c r="E583" s="46"/>
      <c r="F583" s="46"/>
      <c r="G583" s="46"/>
      <c r="H583" s="46"/>
      <c r="I583" s="46"/>
      <c r="J583" s="46"/>
      <c r="K583" s="46"/>
      <c r="N583" s="47"/>
      <c r="Q583" s="46"/>
      <c r="R583" s="46"/>
      <c r="S583" s="46"/>
      <c r="T583" s="46"/>
      <c r="U583" s="46"/>
      <c r="V583" s="46"/>
      <c r="W583" s="46"/>
      <c r="Z583" s="47"/>
      <c r="AC583" s="46"/>
      <c r="AD583" s="46"/>
      <c r="AE583" s="46"/>
      <c r="AF583" s="46"/>
      <c r="AG583" s="46"/>
      <c r="AH583" s="46"/>
      <c r="AI583" s="46"/>
    </row>
    <row r="584" spans="2:35">
      <c r="B584" s="47"/>
      <c r="E584" s="46"/>
      <c r="F584" s="46"/>
      <c r="G584" s="46"/>
      <c r="H584" s="46"/>
      <c r="I584" s="46"/>
      <c r="J584" s="46"/>
      <c r="K584" s="46"/>
      <c r="N584" s="47"/>
      <c r="Q584" s="46"/>
      <c r="R584" s="46"/>
      <c r="S584" s="46"/>
      <c r="T584" s="46"/>
      <c r="U584" s="46"/>
      <c r="V584" s="46"/>
      <c r="W584" s="46"/>
      <c r="Z584" s="47"/>
      <c r="AC584" s="46"/>
      <c r="AD584" s="46"/>
      <c r="AE584" s="46"/>
      <c r="AF584" s="46"/>
      <c r="AG584" s="46"/>
      <c r="AH584" s="46"/>
      <c r="AI584" s="46"/>
    </row>
    <row r="585" spans="2:35">
      <c r="B585" s="47"/>
      <c r="E585" s="46"/>
      <c r="F585" s="46"/>
      <c r="G585" s="46"/>
      <c r="H585" s="46"/>
      <c r="I585" s="46"/>
      <c r="J585" s="46"/>
      <c r="K585" s="46"/>
      <c r="N585" s="47"/>
      <c r="Q585" s="46"/>
      <c r="R585" s="46"/>
      <c r="S585" s="46"/>
      <c r="T585" s="46"/>
      <c r="U585" s="46"/>
      <c r="V585" s="46"/>
      <c r="W585" s="46"/>
      <c r="Z585" s="47"/>
      <c r="AC585" s="46"/>
      <c r="AD585" s="46"/>
      <c r="AE585" s="46"/>
      <c r="AF585" s="46"/>
      <c r="AG585" s="46"/>
      <c r="AH585" s="46"/>
      <c r="AI585" s="46"/>
    </row>
    <row r="586" spans="2:35">
      <c r="B586" s="47"/>
      <c r="E586" s="46"/>
      <c r="F586" s="46"/>
      <c r="G586" s="46"/>
      <c r="H586" s="46"/>
      <c r="I586" s="46"/>
      <c r="J586" s="46"/>
      <c r="K586" s="46"/>
      <c r="N586" s="47"/>
      <c r="Q586" s="46"/>
      <c r="R586" s="46"/>
      <c r="S586" s="46"/>
      <c r="T586" s="46"/>
      <c r="U586" s="46"/>
      <c r="V586" s="46"/>
      <c r="W586" s="46"/>
      <c r="Z586" s="47"/>
      <c r="AC586" s="46"/>
      <c r="AD586" s="46"/>
      <c r="AE586" s="46"/>
      <c r="AF586" s="46"/>
      <c r="AG586" s="46"/>
      <c r="AH586" s="46"/>
      <c r="AI586" s="46"/>
    </row>
    <row r="587" spans="2:35">
      <c r="B587" s="47"/>
      <c r="E587" s="46"/>
      <c r="F587" s="46"/>
      <c r="G587" s="46"/>
      <c r="H587" s="46"/>
      <c r="I587" s="46"/>
      <c r="J587" s="46"/>
      <c r="K587" s="46"/>
      <c r="N587" s="47"/>
      <c r="Q587" s="46"/>
      <c r="R587" s="46"/>
      <c r="S587" s="46"/>
      <c r="T587" s="46"/>
      <c r="U587" s="46"/>
      <c r="V587" s="46"/>
      <c r="W587" s="46"/>
      <c r="Z587" s="47"/>
      <c r="AC587" s="46"/>
      <c r="AD587" s="46"/>
      <c r="AE587" s="46"/>
      <c r="AF587" s="46"/>
      <c r="AG587" s="46"/>
      <c r="AH587" s="46"/>
      <c r="AI587" s="46"/>
    </row>
    <row r="588" spans="2:35">
      <c r="B588" s="47"/>
      <c r="E588" s="46"/>
      <c r="F588" s="46"/>
      <c r="G588" s="46"/>
      <c r="H588" s="46"/>
      <c r="I588" s="46"/>
      <c r="J588" s="46"/>
      <c r="K588" s="46"/>
      <c r="N588" s="47"/>
      <c r="Q588" s="46"/>
      <c r="R588" s="46"/>
      <c r="S588" s="46"/>
      <c r="T588" s="46"/>
      <c r="U588" s="46"/>
      <c r="V588" s="46"/>
      <c r="W588" s="46"/>
      <c r="Z588" s="47"/>
      <c r="AC588" s="46"/>
      <c r="AD588" s="46"/>
      <c r="AE588" s="46"/>
      <c r="AF588" s="46"/>
      <c r="AG588" s="46"/>
      <c r="AH588" s="46"/>
      <c r="AI588" s="46"/>
    </row>
    <row r="589" spans="2:35">
      <c r="B589" s="47"/>
      <c r="E589" s="46"/>
      <c r="F589" s="46"/>
      <c r="G589" s="46"/>
      <c r="H589" s="46"/>
      <c r="I589" s="46"/>
      <c r="J589" s="46"/>
      <c r="K589" s="46"/>
      <c r="N589" s="47"/>
      <c r="Q589" s="46"/>
      <c r="R589" s="46"/>
      <c r="S589" s="46"/>
      <c r="T589" s="46"/>
      <c r="U589" s="46"/>
      <c r="V589" s="46"/>
      <c r="W589" s="46"/>
      <c r="Z589" s="47"/>
      <c r="AC589" s="46"/>
      <c r="AD589" s="46"/>
      <c r="AE589" s="46"/>
      <c r="AF589" s="46"/>
      <c r="AG589" s="46"/>
      <c r="AH589" s="46"/>
      <c r="AI589" s="46"/>
    </row>
    <row r="590" spans="2:35">
      <c r="B590" s="47"/>
      <c r="E590" s="46"/>
      <c r="F590" s="46"/>
      <c r="G590" s="46"/>
      <c r="H590" s="46"/>
      <c r="I590" s="46"/>
      <c r="J590" s="46"/>
      <c r="K590" s="46"/>
      <c r="N590" s="47"/>
      <c r="Q590" s="46"/>
      <c r="R590" s="46"/>
      <c r="S590" s="46"/>
      <c r="T590" s="46"/>
      <c r="U590" s="46"/>
      <c r="V590" s="46"/>
      <c r="W590" s="46"/>
      <c r="Z590" s="47"/>
      <c r="AC590" s="46"/>
      <c r="AD590" s="46"/>
      <c r="AE590" s="46"/>
      <c r="AF590" s="46"/>
      <c r="AG590" s="46"/>
      <c r="AH590" s="46"/>
      <c r="AI590" s="46"/>
    </row>
    <row r="591" spans="2:35">
      <c r="B591" s="47"/>
      <c r="E591" s="46"/>
      <c r="F591" s="46"/>
      <c r="G591" s="46"/>
      <c r="H591" s="46"/>
      <c r="I591" s="46"/>
      <c r="J591" s="46"/>
      <c r="K591" s="46"/>
      <c r="N591" s="47"/>
      <c r="Q591" s="46"/>
      <c r="R591" s="46"/>
      <c r="S591" s="46"/>
      <c r="T591" s="46"/>
      <c r="U591" s="46"/>
      <c r="V591" s="46"/>
      <c r="W591" s="46"/>
      <c r="Z591" s="47"/>
      <c r="AC591" s="46"/>
      <c r="AD591" s="46"/>
      <c r="AE591" s="46"/>
      <c r="AF591" s="46"/>
      <c r="AG591" s="46"/>
      <c r="AH591" s="46"/>
      <c r="AI591" s="46"/>
    </row>
    <row r="592" spans="2:35">
      <c r="B592" s="47"/>
      <c r="E592" s="46"/>
      <c r="F592" s="46"/>
      <c r="G592" s="46"/>
      <c r="H592" s="46"/>
      <c r="I592" s="46"/>
      <c r="J592" s="46"/>
      <c r="K592" s="46"/>
      <c r="N592" s="47"/>
      <c r="Q592" s="46"/>
      <c r="R592" s="46"/>
      <c r="S592" s="46"/>
      <c r="T592" s="46"/>
      <c r="U592" s="46"/>
      <c r="V592" s="46"/>
      <c r="W592" s="46"/>
      <c r="Z592" s="47"/>
      <c r="AC592" s="46"/>
      <c r="AD592" s="46"/>
      <c r="AE592" s="46"/>
      <c r="AF592" s="46"/>
      <c r="AG592" s="46"/>
      <c r="AH592" s="46"/>
      <c r="AI592" s="46"/>
    </row>
    <row r="593" spans="2:35">
      <c r="B593" s="47"/>
      <c r="E593" s="46"/>
      <c r="F593" s="46"/>
      <c r="G593" s="46"/>
      <c r="H593" s="46"/>
      <c r="I593" s="46"/>
      <c r="J593" s="46"/>
      <c r="K593" s="46"/>
      <c r="N593" s="47"/>
      <c r="Q593" s="46"/>
      <c r="R593" s="46"/>
      <c r="S593" s="46"/>
      <c r="T593" s="46"/>
      <c r="U593" s="46"/>
      <c r="V593" s="46"/>
      <c r="W593" s="46"/>
      <c r="Z593" s="47"/>
      <c r="AC593" s="46"/>
      <c r="AD593" s="46"/>
      <c r="AE593" s="46"/>
      <c r="AF593" s="46"/>
      <c r="AG593" s="46"/>
      <c r="AH593" s="46"/>
      <c r="AI593" s="46"/>
    </row>
    <row r="594" spans="2:35">
      <c r="B594" s="47"/>
      <c r="E594" s="46"/>
      <c r="F594" s="46"/>
      <c r="G594" s="46"/>
      <c r="H594" s="46"/>
      <c r="I594" s="46"/>
      <c r="J594" s="46"/>
      <c r="K594" s="46"/>
      <c r="N594" s="47"/>
      <c r="Q594" s="46"/>
      <c r="R594" s="46"/>
      <c r="S594" s="46"/>
      <c r="T594" s="46"/>
      <c r="U594" s="46"/>
      <c r="V594" s="46"/>
      <c r="W594" s="46"/>
      <c r="Z594" s="47"/>
      <c r="AC594" s="46"/>
      <c r="AD594" s="46"/>
      <c r="AE594" s="46"/>
      <c r="AF594" s="46"/>
      <c r="AG594" s="46"/>
      <c r="AH594" s="46"/>
      <c r="AI594" s="46"/>
    </row>
    <row r="595" spans="2:35">
      <c r="B595" s="47"/>
      <c r="E595" s="46"/>
      <c r="F595" s="46"/>
      <c r="G595" s="46"/>
      <c r="H595" s="46"/>
      <c r="I595" s="46"/>
      <c r="J595" s="46"/>
      <c r="K595" s="46"/>
      <c r="N595" s="47"/>
      <c r="Q595" s="46"/>
      <c r="R595" s="46"/>
      <c r="S595" s="46"/>
      <c r="T595" s="46"/>
      <c r="U595" s="46"/>
      <c r="V595" s="46"/>
      <c r="W595" s="46"/>
      <c r="Z595" s="47"/>
      <c r="AC595" s="46"/>
      <c r="AD595" s="46"/>
      <c r="AE595" s="46"/>
      <c r="AF595" s="46"/>
      <c r="AG595" s="46"/>
      <c r="AH595" s="46"/>
      <c r="AI595" s="46"/>
    </row>
    <row r="596" spans="2:35">
      <c r="B596" s="47"/>
      <c r="E596" s="46"/>
      <c r="F596" s="46"/>
      <c r="G596" s="46"/>
      <c r="H596" s="46"/>
      <c r="I596" s="46"/>
      <c r="J596" s="46"/>
      <c r="K596" s="46"/>
      <c r="N596" s="47"/>
      <c r="Q596" s="46"/>
      <c r="R596" s="46"/>
      <c r="S596" s="46"/>
      <c r="T596" s="46"/>
      <c r="U596" s="46"/>
      <c r="V596" s="46"/>
      <c r="W596" s="46"/>
      <c r="Z596" s="47"/>
      <c r="AC596" s="46"/>
      <c r="AD596" s="46"/>
      <c r="AE596" s="46"/>
      <c r="AF596" s="46"/>
      <c r="AG596" s="46"/>
      <c r="AH596" s="46"/>
      <c r="AI596" s="46"/>
    </row>
    <row r="597" spans="2:35">
      <c r="B597" s="47"/>
      <c r="E597" s="46"/>
      <c r="F597" s="46"/>
      <c r="G597" s="46"/>
      <c r="H597" s="46"/>
      <c r="I597" s="46"/>
      <c r="J597" s="46"/>
      <c r="K597" s="46"/>
      <c r="N597" s="47"/>
      <c r="Q597" s="46"/>
      <c r="R597" s="46"/>
      <c r="S597" s="46"/>
      <c r="T597" s="46"/>
      <c r="U597" s="46"/>
      <c r="V597" s="46"/>
      <c r="W597" s="46"/>
      <c r="Z597" s="47"/>
      <c r="AC597" s="46"/>
      <c r="AD597" s="46"/>
      <c r="AE597" s="46"/>
      <c r="AF597" s="46"/>
      <c r="AG597" s="46"/>
      <c r="AH597" s="46"/>
      <c r="AI597" s="46"/>
    </row>
    <row r="598" spans="2:35">
      <c r="B598" s="47"/>
      <c r="E598" s="46"/>
      <c r="F598" s="46"/>
      <c r="G598" s="46"/>
      <c r="H598" s="46"/>
      <c r="I598" s="46"/>
      <c r="J598" s="46"/>
      <c r="K598" s="46"/>
      <c r="N598" s="47"/>
      <c r="Q598" s="46"/>
      <c r="R598" s="46"/>
      <c r="S598" s="46"/>
      <c r="T598" s="46"/>
      <c r="U598" s="46"/>
      <c r="V598" s="46"/>
      <c r="W598" s="46"/>
      <c r="Z598" s="47"/>
      <c r="AC598" s="46"/>
      <c r="AD598" s="46"/>
      <c r="AE598" s="46"/>
      <c r="AF598" s="46"/>
      <c r="AG598" s="46"/>
      <c r="AH598" s="46"/>
      <c r="AI598" s="46"/>
    </row>
    <row r="599" spans="2:35">
      <c r="B599" s="47"/>
      <c r="E599" s="46"/>
      <c r="F599" s="46"/>
      <c r="G599" s="46"/>
      <c r="H599" s="46"/>
      <c r="I599" s="46"/>
      <c r="J599" s="46"/>
      <c r="K599" s="46"/>
      <c r="N599" s="47"/>
      <c r="Q599" s="46"/>
      <c r="R599" s="46"/>
      <c r="S599" s="46"/>
      <c r="T599" s="46"/>
      <c r="U599" s="46"/>
      <c r="V599" s="46"/>
      <c r="W599" s="46"/>
      <c r="Z599" s="47"/>
      <c r="AC599" s="46"/>
      <c r="AD599" s="46"/>
      <c r="AE599" s="46"/>
      <c r="AF599" s="46"/>
      <c r="AG599" s="46"/>
      <c r="AH599" s="46"/>
      <c r="AI599" s="46"/>
    </row>
    <row r="600" spans="2:35">
      <c r="B600" s="47"/>
      <c r="E600" s="46"/>
      <c r="F600" s="46"/>
      <c r="G600" s="46"/>
      <c r="H600" s="46"/>
      <c r="I600" s="46"/>
      <c r="J600" s="46"/>
      <c r="K600" s="46"/>
      <c r="N600" s="47"/>
      <c r="Q600" s="46"/>
      <c r="R600" s="46"/>
      <c r="S600" s="46"/>
      <c r="T600" s="46"/>
      <c r="U600" s="46"/>
      <c r="V600" s="46"/>
      <c r="W600" s="46"/>
      <c r="Z600" s="47"/>
      <c r="AC600" s="46"/>
      <c r="AD600" s="46"/>
      <c r="AE600" s="46"/>
      <c r="AF600" s="46"/>
      <c r="AG600" s="46"/>
      <c r="AH600" s="46"/>
      <c r="AI600" s="46"/>
    </row>
    <row r="601" spans="2:35">
      <c r="B601" s="47"/>
      <c r="E601" s="46"/>
      <c r="F601" s="46"/>
      <c r="G601" s="46"/>
      <c r="H601" s="46"/>
      <c r="I601" s="46"/>
      <c r="J601" s="46"/>
      <c r="K601" s="46"/>
      <c r="N601" s="47"/>
      <c r="Q601" s="46"/>
      <c r="R601" s="46"/>
      <c r="S601" s="46"/>
      <c r="T601" s="46"/>
      <c r="U601" s="46"/>
      <c r="V601" s="46"/>
      <c r="W601" s="46"/>
      <c r="Z601" s="47"/>
      <c r="AC601" s="46"/>
      <c r="AD601" s="46"/>
      <c r="AE601" s="46"/>
      <c r="AF601" s="46"/>
      <c r="AG601" s="46"/>
      <c r="AH601" s="46"/>
      <c r="AI601" s="46"/>
    </row>
    <row r="602" spans="2:35">
      <c r="B602" s="47"/>
      <c r="E602" s="46"/>
      <c r="F602" s="46"/>
      <c r="G602" s="46"/>
      <c r="H602" s="46"/>
      <c r="I602" s="46"/>
      <c r="J602" s="46"/>
      <c r="K602" s="46"/>
      <c r="N602" s="47"/>
      <c r="Q602" s="46"/>
      <c r="R602" s="46"/>
      <c r="S602" s="46"/>
      <c r="T602" s="46"/>
      <c r="U602" s="46"/>
      <c r="V602" s="46"/>
      <c r="W602" s="46"/>
      <c r="Z602" s="47"/>
      <c r="AC602" s="46"/>
      <c r="AD602" s="46"/>
      <c r="AE602" s="46"/>
      <c r="AF602" s="46"/>
      <c r="AG602" s="46"/>
      <c r="AH602" s="46"/>
      <c r="AI602" s="46"/>
    </row>
    <row r="603" spans="2:35">
      <c r="B603" s="47"/>
      <c r="E603" s="46"/>
      <c r="F603" s="46"/>
      <c r="G603" s="46"/>
      <c r="H603" s="46"/>
      <c r="I603" s="46"/>
      <c r="J603" s="46"/>
      <c r="K603" s="46"/>
      <c r="N603" s="47"/>
      <c r="Q603" s="46"/>
      <c r="R603" s="46"/>
      <c r="S603" s="46"/>
      <c r="T603" s="46"/>
      <c r="U603" s="46"/>
      <c r="V603" s="46"/>
      <c r="W603" s="46"/>
      <c r="Z603" s="47"/>
      <c r="AC603" s="46"/>
      <c r="AD603" s="46"/>
      <c r="AE603" s="46"/>
      <c r="AF603" s="46"/>
      <c r="AG603" s="46"/>
      <c r="AH603" s="46"/>
      <c r="AI603" s="46"/>
    </row>
    <row r="604" spans="2:35">
      <c r="B604" s="47"/>
      <c r="E604" s="46"/>
      <c r="F604" s="46"/>
      <c r="G604" s="46"/>
      <c r="H604" s="46"/>
      <c r="I604" s="46"/>
      <c r="J604" s="46"/>
      <c r="K604" s="46"/>
      <c r="N604" s="47"/>
      <c r="Q604" s="46"/>
      <c r="R604" s="46"/>
      <c r="S604" s="46"/>
      <c r="T604" s="46"/>
      <c r="U604" s="46"/>
      <c r="V604" s="46"/>
      <c r="W604" s="46"/>
      <c r="Z604" s="47"/>
      <c r="AC604" s="46"/>
      <c r="AD604" s="46"/>
      <c r="AE604" s="46"/>
      <c r="AF604" s="46"/>
      <c r="AG604" s="46"/>
      <c r="AH604" s="46"/>
      <c r="AI604" s="46"/>
    </row>
    <row r="605" spans="2:35">
      <c r="B605" s="47"/>
      <c r="E605" s="46"/>
      <c r="F605" s="46"/>
      <c r="G605" s="46"/>
      <c r="H605" s="46"/>
      <c r="I605" s="46"/>
      <c r="J605" s="46"/>
      <c r="K605" s="46"/>
      <c r="N605" s="47"/>
      <c r="Q605" s="46"/>
      <c r="R605" s="46"/>
      <c r="S605" s="46"/>
      <c r="T605" s="46"/>
      <c r="U605" s="46"/>
      <c r="V605" s="46"/>
      <c r="W605" s="46"/>
      <c r="Z605" s="47"/>
      <c r="AC605" s="46"/>
      <c r="AD605" s="46"/>
      <c r="AE605" s="46"/>
      <c r="AF605" s="46"/>
      <c r="AG605" s="46"/>
      <c r="AH605" s="46"/>
      <c r="AI605" s="46"/>
    </row>
    <row r="606" spans="2:35">
      <c r="B606" s="47"/>
      <c r="E606" s="46"/>
      <c r="F606" s="46"/>
      <c r="G606" s="46"/>
      <c r="H606" s="46"/>
      <c r="I606" s="46"/>
      <c r="J606" s="46"/>
      <c r="K606" s="46"/>
      <c r="N606" s="47"/>
      <c r="Q606" s="46"/>
      <c r="R606" s="46"/>
      <c r="S606" s="46"/>
      <c r="T606" s="46"/>
      <c r="U606" s="46"/>
      <c r="V606" s="46"/>
      <c r="W606" s="46"/>
      <c r="Z606" s="47"/>
      <c r="AC606" s="46"/>
      <c r="AD606" s="46"/>
      <c r="AE606" s="46"/>
      <c r="AF606" s="46"/>
      <c r="AG606" s="46"/>
      <c r="AH606" s="46"/>
      <c r="AI606" s="46"/>
    </row>
    <row r="607" spans="2:35">
      <c r="B607" s="47"/>
      <c r="E607" s="46"/>
      <c r="F607" s="46"/>
      <c r="G607" s="46"/>
      <c r="H607" s="46"/>
      <c r="I607" s="46"/>
      <c r="J607" s="46"/>
      <c r="K607" s="46"/>
      <c r="N607" s="47"/>
      <c r="Q607" s="46"/>
      <c r="R607" s="46"/>
      <c r="S607" s="46"/>
      <c r="T607" s="46"/>
      <c r="U607" s="46"/>
      <c r="V607" s="46"/>
      <c r="W607" s="46"/>
      <c r="Z607" s="47"/>
      <c r="AC607" s="46"/>
      <c r="AD607" s="46"/>
      <c r="AE607" s="46"/>
      <c r="AF607" s="46"/>
      <c r="AG607" s="46"/>
      <c r="AH607" s="46"/>
      <c r="AI607" s="46"/>
    </row>
    <row r="608" spans="2:35">
      <c r="B608" s="47"/>
      <c r="E608" s="46"/>
      <c r="F608" s="46"/>
      <c r="G608" s="46"/>
      <c r="H608" s="46"/>
      <c r="I608" s="46"/>
      <c r="J608" s="46"/>
      <c r="K608" s="46"/>
      <c r="N608" s="47"/>
      <c r="Q608" s="46"/>
      <c r="R608" s="46"/>
      <c r="S608" s="46"/>
      <c r="T608" s="46"/>
      <c r="U608" s="46"/>
      <c r="V608" s="46"/>
      <c r="W608" s="46"/>
      <c r="Z608" s="47"/>
      <c r="AC608" s="46"/>
      <c r="AD608" s="46"/>
      <c r="AE608" s="46"/>
      <c r="AF608" s="46"/>
      <c r="AG608" s="46"/>
      <c r="AH608" s="46"/>
      <c r="AI608" s="46"/>
    </row>
    <row r="609" spans="2:35">
      <c r="B609" s="47"/>
      <c r="E609" s="46"/>
      <c r="F609" s="46"/>
      <c r="G609" s="46"/>
      <c r="H609" s="46"/>
      <c r="I609" s="46"/>
      <c r="J609" s="46"/>
      <c r="K609" s="46"/>
      <c r="N609" s="47"/>
      <c r="Q609" s="46"/>
      <c r="R609" s="46"/>
      <c r="S609" s="46"/>
      <c r="T609" s="46"/>
      <c r="U609" s="46"/>
      <c r="V609" s="46"/>
      <c r="W609" s="46"/>
      <c r="Z609" s="47"/>
      <c r="AC609" s="46"/>
      <c r="AD609" s="46"/>
      <c r="AE609" s="46"/>
      <c r="AF609" s="46"/>
      <c r="AG609" s="46"/>
      <c r="AH609" s="46"/>
      <c r="AI609" s="46"/>
    </row>
    <row r="610" spans="2:35">
      <c r="B610" s="47"/>
      <c r="E610" s="46"/>
      <c r="F610" s="46"/>
      <c r="G610" s="46"/>
      <c r="H610" s="46"/>
      <c r="I610" s="46"/>
      <c r="J610" s="46"/>
      <c r="K610" s="46"/>
      <c r="N610" s="47"/>
      <c r="Q610" s="46"/>
      <c r="R610" s="46"/>
      <c r="S610" s="46"/>
      <c r="T610" s="46"/>
      <c r="U610" s="46"/>
      <c r="V610" s="46"/>
      <c r="W610" s="46"/>
      <c r="Z610" s="47"/>
      <c r="AC610" s="46"/>
      <c r="AD610" s="46"/>
      <c r="AE610" s="46"/>
      <c r="AF610" s="46"/>
      <c r="AG610" s="46"/>
      <c r="AH610" s="46"/>
      <c r="AI610" s="46"/>
    </row>
    <row r="611" spans="2:35">
      <c r="B611" s="47"/>
      <c r="E611" s="46"/>
      <c r="F611" s="46"/>
      <c r="G611" s="46"/>
      <c r="H611" s="46"/>
      <c r="I611" s="46"/>
      <c r="J611" s="46"/>
      <c r="K611" s="46"/>
      <c r="N611" s="47"/>
      <c r="Q611" s="46"/>
      <c r="R611" s="46"/>
      <c r="S611" s="46"/>
      <c r="T611" s="46"/>
      <c r="U611" s="46"/>
      <c r="V611" s="46"/>
      <c r="W611" s="46"/>
      <c r="Z611" s="47"/>
      <c r="AC611" s="46"/>
      <c r="AD611" s="46"/>
      <c r="AE611" s="46"/>
      <c r="AF611" s="46"/>
      <c r="AG611" s="46"/>
      <c r="AH611" s="46"/>
      <c r="AI611" s="46"/>
    </row>
    <row r="612" spans="2:35">
      <c r="B612" s="47"/>
      <c r="E612" s="46"/>
      <c r="F612" s="46"/>
      <c r="G612" s="46"/>
      <c r="H612" s="46"/>
      <c r="I612" s="46"/>
      <c r="J612" s="46"/>
      <c r="K612" s="46"/>
      <c r="N612" s="47"/>
      <c r="Q612" s="46"/>
      <c r="R612" s="46"/>
      <c r="S612" s="46"/>
      <c r="T612" s="46"/>
      <c r="U612" s="46"/>
      <c r="V612" s="46"/>
      <c r="W612" s="46"/>
      <c r="Z612" s="47"/>
      <c r="AC612" s="46"/>
      <c r="AD612" s="46"/>
      <c r="AE612" s="46"/>
      <c r="AF612" s="46"/>
      <c r="AG612" s="46"/>
      <c r="AH612" s="46"/>
      <c r="AI612" s="46"/>
    </row>
    <row r="613" spans="2:35">
      <c r="B613" s="47"/>
      <c r="E613" s="46"/>
      <c r="F613" s="46"/>
      <c r="G613" s="46"/>
      <c r="H613" s="46"/>
      <c r="I613" s="46"/>
      <c r="J613" s="46"/>
      <c r="K613" s="46"/>
      <c r="N613" s="47"/>
      <c r="Q613" s="46"/>
      <c r="R613" s="46"/>
      <c r="S613" s="46"/>
      <c r="T613" s="46"/>
      <c r="U613" s="46"/>
      <c r="V613" s="46"/>
      <c r="W613" s="46"/>
      <c r="Z613" s="47"/>
      <c r="AC613" s="46"/>
      <c r="AD613" s="46"/>
      <c r="AE613" s="46"/>
      <c r="AF613" s="46"/>
      <c r="AG613" s="46"/>
      <c r="AH613" s="46"/>
      <c r="AI613" s="46"/>
    </row>
    <row r="614" spans="2:35">
      <c r="B614" s="47"/>
      <c r="E614" s="46"/>
      <c r="F614" s="46"/>
      <c r="G614" s="46"/>
      <c r="H614" s="46"/>
      <c r="I614" s="46"/>
      <c r="J614" s="46"/>
      <c r="K614" s="46"/>
      <c r="N614" s="47"/>
      <c r="Q614" s="46"/>
      <c r="R614" s="46"/>
      <c r="S614" s="46"/>
      <c r="T614" s="46"/>
      <c r="U614" s="46"/>
      <c r="V614" s="46"/>
      <c r="W614" s="46"/>
      <c r="Z614" s="47"/>
      <c r="AC614" s="46"/>
      <c r="AD614" s="46"/>
      <c r="AE614" s="46"/>
      <c r="AF614" s="46"/>
      <c r="AG614" s="46"/>
      <c r="AH614" s="46"/>
      <c r="AI614" s="46"/>
    </row>
    <row r="615" spans="2:35">
      <c r="B615" s="47"/>
      <c r="E615" s="46"/>
      <c r="F615" s="46"/>
      <c r="G615" s="46"/>
      <c r="H615" s="46"/>
      <c r="I615" s="46"/>
      <c r="J615" s="46"/>
      <c r="K615" s="46"/>
      <c r="N615" s="47"/>
      <c r="Q615" s="46"/>
      <c r="R615" s="46"/>
      <c r="S615" s="46"/>
      <c r="T615" s="46"/>
      <c r="U615" s="46"/>
      <c r="V615" s="46"/>
      <c r="W615" s="46"/>
      <c r="Z615" s="47"/>
      <c r="AC615" s="46"/>
      <c r="AD615" s="46"/>
      <c r="AE615" s="46"/>
      <c r="AF615" s="46"/>
      <c r="AG615" s="46"/>
      <c r="AH615" s="46"/>
      <c r="AI615" s="46"/>
    </row>
    <row r="616" spans="2:35">
      <c r="B616" s="47"/>
      <c r="E616" s="46"/>
      <c r="F616" s="46"/>
      <c r="G616" s="46"/>
      <c r="H616" s="46"/>
      <c r="I616" s="46"/>
      <c r="J616" s="46"/>
      <c r="K616" s="46"/>
      <c r="N616" s="47"/>
      <c r="Q616" s="46"/>
      <c r="R616" s="46"/>
      <c r="S616" s="46"/>
      <c r="T616" s="46"/>
      <c r="U616" s="46"/>
      <c r="V616" s="46"/>
      <c r="W616" s="46"/>
      <c r="Z616" s="47"/>
      <c r="AC616" s="46"/>
      <c r="AD616" s="46"/>
      <c r="AE616" s="46"/>
      <c r="AF616" s="46"/>
      <c r="AG616" s="46"/>
      <c r="AH616" s="46"/>
      <c r="AI616" s="46"/>
    </row>
    <row r="617" spans="2:35">
      <c r="B617" s="47"/>
      <c r="E617" s="46"/>
      <c r="F617" s="46"/>
      <c r="G617" s="46"/>
      <c r="H617" s="46"/>
      <c r="I617" s="46"/>
      <c r="J617" s="46"/>
      <c r="K617" s="46"/>
      <c r="N617" s="47"/>
      <c r="Q617" s="46"/>
      <c r="R617" s="46"/>
      <c r="S617" s="46"/>
      <c r="T617" s="46"/>
      <c r="U617" s="46"/>
      <c r="V617" s="46"/>
      <c r="W617" s="46"/>
      <c r="Z617" s="47"/>
      <c r="AC617" s="46"/>
      <c r="AD617" s="46"/>
      <c r="AE617" s="46"/>
      <c r="AF617" s="46"/>
      <c r="AG617" s="46"/>
      <c r="AH617" s="46"/>
      <c r="AI617" s="46"/>
    </row>
    <row r="618" spans="2:35">
      <c r="B618" s="47"/>
      <c r="E618" s="46"/>
      <c r="F618" s="46"/>
      <c r="G618" s="46"/>
      <c r="H618" s="46"/>
      <c r="I618" s="46"/>
      <c r="J618" s="46"/>
      <c r="K618" s="46"/>
      <c r="N618" s="47"/>
      <c r="Q618" s="46"/>
      <c r="R618" s="46"/>
      <c r="S618" s="46"/>
      <c r="T618" s="46"/>
      <c r="U618" s="46"/>
      <c r="V618" s="46"/>
      <c r="W618" s="46"/>
      <c r="Z618" s="47"/>
      <c r="AC618" s="46"/>
      <c r="AD618" s="46"/>
      <c r="AE618" s="46"/>
      <c r="AF618" s="46"/>
      <c r="AG618" s="46"/>
      <c r="AH618" s="46"/>
      <c r="AI618" s="46"/>
    </row>
    <row r="619" spans="2:35">
      <c r="B619" s="47"/>
      <c r="E619" s="46"/>
      <c r="F619" s="46"/>
      <c r="G619" s="46"/>
      <c r="H619" s="46"/>
      <c r="I619" s="46"/>
      <c r="J619" s="46"/>
      <c r="K619" s="46"/>
      <c r="N619" s="47"/>
      <c r="Q619" s="46"/>
      <c r="R619" s="46"/>
      <c r="S619" s="46"/>
      <c r="T619" s="46"/>
      <c r="U619" s="46"/>
      <c r="V619" s="46"/>
      <c r="W619" s="46"/>
      <c r="Z619" s="47"/>
      <c r="AC619" s="46"/>
      <c r="AD619" s="46"/>
      <c r="AE619" s="46"/>
      <c r="AF619" s="46"/>
      <c r="AG619" s="46"/>
      <c r="AH619" s="46"/>
      <c r="AI619" s="46"/>
    </row>
    <row r="620" spans="2:35">
      <c r="B620" s="47"/>
      <c r="E620" s="46"/>
      <c r="F620" s="46"/>
      <c r="G620" s="46"/>
      <c r="H620" s="46"/>
      <c r="I620" s="46"/>
      <c r="J620" s="46"/>
      <c r="K620" s="46"/>
      <c r="N620" s="47"/>
      <c r="Q620" s="46"/>
      <c r="R620" s="46"/>
      <c r="S620" s="46"/>
      <c r="T620" s="46"/>
      <c r="U620" s="46"/>
      <c r="V620" s="46"/>
      <c r="W620" s="46"/>
      <c r="Z620" s="47"/>
      <c r="AC620" s="46"/>
      <c r="AD620" s="46"/>
      <c r="AE620" s="46"/>
      <c r="AF620" s="46"/>
      <c r="AG620" s="46"/>
      <c r="AH620" s="46"/>
      <c r="AI620" s="46"/>
    </row>
    <row r="621" spans="2:35">
      <c r="B621" s="47"/>
      <c r="E621" s="46"/>
      <c r="F621" s="46"/>
      <c r="G621" s="46"/>
      <c r="H621" s="46"/>
      <c r="I621" s="46"/>
      <c r="J621" s="46"/>
      <c r="K621" s="46"/>
      <c r="N621" s="47"/>
      <c r="Q621" s="46"/>
      <c r="R621" s="46"/>
      <c r="S621" s="46"/>
      <c r="T621" s="46"/>
      <c r="U621" s="46"/>
      <c r="V621" s="46"/>
      <c r="W621" s="46"/>
      <c r="Z621" s="47"/>
      <c r="AC621" s="46"/>
      <c r="AD621" s="46"/>
      <c r="AE621" s="46"/>
      <c r="AF621" s="46"/>
      <c r="AG621" s="46"/>
      <c r="AH621" s="46"/>
      <c r="AI621" s="46"/>
    </row>
    <row r="622" spans="2:35">
      <c r="B622" s="47"/>
      <c r="E622" s="46"/>
      <c r="F622" s="46"/>
      <c r="G622" s="46"/>
      <c r="H622" s="46"/>
      <c r="I622" s="46"/>
      <c r="J622" s="46"/>
      <c r="K622" s="46"/>
      <c r="N622" s="47"/>
      <c r="Q622" s="46"/>
      <c r="R622" s="46"/>
      <c r="S622" s="46"/>
      <c r="T622" s="46"/>
      <c r="U622" s="46"/>
      <c r="V622" s="46"/>
      <c r="W622" s="46"/>
      <c r="Z622" s="47"/>
      <c r="AC622" s="46"/>
      <c r="AD622" s="46"/>
      <c r="AE622" s="46"/>
      <c r="AF622" s="46"/>
      <c r="AG622" s="46"/>
      <c r="AH622" s="46"/>
      <c r="AI622" s="46"/>
    </row>
    <row r="623" spans="2:35">
      <c r="B623" s="47"/>
      <c r="E623" s="46"/>
      <c r="F623" s="46"/>
      <c r="G623" s="46"/>
      <c r="H623" s="46"/>
      <c r="I623" s="46"/>
      <c r="J623" s="46"/>
      <c r="K623" s="46"/>
      <c r="N623" s="47"/>
      <c r="Q623" s="46"/>
      <c r="R623" s="46"/>
      <c r="S623" s="46"/>
      <c r="T623" s="46"/>
      <c r="U623" s="46"/>
      <c r="V623" s="46"/>
      <c r="W623" s="46"/>
      <c r="Z623" s="47"/>
      <c r="AC623" s="46"/>
      <c r="AD623" s="46"/>
      <c r="AE623" s="46"/>
      <c r="AF623" s="46"/>
      <c r="AG623" s="46"/>
      <c r="AH623" s="46"/>
      <c r="AI623" s="46"/>
    </row>
    <row r="624" spans="2:35">
      <c r="B624" s="47"/>
      <c r="E624" s="46"/>
      <c r="F624" s="46"/>
      <c r="G624" s="46"/>
      <c r="H624" s="46"/>
      <c r="I624" s="46"/>
      <c r="J624" s="46"/>
      <c r="K624" s="46"/>
      <c r="N624" s="47"/>
      <c r="Q624" s="46"/>
      <c r="R624" s="46"/>
      <c r="S624" s="46"/>
      <c r="T624" s="46"/>
      <c r="U624" s="46"/>
      <c r="V624" s="46"/>
      <c r="W624" s="46"/>
      <c r="Z624" s="47"/>
      <c r="AC624" s="46"/>
      <c r="AD624" s="46"/>
      <c r="AE624" s="46"/>
      <c r="AF624" s="46"/>
      <c r="AG624" s="46"/>
      <c r="AH624" s="46"/>
      <c r="AI624" s="46"/>
    </row>
    <row r="625" spans="2:35">
      <c r="B625" s="47"/>
      <c r="E625" s="46"/>
      <c r="F625" s="46"/>
      <c r="G625" s="46"/>
      <c r="H625" s="46"/>
      <c r="I625" s="46"/>
      <c r="J625" s="46"/>
      <c r="K625" s="46"/>
      <c r="N625" s="47"/>
      <c r="Q625" s="46"/>
      <c r="R625" s="46"/>
      <c r="S625" s="46"/>
      <c r="T625" s="46"/>
      <c r="U625" s="46"/>
      <c r="V625" s="46"/>
      <c r="W625" s="46"/>
      <c r="Z625" s="47"/>
      <c r="AC625" s="46"/>
      <c r="AD625" s="46"/>
      <c r="AE625" s="46"/>
      <c r="AF625" s="46"/>
      <c r="AG625" s="46"/>
      <c r="AH625" s="46"/>
      <c r="AI625" s="46"/>
    </row>
    <row r="626" spans="2:35">
      <c r="B626" s="47"/>
      <c r="E626" s="46"/>
      <c r="F626" s="46"/>
      <c r="G626" s="46"/>
      <c r="H626" s="46"/>
      <c r="I626" s="46"/>
      <c r="J626" s="46"/>
      <c r="K626" s="46"/>
      <c r="N626" s="47"/>
      <c r="Q626" s="46"/>
      <c r="R626" s="46"/>
      <c r="S626" s="46"/>
      <c r="T626" s="46"/>
      <c r="U626" s="46"/>
      <c r="V626" s="46"/>
      <c r="W626" s="46"/>
      <c r="Z626" s="47"/>
      <c r="AC626" s="46"/>
      <c r="AD626" s="46"/>
      <c r="AE626" s="46"/>
      <c r="AF626" s="46"/>
      <c r="AG626" s="46"/>
      <c r="AH626" s="46"/>
      <c r="AI626" s="46"/>
    </row>
  </sheetData>
  <sheetProtection password="CC59" sheet="1" objects="1" scenarios="1"/>
  <conditionalFormatting sqref="B21:K380">
    <cfRule type="expression" dxfId="2" priority="4">
      <formula>AND($C21=$B21*12)</formula>
    </cfRule>
  </conditionalFormatting>
  <conditionalFormatting sqref="N21:W380">
    <cfRule type="expression" dxfId="1" priority="2">
      <formula>AND($O21=($B21-$B$20)*12)</formula>
    </cfRule>
  </conditionalFormatting>
  <conditionalFormatting sqref="Z21:AI380">
    <cfRule type="expression" dxfId="0" priority="1">
      <formula>AND($AA21=($Z21-$Z$20)*12)</formula>
    </cfRule>
  </conditionalFormatting>
  <pageMargins left="0.7" right="0.7" top="0.75" bottom="0.75" header="0.3" footer="0.3"/>
  <pageSetup scale="54" orientation="landscape" r:id="rId1"/>
  <rowBreaks count="3" manualBreakCount="3">
    <brk id="80" max="22" man="1"/>
    <brk id="128" max="22" man="1"/>
    <brk id="320" max="22" man="1"/>
  </rowBreaks>
  <colBreaks count="2" manualBreakCount="2">
    <brk id="12" max="380" man="1"/>
    <brk id="24" max="38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Executive Summary</vt:lpstr>
      <vt:lpstr>Assumptions</vt:lpstr>
      <vt:lpstr>Annual Proforma</vt:lpstr>
      <vt:lpstr>Preferred Return Waterfall</vt:lpstr>
      <vt:lpstr>IRR Waterfall</vt:lpstr>
      <vt:lpstr>Multi-Class Waterfall</vt:lpstr>
      <vt:lpstr>Multiple Class (A&amp;B) Waterfall</vt:lpstr>
      <vt:lpstr>Sensitivity Analysis</vt:lpstr>
      <vt:lpstr>Loan Schedules</vt:lpstr>
      <vt:lpstr>Dropdown Lists</vt:lpstr>
      <vt:lpstr>'Annual Proforma'!Print_Area</vt:lpstr>
      <vt:lpstr>Assumptions!Print_Area</vt:lpstr>
      <vt:lpstr>'Executive Summary'!Print_Area</vt:lpstr>
      <vt:lpstr>'IRR Waterfall'!Print_Area</vt:lpstr>
      <vt:lpstr>'Loan Schedules'!Print_Area</vt:lpstr>
      <vt:lpstr>'Multi-Class Waterfall'!Print_Area</vt:lpstr>
      <vt:lpstr>'Multiple Class (A&amp;B) Waterfall'!Print_Area</vt:lpstr>
      <vt:lpstr>'Preferred Return Waterfall'!Print_Area</vt:lpstr>
      <vt:lpstr>'Sensitivity Analysis'!Print_Area</vt:lpstr>
      <vt:lpstr>'Multi-Class Waterfall'!Print_Titles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Julius Vainauskas</dc:creator>
  <cp:keywords/>
  <dc:description/>
  <cp:lastModifiedBy>Derek Worchel</cp:lastModifiedBy>
  <cp:revision/>
  <dcterms:created xsi:type="dcterms:W3CDTF">2020-08-13T10:53:21Z</dcterms:created>
  <dcterms:modified xsi:type="dcterms:W3CDTF">2025-12-29T23:02:19Z</dcterms:modified>
  <cp:category/>
  <cp:contentStatus/>
</cp:coreProperties>
</file>